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ert.Cazaciuc\Documents\DataKind\MyCareAtHome\"/>
    </mc:Choice>
  </mc:AlternateContent>
  <bookViews>
    <workbookView xWindow="0" yWindow="0" windowWidth="28800" windowHeight="12120" tabRatio="873" activeTab="4"/>
  </bookViews>
  <sheets>
    <sheet name="Introduction" sheetId="11" r:id="rId1"/>
    <sheet name="Contents" sheetId="12" r:id="rId2"/>
    <sheet name="Allocations" sheetId="18" r:id="rId3"/>
    <sheet name="Pace-of-change" sheetId="16" r:id="rId4"/>
    <sheet name="Final Weighted Populations" sheetId="8" r:id="rId5"/>
    <sheet name="Substance misuse services" sheetId="7" r:id="rId6"/>
    <sheet name="Age gender adjustments" sheetId="13" r:id="rId7"/>
    <sheet name="LA SMR&lt;75 and MFF weighted popn" sheetId="2" r:id="rId8"/>
    <sheet name="MSOA level weighted population" sheetId="1" r:id="rId9"/>
    <sheet name="MFF" sheetId="14" r:id="rId10"/>
    <sheet name="Inputs" sheetId="4" r:id="rId11"/>
    <sheet name="PTB reference calculation" sheetId="15" r:id="rId12"/>
    <sheet name="PTB 10-11 allocation data" sheetId="17" r:id="rId13"/>
    <sheet name="Baselines" sheetId="19" r:id="rId14"/>
  </sheets>
  <externalReferences>
    <externalReference r:id="rId15"/>
    <externalReference r:id="rId16"/>
  </externalReferences>
  <definedNames>
    <definedName name="_ADS2010">[1]ADS2010_Map!$G$7:$G$388</definedName>
    <definedName name="_xlnm._FilterDatabase" localSheetId="3" hidden="1">'Pace-of-change'!$A$4:$AB$156</definedName>
    <definedName name="fn">[2]Intro!$B$1</definedName>
  </definedNames>
  <calcPr calcId="152511"/>
</workbook>
</file>

<file path=xl/calcChain.xml><?xml version="1.0" encoding="utf-8"?>
<calcChain xmlns="http://schemas.openxmlformats.org/spreadsheetml/2006/main">
  <c r="G159" i="19" l="1"/>
  <c r="F159" i="19"/>
  <c r="E159" i="19"/>
  <c r="D159" i="19"/>
  <c r="C159" i="19"/>
  <c r="L18" i="1" l="1"/>
  <c r="AF158" i="18" l="1"/>
  <c r="S158" i="18"/>
  <c r="T158" i="18" s="1"/>
  <c r="D10" i="2" l="1"/>
  <c r="F10" i="2"/>
  <c r="E158" i="2"/>
  <c r="B5" i="4"/>
  <c r="D5" i="2"/>
  <c r="F5" i="2"/>
  <c r="D6" i="2"/>
  <c r="F6" i="2"/>
  <c r="D7" i="2"/>
  <c r="F7" i="2"/>
  <c r="D8" i="2"/>
  <c r="F8" i="2"/>
  <c r="D9" i="2"/>
  <c r="F9" i="2"/>
  <c r="D11" i="2"/>
  <c r="F11" i="2"/>
  <c r="D12" i="2"/>
  <c r="F12" i="2"/>
  <c r="D13" i="2"/>
  <c r="F13" i="2"/>
  <c r="D14" i="2"/>
  <c r="F14" i="2"/>
  <c r="D15" i="2"/>
  <c r="F15" i="2"/>
  <c r="D16" i="2"/>
  <c r="F16" i="2"/>
  <c r="D17" i="2"/>
  <c r="F17" i="2"/>
  <c r="D18" i="2"/>
  <c r="F18" i="2"/>
  <c r="D19" i="2"/>
  <c r="F19" i="2"/>
  <c r="D20" i="2"/>
  <c r="F20" i="2"/>
  <c r="D21" i="2"/>
  <c r="F21" i="2"/>
  <c r="D22" i="2"/>
  <c r="F22" i="2"/>
  <c r="D23" i="2"/>
  <c r="F23" i="2"/>
  <c r="D24" i="2"/>
  <c r="F24" i="2"/>
  <c r="D25" i="2"/>
  <c r="F25" i="2"/>
  <c r="D26" i="2"/>
  <c r="F26" i="2"/>
  <c r="D27" i="2"/>
  <c r="F27" i="2"/>
  <c r="D28" i="2"/>
  <c r="F28" i="2"/>
  <c r="D29" i="2"/>
  <c r="F29" i="2"/>
  <c r="D30" i="2"/>
  <c r="F30" i="2"/>
  <c r="D31" i="2"/>
  <c r="F31" i="2"/>
  <c r="D32" i="2"/>
  <c r="F32" i="2"/>
  <c r="D33" i="2"/>
  <c r="F33" i="2"/>
  <c r="D34" i="2"/>
  <c r="F34" i="2"/>
  <c r="D35" i="2"/>
  <c r="F35" i="2"/>
  <c r="D36" i="2"/>
  <c r="F36" i="2"/>
  <c r="D37" i="2"/>
  <c r="F37" i="2"/>
  <c r="D38" i="2"/>
  <c r="F38" i="2"/>
  <c r="D39" i="2"/>
  <c r="F39" i="2"/>
  <c r="D40" i="2"/>
  <c r="F40" i="2"/>
  <c r="D41" i="2"/>
  <c r="F41" i="2"/>
  <c r="D42" i="2"/>
  <c r="F42" i="2"/>
  <c r="D43" i="2"/>
  <c r="F43" i="2"/>
  <c r="D44" i="2"/>
  <c r="F44" i="2"/>
  <c r="D45" i="2"/>
  <c r="F45" i="2"/>
  <c r="D46" i="2"/>
  <c r="F46" i="2"/>
  <c r="D47" i="2"/>
  <c r="F47" i="2"/>
  <c r="D48" i="2"/>
  <c r="F48" i="2"/>
  <c r="D49" i="2"/>
  <c r="F49" i="2"/>
  <c r="D50" i="2"/>
  <c r="F50" i="2"/>
  <c r="D51" i="2"/>
  <c r="F51" i="2"/>
  <c r="D52" i="2"/>
  <c r="F52" i="2"/>
  <c r="D53" i="2"/>
  <c r="F53" i="2"/>
  <c r="D54" i="2"/>
  <c r="F54" i="2"/>
  <c r="D55" i="2"/>
  <c r="F55" i="2"/>
  <c r="D56" i="2"/>
  <c r="F56" i="2"/>
  <c r="D57" i="2"/>
  <c r="F57" i="2"/>
  <c r="D58" i="2"/>
  <c r="F58" i="2"/>
  <c r="D59" i="2"/>
  <c r="F59" i="2"/>
  <c r="D60" i="2"/>
  <c r="F60" i="2"/>
  <c r="D61" i="2"/>
  <c r="F61" i="2"/>
  <c r="D62" i="2"/>
  <c r="F62" i="2"/>
  <c r="D63" i="2"/>
  <c r="F63" i="2"/>
  <c r="D64" i="2"/>
  <c r="F64" i="2" s="1"/>
  <c r="D65" i="2"/>
  <c r="F65" i="2"/>
  <c r="D66" i="2"/>
  <c r="F66" i="2" s="1"/>
  <c r="D67" i="2"/>
  <c r="F67" i="2"/>
  <c r="D68" i="2"/>
  <c r="F68" i="2" s="1"/>
  <c r="D69" i="2"/>
  <c r="F69" i="2"/>
  <c r="D70" i="2"/>
  <c r="F70" i="2" s="1"/>
  <c r="D71" i="2"/>
  <c r="F71" i="2"/>
  <c r="D72" i="2"/>
  <c r="F72" i="2" s="1"/>
  <c r="D73" i="2"/>
  <c r="F73" i="2"/>
  <c r="D74" i="2"/>
  <c r="F74" i="2" s="1"/>
  <c r="D75" i="2"/>
  <c r="F75" i="2"/>
  <c r="D76" i="2"/>
  <c r="F76" i="2" s="1"/>
  <c r="D77" i="2"/>
  <c r="F77" i="2"/>
  <c r="D78" i="2"/>
  <c r="F78" i="2" s="1"/>
  <c r="D79" i="2"/>
  <c r="F79" i="2"/>
  <c r="D80" i="2"/>
  <c r="F80" i="2" s="1"/>
  <c r="D81" i="2"/>
  <c r="F81" i="2" s="1"/>
  <c r="D82" i="2"/>
  <c r="F82" i="2" s="1"/>
  <c r="D83" i="2"/>
  <c r="F83" i="2"/>
  <c r="D84" i="2"/>
  <c r="F84" i="2" s="1"/>
  <c r="D85" i="2"/>
  <c r="F85" i="2" s="1"/>
  <c r="D86" i="2"/>
  <c r="F86" i="2" s="1"/>
  <c r="D87" i="2"/>
  <c r="F87" i="2"/>
  <c r="D88" i="2"/>
  <c r="F88" i="2" s="1"/>
  <c r="D89" i="2"/>
  <c r="F89" i="2" s="1"/>
  <c r="D90" i="2"/>
  <c r="F90" i="2" s="1"/>
  <c r="D91" i="2"/>
  <c r="F91" i="2"/>
  <c r="D92" i="2"/>
  <c r="F92" i="2" s="1"/>
  <c r="D93" i="2"/>
  <c r="F93" i="2" s="1"/>
  <c r="D94" i="2"/>
  <c r="F94" i="2" s="1"/>
  <c r="D95" i="2"/>
  <c r="F95" i="2"/>
  <c r="D96" i="2"/>
  <c r="F96" i="2" s="1"/>
  <c r="D97" i="2"/>
  <c r="F97" i="2" s="1"/>
  <c r="D98" i="2"/>
  <c r="F98" i="2" s="1"/>
  <c r="D99" i="2"/>
  <c r="F99" i="2"/>
  <c r="D100" i="2"/>
  <c r="F100" i="2" s="1"/>
  <c r="D101" i="2"/>
  <c r="F101" i="2" s="1"/>
  <c r="D102" i="2"/>
  <c r="F102" i="2" s="1"/>
  <c r="D103" i="2"/>
  <c r="F103" i="2"/>
  <c r="D104" i="2"/>
  <c r="F104" i="2" s="1"/>
  <c r="D105" i="2"/>
  <c r="F105" i="2" s="1"/>
  <c r="D106" i="2"/>
  <c r="F106" i="2" s="1"/>
  <c r="D107" i="2"/>
  <c r="F107" i="2"/>
  <c r="D108" i="2"/>
  <c r="F108" i="2" s="1"/>
  <c r="D109" i="2"/>
  <c r="F109" i="2" s="1"/>
  <c r="D110" i="2"/>
  <c r="F110" i="2" s="1"/>
  <c r="D111" i="2"/>
  <c r="F111" i="2"/>
  <c r="D112" i="2"/>
  <c r="F112" i="2" s="1"/>
  <c r="D113" i="2"/>
  <c r="F113" i="2" s="1"/>
  <c r="D114" i="2"/>
  <c r="F114" i="2" s="1"/>
  <c r="D115" i="2"/>
  <c r="F115" i="2"/>
  <c r="D116" i="2"/>
  <c r="F116" i="2" s="1"/>
  <c r="D117" i="2"/>
  <c r="F117" i="2" s="1"/>
  <c r="D118" i="2"/>
  <c r="F118" i="2" s="1"/>
  <c r="D119" i="2"/>
  <c r="F119" i="2"/>
  <c r="D120" i="2"/>
  <c r="F120" i="2" s="1"/>
  <c r="D121" i="2"/>
  <c r="F121" i="2" s="1"/>
  <c r="D122" i="2"/>
  <c r="F122" i="2" s="1"/>
  <c r="D123" i="2"/>
  <c r="F123" i="2"/>
  <c r="D124" i="2"/>
  <c r="F124" i="2" s="1"/>
  <c r="D125" i="2"/>
  <c r="F125" i="2"/>
  <c r="D126" i="2"/>
  <c r="F126" i="2" s="1"/>
  <c r="D127" i="2"/>
  <c r="F127" i="2"/>
  <c r="D128" i="2"/>
  <c r="D129" i="2"/>
  <c r="F129" i="2" s="1"/>
  <c r="D130" i="2"/>
  <c r="F130" i="2" s="1"/>
  <c r="D131" i="2"/>
  <c r="F131" i="2"/>
  <c r="D132" i="2"/>
  <c r="F132" i="2" s="1"/>
  <c r="D133" i="2"/>
  <c r="F133" i="2"/>
  <c r="D134" i="2"/>
  <c r="F134" i="2" s="1"/>
  <c r="D135" i="2"/>
  <c r="F135" i="2"/>
  <c r="D136" i="2"/>
  <c r="F136" i="2" s="1"/>
  <c r="D137" i="2"/>
  <c r="F137" i="2" s="1"/>
  <c r="D138" i="2"/>
  <c r="F138" i="2" s="1"/>
  <c r="D139" i="2"/>
  <c r="F139" i="2"/>
  <c r="D140" i="2"/>
  <c r="F140" i="2" s="1"/>
  <c r="D141" i="2"/>
  <c r="F141" i="2" s="1"/>
  <c r="D142" i="2"/>
  <c r="F142" i="2" s="1"/>
  <c r="D143" i="2"/>
  <c r="F143" i="2"/>
  <c r="D144" i="2"/>
  <c r="F144" i="2" s="1"/>
  <c r="D145" i="2"/>
  <c r="F145" i="2" s="1"/>
  <c r="D146" i="2"/>
  <c r="F146" i="2" s="1"/>
  <c r="D147" i="2"/>
  <c r="F147" i="2" s="1"/>
  <c r="D148" i="2"/>
  <c r="F148" i="2" s="1"/>
  <c r="D149" i="2"/>
  <c r="F149" i="2" s="1"/>
  <c r="D150" i="2"/>
  <c r="F150" i="2" s="1"/>
  <c r="D151" i="2"/>
  <c r="F151" i="2"/>
  <c r="D152" i="2"/>
  <c r="F152" i="2" s="1"/>
  <c r="D153" i="2"/>
  <c r="F153" i="2" s="1"/>
  <c r="D154" i="2"/>
  <c r="F154" i="2" s="1"/>
  <c r="D155" i="2"/>
  <c r="F155" i="2" s="1"/>
  <c r="D156" i="2"/>
  <c r="F156" i="2" s="1"/>
  <c r="J10" i="2"/>
  <c r="J22" i="2"/>
  <c r="J5" i="2"/>
  <c r="J6" i="2"/>
  <c r="J7" i="2"/>
  <c r="J8" i="2"/>
  <c r="J9" i="2"/>
  <c r="J11" i="2"/>
  <c r="J12" i="2"/>
  <c r="J13" i="2"/>
  <c r="J14" i="2"/>
  <c r="J15" i="2"/>
  <c r="J16" i="2"/>
  <c r="J17" i="2"/>
  <c r="J18" i="2"/>
  <c r="J19" i="2"/>
  <c r="J20" i="2"/>
  <c r="J21"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F2487" i="1"/>
  <c r="G2487" i="1" s="1"/>
  <c r="F5" i="1"/>
  <c r="G5" i="1" s="1"/>
  <c r="F6" i="1"/>
  <c r="G6" i="1" s="1"/>
  <c r="F7" i="1"/>
  <c r="G7" i="1" s="1"/>
  <c r="F8" i="1"/>
  <c r="G8" i="1" s="1"/>
  <c r="F9" i="1"/>
  <c r="G9" i="1"/>
  <c r="F10" i="1"/>
  <c r="G10" i="1" s="1"/>
  <c r="F11" i="1"/>
  <c r="G11" i="1"/>
  <c r="F12" i="1"/>
  <c r="G12" i="1" s="1"/>
  <c r="F13" i="1"/>
  <c r="G13" i="1" s="1"/>
  <c r="F14" i="1"/>
  <c r="G14" i="1" s="1"/>
  <c r="F15" i="1"/>
  <c r="G15" i="1"/>
  <c r="F16" i="1"/>
  <c r="G16" i="1" s="1"/>
  <c r="F17" i="1"/>
  <c r="G17" i="1"/>
  <c r="F18" i="1"/>
  <c r="G18" i="1" s="1"/>
  <c r="F19" i="1"/>
  <c r="G19" i="1"/>
  <c r="F20" i="1"/>
  <c r="G20" i="1" s="1"/>
  <c r="F21" i="1"/>
  <c r="G21" i="1" s="1"/>
  <c r="F22" i="1"/>
  <c r="G22" i="1" s="1"/>
  <c r="F23" i="1"/>
  <c r="G23" i="1"/>
  <c r="F24" i="1"/>
  <c r="G24" i="1" s="1"/>
  <c r="F25" i="1"/>
  <c r="G25" i="1" s="1"/>
  <c r="F26" i="1"/>
  <c r="G26" i="1" s="1"/>
  <c r="F27" i="1"/>
  <c r="G27" i="1"/>
  <c r="F28" i="1"/>
  <c r="G28" i="1" s="1"/>
  <c r="F29" i="1"/>
  <c r="G29" i="1" s="1"/>
  <c r="F30" i="1"/>
  <c r="G30" i="1" s="1"/>
  <c r="F31" i="1"/>
  <c r="G31" i="1" s="1"/>
  <c r="F32" i="1"/>
  <c r="G32" i="1" s="1"/>
  <c r="F33" i="1"/>
  <c r="G33" i="1" s="1"/>
  <c r="F34" i="1"/>
  <c r="G34" i="1" s="1"/>
  <c r="F35" i="1"/>
  <c r="G35" i="1"/>
  <c r="F36" i="1"/>
  <c r="G36" i="1" s="1"/>
  <c r="F37" i="1"/>
  <c r="G37" i="1" s="1"/>
  <c r="F38" i="1"/>
  <c r="G38" i="1" s="1"/>
  <c r="F39" i="1"/>
  <c r="G39" i="1" s="1"/>
  <c r="F40" i="1"/>
  <c r="G40" i="1" s="1"/>
  <c r="F41" i="1"/>
  <c r="G41" i="1"/>
  <c r="F42" i="1"/>
  <c r="G42" i="1" s="1"/>
  <c r="F43" i="1"/>
  <c r="G43" i="1"/>
  <c r="F44" i="1"/>
  <c r="G44" i="1" s="1"/>
  <c r="F45" i="1"/>
  <c r="G45" i="1" s="1"/>
  <c r="F46" i="1"/>
  <c r="G46" i="1" s="1"/>
  <c r="F47" i="1"/>
  <c r="G47" i="1"/>
  <c r="F48" i="1"/>
  <c r="G48" i="1" s="1"/>
  <c r="F49" i="1"/>
  <c r="G49" i="1"/>
  <c r="F50" i="1"/>
  <c r="G50" i="1" s="1"/>
  <c r="F51" i="1"/>
  <c r="G51" i="1"/>
  <c r="F52" i="1"/>
  <c r="G52" i="1" s="1"/>
  <c r="F53" i="1"/>
  <c r="G53" i="1" s="1"/>
  <c r="F54" i="1"/>
  <c r="G54" i="1" s="1"/>
  <c r="F55" i="1"/>
  <c r="G55" i="1"/>
  <c r="F56" i="1"/>
  <c r="G56" i="1" s="1"/>
  <c r="F57" i="1"/>
  <c r="G57" i="1" s="1"/>
  <c r="F58" i="1"/>
  <c r="G58" i="1" s="1"/>
  <c r="F59" i="1"/>
  <c r="G59" i="1"/>
  <c r="F60" i="1"/>
  <c r="G60" i="1" s="1"/>
  <c r="F61" i="1"/>
  <c r="G61" i="1" s="1"/>
  <c r="F62" i="1"/>
  <c r="G62" i="1" s="1"/>
  <c r="F63" i="1"/>
  <c r="G63" i="1" s="1"/>
  <c r="F64" i="1"/>
  <c r="G64" i="1" s="1"/>
  <c r="F65" i="1"/>
  <c r="G65" i="1" s="1"/>
  <c r="F66" i="1"/>
  <c r="G66" i="1" s="1"/>
  <c r="F67" i="1"/>
  <c r="G67" i="1"/>
  <c r="F68" i="1"/>
  <c r="G68" i="1" s="1"/>
  <c r="F69" i="1"/>
  <c r="G69" i="1" s="1"/>
  <c r="F70" i="1"/>
  <c r="G70" i="1" s="1"/>
  <c r="F71" i="1"/>
  <c r="G71" i="1" s="1"/>
  <c r="F72" i="1"/>
  <c r="G72" i="1" s="1"/>
  <c r="F73" i="1"/>
  <c r="G73" i="1"/>
  <c r="F74" i="1"/>
  <c r="G74" i="1" s="1"/>
  <c r="F75" i="1"/>
  <c r="G75" i="1"/>
  <c r="F76" i="1"/>
  <c r="G76" i="1" s="1"/>
  <c r="F77" i="1"/>
  <c r="G77" i="1" s="1"/>
  <c r="F78" i="1"/>
  <c r="G78" i="1"/>
  <c r="F79" i="1"/>
  <c r="G79" i="1" s="1"/>
  <c r="F80" i="1"/>
  <c r="G80" i="1" s="1"/>
  <c r="F81" i="1"/>
  <c r="G81" i="1" s="1"/>
  <c r="F82" i="1"/>
  <c r="G82" i="1"/>
  <c r="F83" i="1"/>
  <c r="G83" i="1" s="1"/>
  <c r="F84" i="1"/>
  <c r="G84" i="1"/>
  <c r="F85" i="1"/>
  <c r="G85" i="1" s="1"/>
  <c r="F86" i="1"/>
  <c r="G86" i="1"/>
  <c r="F87" i="1"/>
  <c r="G87" i="1" s="1"/>
  <c r="F88" i="1"/>
  <c r="G88" i="1" s="1"/>
  <c r="F89" i="1"/>
  <c r="G89" i="1" s="1"/>
  <c r="F90" i="1"/>
  <c r="G90" i="1" s="1"/>
  <c r="F91" i="1"/>
  <c r="G91" i="1" s="1"/>
  <c r="F92" i="1"/>
  <c r="G92" i="1"/>
  <c r="F93" i="1"/>
  <c r="G93" i="1" s="1"/>
  <c r="F94" i="1"/>
  <c r="G94" i="1"/>
  <c r="F95" i="1"/>
  <c r="G95" i="1" s="1"/>
  <c r="F96" i="1"/>
  <c r="G96" i="1" s="1"/>
  <c r="F97" i="1"/>
  <c r="G97" i="1" s="1"/>
  <c r="F98" i="1"/>
  <c r="G98" i="1" s="1"/>
  <c r="F99" i="1"/>
  <c r="G99" i="1" s="1"/>
  <c r="F100" i="1"/>
  <c r="G100" i="1"/>
  <c r="F101" i="1"/>
  <c r="G101" i="1" s="1"/>
  <c r="F102" i="1"/>
  <c r="G102" i="1"/>
  <c r="F103" i="1"/>
  <c r="G103" i="1" s="1"/>
  <c r="F104" i="1"/>
  <c r="G104" i="1" s="1"/>
  <c r="F105" i="1"/>
  <c r="G105" i="1" s="1"/>
  <c r="F106" i="1"/>
  <c r="G106" i="1"/>
  <c r="F107" i="1"/>
  <c r="G107" i="1" s="1"/>
  <c r="F108" i="1"/>
  <c r="G108" i="1"/>
  <c r="F109" i="1"/>
  <c r="G109" i="1" s="1"/>
  <c r="F110" i="1"/>
  <c r="G110" i="1"/>
  <c r="F111" i="1"/>
  <c r="G111" i="1" s="1"/>
  <c r="F112" i="1"/>
  <c r="G112" i="1" s="1"/>
  <c r="F113" i="1"/>
  <c r="G113" i="1" s="1"/>
  <c r="F114" i="1"/>
  <c r="G114" i="1"/>
  <c r="F115" i="1"/>
  <c r="G115" i="1" s="1"/>
  <c r="F116" i="1"/>
  <c r="G116" i="1"/>
  <c r="F117" i="1"/>
  <c r="G117" i="1" s="1"/>
  <c r="F118" i="1"/>
  <c r="G118" i="1"/>
  <c r="F119" i="1"/>
  <c r="G119" i="1" s="1"/>
  <c r="F120" i="1"/>
  <c r="G120" i="1" s="1"/>
  <c r="F121" i="1"/>
  <c r="G121" i="1" s="1"/>
  <c r="F122" i="1"/>
  <c r="G122" i="1" s="1"/>
  <c r="F123" i="1"/>
  <c r="G123" i="1" s="1"/>
  <c r="F124" i="1"/>
  <c r="G124" i="1"/>
  <c r="F125" i="1"/>
  <c r="G125" i="1" s="1"/>
  <c r="F126" i="1"/>
  <c r="G126" i="1"/>
  <c r="F127" i="1"/>
  <c r="G127" i="1" s="1"/>
  <c r="F128" i="1"/>
  <c r="G128" i="1" s="1"/>
  <c r="F129" i="1"/>
  <c r="G129" i="1" s="1"/>
  <c r="F130" i="1"/>
  <c r="G130" i="1"/>
  <c r="F131" i="1"/>
  <c r="G131" i="1" s="1"/>
  <c r="F132" i="1"/>
  <c r="G132" i="1"/>
  <c r="F133" i="1"/>
  <c r="G133" i="1" s="1"/>
  <c r="F134" i="1"/>
  <c r="G134" i="1"/>
  <c r="F135" i="1"/>
  <c r="G135" i="1" s="1"/>
  <c r="F136" i="1"/>
  <c r="G136" i="1" s="1"/>
  <c r="F137" i="1"/>
  <c r="G137" i="1" s="1"/>
  <c r="F138" i="1"/>
  <c r="G138" i="1" s="1"/>
  <c r="F139" i="1"/>
  <c r="G139" i="1" s="1"/>
  <c r="F140" i="1"/>
  <c r="G140" i="1"/>
  <c r="F141" i="1"/>
  <c r="G141" i="1" s="1"/>
  <c r="F142" i="1"/>
  <c r="G142" i="1"/>
  <c r="F143" i="1"/>
  <c r="G143" i="1" s="1"/>
  <c r="F144" i="1"/>
  <c r="G144" i="1" s="1"/>
  <c r="F145" i="1"/>
  <c r="G145" i="1" s="1"/>
  <c r="F146" i="1"/>
  <c r="G146" i="1"/>
  <c r="F147" i="1"/>
  <c r="G147" i="1" s="1"/>
  <c r="F148" i="1"/>
  <c r="G148" i="1"/>
  <c r="F149" i="1"/>
  <c r="G149" i="1" s="1"/>
  <c r="F150" i="1"/>
  <c r="G150" i="1"/>
  <c r="F151" i="1"/>
  <c r="G151" i="1" s="1"/>
  <c r="F152" i="1"/>
  <c r="G152" i="1" s="1"/>
  <c r="F153" i="1"/>
  <c r="G153" i="1" s="1"/>
  <c r="F154" i="1"/>
  <c r="G154" i="1" s="1"/>
  <c r="F155" i="1"/>
  <c r="G155" i="1" s="1"/>
  <c r="F156" i="1"/>
  <c r="G156" i="1"/>
  <c r="F157" i="1"/>
  <c r="G157" i="1" s="1"/>
  <c r="F158" i="1"/>
  <c r="G158" i="1"/>
  <c r="F159" i="1"/>
  <c r="G159" i="1" s="1"/>
  <c r="F160" i="1"/>
  <c r="G160" i="1" s="1"/>
  <c r="F161" i="1"/>
  <c r="G161" i="1" s="1"/>
  <c r="F162" i="1"/>
  <c r="G162" i="1" s="1"/>
  <c r="F163" i="1"/>
  <c r="G163" i="1" s="1"/>
  <c r="F164" i="1"/>
  <c r="G164" i="1"/>
  <c r="F165" i="1"/>
  <c r="G165" i="1" s="1"/>
  <c r="F166" i="1"/>
  <c r="G166" i="1"/>
  <c r="F167" i="1"/>
  <c r="G167" i="1" s="1"/>
  <c r="F168" i="1"/>
  <c r="G168" i="1" s="1"/>
  <c r="F169" i="1"/>
  <c r="G169" i="1" s="1"/>
  <c r="F170" i="1"/>
  <c r="G170" i="1"/>
  <c r="F171" i="1"/>
  <c r="G171" i="1" s="1"/>
  <c r="F172" i="1"/>
  <c r="G172" i="1"/>
  <c r="F173" i="1"/>
  <c r="G173" i="1" s="1"/>
  <c r="F174" i="1"/>
  <c r="G174" i="1"/>
  <c r="F175" i="1"/>
  <c r="G175" i="1" s="1"/>
  <c r="F176" i="1"/>
  <c r="G176" i="1" s="1"/>
  <c r="F177" i="1"/>
  <c r="G177" i="1" s="1"/>
  <c r="F178" i="1"/>
  <c r="G178" i="1"/>
  <c r="F179" i="1"/>
  <c r="G179" i="1" s="1"/>
  <c r="F180" i="1"/>
  <c r="G180" i="1"/>
  <c r="F181" i="1"/>
  <c r="G181" i="1" s="1"/>
  <c r="F182" i="1"/>
  <c r="G182" i="1"/>
  <c r="F183" i="1"/>
  <c r="G183" i="1" s="1"/>
  <c r="F184" i="1"/>
  <c r="G184" i="1" s="1"/>
  <c r="F185" i="1"/>
  <c r="G185" i="1" s="1"/>
  <c r="F186" i="1"/>
  <c r="G186" i="1" s="1"/>
  <c r="F187" i="1"/>
  <c r="G187" i="1" s="1"/>
  <c r="F188" i="1"/>
  <c r="G188" i="1"/>
  <c r="F189" i="1"/>
  <c r="G189" i="1" s="1"/>
  <c r="F190" i="1"/>
  <c r="G190" i="1"/>
  <c r="F191" i="1"/>
  <c r="G191" i="1" s="1"/>
  <c r="F192" i="1"/>
  <c r="G192" i="1" s="1"/>
  <c r="F193" i="1"/>
  <c r="G193" i="1" s="1"/>
  <c r="F194" i="1"/>
  <c r="G194" i="1"/>
  <c r="F195" i="1"/>
  <c r="G195" i="1" s="1"/>
  <c r="F196" i="1"/>
  <c r="G196" i="1"/>
  <c r="F197" i="1"/>
  <c r="G197" i="1" s="1"/>
  <c r="F198" i="1"/>
  <c r="G198" i="1"/>
  <c r="F199" i="1"/>
  <c r="G199" i="1" s="1"/>
  <c r="F200" i="1"/>
  <c r="G200" i="1" s="1"/>
  <c r="F201" i="1"/>
  <c r="G201" i="1" s="1"/>
  <c r="F202" i="1"/>
  <c r="G202" i="1" s="1"/>
  <c r="F203" i="1"/>
  <c r="G203" i="1" s="1"/>
  <c r="F204" i="1"/>
  <c r="G204" i="1"/>
  <c r="F205" i="1"/>
  <c r="G205" i="1" s="1"/>
  <c r="F206" i="1"/>
  <c r="G206" i="1"/>
  <c r="F207" i="1"/>
  <c r="G207" i="1" s="1"/>
  <c r="F208" i="1"/>
  <c r="G208" i="1" s="1"/>
  <c r="F209" i="1"/>
  <c r="G209" i="1" s="1"/>
  <c r="F210" i="1"/>
  <c r="G210" i="1"/>
  <c r="F211" i="1"/>
  <c r="G211" i="1" s="1"/>
  <c r="F212" i="1"/>
  <c r="G212" i="1"/>
  <c r="F213" i="1"/>
  <c r="G213" i="1" s="1"/>
  <c r="F214" i="1"/>
  <c r="G214" i="1"/>
  <c r="F215" i="1"/>
  <c r="G215" i="1" s="1"/>
  <c r="F216" i="1"/>
  <c r="G216" i="1" s="1"/>
  <c r="F217" i="1"/>
  <c r="G217" i="1" s="1"/>
  <c r="F218" i="1"/>
  <c r="G218" i="1" s="1"/>
  <c r="F219" i="1"/>
  <c r="G219" i="1" s="1"/>
  <c r="F220" i="1"/>
  <c r="G220" i="1"/>
  <c r="F221" i="1"/>
  <c r="G221" i="1" s="1"/>
  <c r="F222" i="1"/>
  <c r="G222" i="1"/>
  <c r="F223" i="1"/>
  <c r="G223" i="1" s="1"/>
  <c r="F224" i="1"/>
  <c r="G224" i="1" s="1"/>
  <c r="F225" i="1"/>
  <c r="G225" i="1" s="1"/>
  <c r="F226" i="1"/>
  <c r="G226" i="1" s="1"/>
  <c r="F227" i="1"/>
  <c r="G227" i="1" s="1"/>
  <c r="F228" i="1"/>
  <c r="G228" i="1"/>
  <c r="F229" i="1"/>
  <c r="G229" i="1" s="1"/>
  <c r="F230" i="1"/>
  <c r="G230" i="1"/>
  <c r="F231" i="1"/>
  <c r="G231" i="1" s="1"/>
  <c r="F232" i="1"/>
  <c r="G232" i="1" s="1"/>
  <c r="F233" i="1"/>
  <c r="G233" i="1" s="1"/>
  <c r="F234" i="1"/>
  <c r="G234" i="1"/>
  <c r="F235" i="1"/>
  <c r="G235" i="1" s="1"/>
  <c r="F236" i="1"/>
  <c r="G236" i="1"/>
  <c r="F237" i="1"/>
  <c r="G237" i="1" s="1"/>
  <c r="F238" i="1"/>
  <c r="G238" i="1"/>
  <c r="F239" i="1"/>
  <c r="G239" i="1" s="1"/>
  <c r="F240" i="1"/>
  <c r="G240" i="1" s="1"/>
  <c r="F241" i="1"/>
  <c r="G241" i="1" s="1"/>
  <c r="F242" i="1"/>
  <c r="G242" i="1"/>
  <c r="F243" i="1"/>
  <c r="G243" i="1" s="1"/>
  <c r="F244" i="1"/>
  <c r="G244" i="1"/>
  <c r="F245" i="1"/>
  <c r="G245" i="1" s="1"/>
  <c r="F246" i="1"/>
  <c r="G246" i="1"/>
  <c r="F247" i="1"/>
  <c r="G247" i="1" s="1"/>
  <c r="F248" i="1"/>
  <c r="G248" i="1" s="1"/>
  <c r="F249" i="1"/>
  <c r="G249" i="1" s="1"/>
  <c r="F250" i="1"/>
  <c r="G250" i="1" s="1"/>
  <c r="F251" i="1"/>
  <c r="G251" i="1" s="1"/>
  <c r="F252" i="1"/>
  <c r="G252" i="1"/>
  <c r="F253" i="1"/>
  <c r="G253" i="1" s="1"/>
  <c r="F254" i="1"/>
  <c r="G254" i="1"/>
  <c r="F255" i="1"/>
  <c r="G255" i="1" s="1"/>
  <c r="F256" i="1"/>
  <c r="G256" i="1" s="1"/>
  <c r="F257" i="1"/>
  <c r="G257" i="1" s="1"/>
  <c r="F258" i="1"/>
  <c r="G258" i="1"/>
  <c r="F259" i="1"/>
  <c r="G259" i="1" s="1"/>
  <c r="F260" i="1"/>
  <c r="G260" i="1"/>
  <c r="F261" i="1"/>
  <c r="G261" i="1" s="1"/>
  <c r="F262" i="1"/>
  <c r="G262" i="1"/>
  <c r="F263" i="1"/>
  <c r="G263" i="1" s="1"/>
  <c r="F264" i="1"/>
  <c r="G264" i="1" s="1"/>
  <c r="F265" i="1"/>
  <c r="G265" i="1" s="1"/>
  <c r="F266" i="1"/>
  <c r="G266" i="1" s="1"/>
  <c r="F267" i="1"/>
  <c r="G267" i="1" s="1"/>
  <c r="F268" i="1"/>
  <c r="G268" i="1"/>
  <c r="F269" i="1"/>
  <c r="G269" i="1" s="1"/>
  <c r="F270" i="1"/>
  <c r="G270" i="1"/>
  <c r="F271" i="1"/>
  <c r="G271" i="1" s="1"/>
  <c r="F272" i="1"/>
  <c r="G272" i="1" s="1"/>
  <c r="F273" i="1"/>
  <c r="G273" i="1" s="1"/>
  <c r="F274" i="1"/>
  <c r="G274" i="1"/>
  <c r="F275" i="1"/>
  <c r="G275" i="1" s="1"/>
  <c r="F276" i="1"/>
  <c r="G276" i="1"/>
  <c r="F277" i="1"/>
  <c r="G277" i="1" s="1"/>
  <c r="F278" i="1"/>
  <c r="G278" i="1"/>
  <c r="F279" i="1"/>
  <c r="G279" i="1" s="1"/>
  <c r="F280" i="1"/>
  <c r="G280" i="1" s="1"/>
  <c r="F281" i="1"/>
  <c r="G281" i="1" s="1"/>
  <c r="F282" i="1"/>
  <c r="G282" i="1" s="1"/>
  <c r="F283" i="1"/>
  <c r="G283" i="1" s="1"/>
  <c r="F284" i="1"/>
  <c r="G284" i="1"/>
  <c r="F285" i="1"/>
  <c r="G285" i="1" s="1"/>
  <c r="F286" i="1"/>
  <c r="G286" i="1"/>
  <c r="F287" i="1"/>
  <c r="G287" i="1" s="1"/>
  <c r="F288" i="1"/>
  <c r="G288" i="1" s="1"/>
  <c r="F289" i="1"/>
  <c r="G289" i="1" s="1"/>
  <c r="F290" i="1"/>
  <c r="G290" i="1" s="1"/>
  <c r="F291" i="1"/>
  <c r="G291" i="1" s="1"/>
  <c r="F292" i="1"/>
  <c r="G292" i="1"/>
  <c r="F293" i="1"/>
  <c r="G293" i="1" s="1"/>
  <c r="F294" i="1"/>
  <c r="G294" i="1"/>
  <c r="F295" i="1"/>
  <c r="G295" i="1" s="1"/>
  <c r="F296" i="1"/>
  <c r="G296" i="1" s="1"/>
  <c r="F297" i="1"/>
  <c r="G297" i="1" s="1"/>
  <c r="F298" i="1"/>
  <c r="G298" i="1"/>
  <c r="F299" i="1"/>
  <c r="G299" i="1" s="1"/>
  <c r="F300" i="1"/>
  <c r="G300" i="1"/>
  <c r="F301" i="1"/>
  <c r="G301" i="1" s="1"/>
  <c r="F302" i="1"/>
  <c r="G302" i="1"/>
  <c r="F303" i="1"/>
  <c r="G303" i="1" s="1"/>
  <c r="F304" i="1"/>
  <c r="G304" i="1" s="1"/>
  <c r="F305" i="1"/>
  <c r="G305" i="1" s="1"/>
  <c r="F306" i="1"/>
  <c r="G306" i="1"/>
  <c r="F307" i="1"/>
  <c r="G307" i="1" s="1"/>
  <c r="F308" i="1"/>
  <c r="G308" i="1"/>
  <c r="F309" i="1"/>
  <c r="G309" i="1" s="1"/>
  <c r="F310" i="1"/>
  <c r="G310" i="1"/>
  <c r="F311" i="1"/>
  <c r="G311" i="1" s="1"/>
  <c r="F312" i="1"/>
  <c r="G312" i="1" s="1"/>
  <c r="F313" i="1"/>
  <c r="G313" i="1" s="1"/>
  <c r="F314" i="1"/>
  <c r="G314" i="1" s="1"/>
  <c r="F315" i="1"/>
  <c r="G315" i="1" s="1"/>
  <c r="F316" i="1"/>
  <c r="G316" i="1"/>
  <c r="F317" i="1"/>
  <c r="G317" i="1" s="1"/>
  <c r="F318" i="1"/>
  <c r="G318" i="1"/>
  <c r="F319" i="1"/>
  <c r="G319" i="1" s="1"/>
  <c r="F320" i="1"/>
  <c r="G320" i="1" s="1"/>
  <c r="F321" i="1"/>
  <c r="G321" i="1" s="1"/>
  <c r="F322" i="1"/>
  <c r="G322" i="1"/>
  <c r="F323" i="1"/>
  <c r="G323" i="1" s="1"/>
  <c r="F324" i="1"/>
  <c r="G324" i="1"/>
  <c r="F325" i="1"/>
  <c r="G325" i="1" s="1"/>
  <c r="F326" i="1"/>
  <c r="G326" i="1"/>
  <c r="F327" i="1"/>
  <c r="G327" i="1" s="1"/>
  <c r="F328" i="1"/>
  <c r="G328" i="1" s="1"/>
  <c r="F329" i="1"/>
  <c r="G329" i="1" s="1"/>
  <c r="F330" i="1"/>
  <c r="G330" i="1" s="1"/>
  <c r="F331" i="1"/>
  <c r="G331" i="1" s="1"/>
  <c r="F332" i="1"/>
  <c r="G332" i="1"/>
  <c r="F333" i="1"/>
  <c r="G333" i="1" s="1"/>
  <c r="F334" i="1"/>
  <c r="G334" i="1"/>
  <c r="F335" i="1"/>
  <c r="G335" i="1" s="1"/>
  <c r="F336" i="1"/>
  <c r="G336" i="1" s="1"/>
  <c r="F337" i="1"/>
  <c r="G337" i="1" s="1"/>
  <c r="F338" i="1"/>
  <c r="G338" i="1"/>
  <c r="F339" i="1"/>
  <c r="G339" i="1" s="1"/>
  <c r="F340" i="1"/>
  <c r="G340" i="1"/>
  <c r="F341" i="1"/>
  <c r="G341" i="1" s="1"/>
  <c r="F342" i="1"/>
  <c r="G342" i="1"/>
  <c r="F343" i="1"/>
  <c r="G343" i="1" s="1"/>
  <c r="F344" i="1"/>
  <c r="G344" i="1" s="1"/>
  <c r="F345" i="1"/>
  <c r="G345" i="1" s="1"/>
  <c r="F346" i="1"/>
  <c r="G346" i="1" s="1"/>
  <c r="F347" i="1"/>
  <c r="G347" i="1" s="1"/>
  <c r="F348" i="1"/>
  <c r="G348" i="1"/>
  <c r="F349" i="1"/>
  <c r="G349" i="1" s="1"/>
  <c r="F350" i="1"/>
  <c r="G350" i="1"/>
  <c r="F351" i="1"/>
  <c r="G351" i="1" s="1"/>
  <c r="F352" i="1"/>
  <c r="G352" i="1" s="1"/>
  <c r="F353" i="1"/>
  <c r="G353" i="1" s="1"/>
  <c r="F354" i="1"/>
  <c r="G354" i="1" s="1"/>
  <c r="F355" i="1"/>
  <c r="G355" i="1" s="1"/>
  <c r="F356" i="1"/>
  <c r="G356" i="1"/>
  <c r="F357" i="1"/>
  <c r="G357" i="1" s="1"/>
  <c r="F358" i="1"/>
  <c r="G358" i="1"/>
  <c r="F359" i="1"/>
  <c r="G359" i="1" s="1"/>
  <c r="F360" i="1"/>
  <c r="G360" i="1" s="1"/>
  <c r="F361" i="1"/>
  <c r="G361" i="1" s="1"/>
  <c r="F362" i="1"/>
  <c r="G362" i="1"/>
  <c r="F363" i="1"/>
  <c r="G363" i="1" s="1"/>
  <c r="F364" i="1"/>
  <c r="G364" i="1"/>
  <c r="F365" i="1"/>
  <c r="G365" i="1" s="1"/>
  <c r="F366" i="1"/>
  <c r="G366" i="1"/>
  <c r="F367" i="1"/>
  <c r="G367" i="1" s="1"/>
  <c r="F368" i="1"/>
  <c r="G368" i="1" s="1"/>
  <c r="F369" i="1"/>
  <c r="G369" i="1" s="1"/>
  <c r="F370" i="1"/>
  <c r="G370" i="1"/>
  <c r="F371" i="1"/>
  <c r="G371" i="1" s="1"/>
  <c r="F372" i="1"/>
  <c r="G372" i="1"/>
  <c r="F373" i="1"/>
  <c r="G373" i="1" s="1"/>
  <c r="F374" i="1"/>
  <c r="G374" i="1"/>
  <c r="F375" i="1"/>
  <c r="G375" i="1" s="1"/>
  <c r="F376" i="1"/>
  <c r="G376" i="1" s="1"/>
  <c r="F377" i="1"/>
  <c r="G377" i="1" s="1"/>
  <c r="F378" i="1"/>
  <c r="G378" i="1" s="1"/>
  <c r="F379" i="1"/>
  <c r="G379" i="1"/>
  <c r="F380" i="1"/>
  <c r="G380" i="1" s="1"/>
  <c r="F381" i="1"/>
  <c r="G381" i="1"/>
  <c r="F382" i="1"/>
  <c r="G382" i="1" s="1"/>
  <c r="F383" i="1"/>
  <c r="G383" i="1"/>
  <c r="F384" i="1"/>
  <c r="G384" i="1" s="1"/>
  <c r="F385" i="1"/>
  <c r="G385" i="1"/>
  <c r="F386" i="1"/>
  <c r="G386" i="1" s="1"/>
  <c r="F387" i="1"/>
  <c r="G387" i="1"/>
  <c r="F388" i="1"/>
  <c r="G388" i="1" s="1"/>
  <c r="F389" i="1"/>
  <c r="G389" i="1"/>
  <c r="F390" i="1"/>
  <c r="G390" i="1" s="1"/>
  <c r="F391" i="1"/>
  <c r="G391" i="1"/>
  <c r="F392" i="1"/>
  <c r="G392" i="1" s="1"/>
  <c r="F393" i="1"/>
  <c r="G393" i="1"/>
  <c r="F394" i="1"/>
  <c r="G394" i="1" s="1"/>
  <c r="F395" i="1"/>
  <c r="G395" i="1"/>
  <c r="F396" i="1"/>
  <c r="G396" i="1" s="1"/>
  <c r="F397" i="1"/>
  <c r="G397" i="1"/>
  <c r="F398" i="1"/>
  <c r="G398" i="1" s="1"/>
  <c r="F399" i="1"/>
  <c r="G399" i="1"/>
  <c r="F400" i="1"/>
  <c r="G400" i="1" s="1"/>
  <c r="F401" i="1"/>
  <c r="G401" i="1"/>
  <c r="F402" i="1"/>
  <c r="G402" i="1" s="1"/>
  <c r="F403" i="1"/>
  <c r="G403" i="1"/>
  <c r="F404" i="1"/>
  <c r="G404" i="1" s="1"/>
  <c r="F405" i="1"/>
  <c r="G405" i="1"/>
  <c r="F406" i="1"/>
  <c r="G406" i="1" s="1"/>
  <c r="F407" i="1"/>
  <c r="G407" i="1"/>
  <c r="F408" i="1"/>
  <c r="G408" i="1" s="1"/>
  <c r="F409" i="1"/>
  <c r="G409" i="1"/>
  <c r="F410" i="1"/>
  <c r="G410" i="1" s="1"/>
  <c r="F411" i="1"/>
  <c r="G411" i="1"/>
  <c r="F412" i="1"/>
  <c r="G412" i="1" s="1"/>
  <c r="F413" i="1"/>
  <c r="G413" i="1"/>
  <c r="F414" i="1"/>
  <c r="G414" i="1" s="1"/>
  <c r="F415" i="1"/>
  <c r="G415" i="1"/>
  <c r="F416" i="1"/>
  <c r="G416" i="1" s="1"/>
  <c r="F417" i="1"/>
  <c r="G417" i="1"/>
  <c r="F418" i="1"/>
  <c r="G418" i="1" s="1"/>
  <c r="F419" i="1"/>
  <c r="G419" i="1"/>
  <c r="F420" i="1"/>
  <c r="G420" i="1" s="1"/>
  <c r="F421" i="1"/>
  <c r="G421" i="1"/>
  <c r="F422" i="1"/>
  <c r="G422" i="1" s="1"/>
  <c r="F423" i="1"/>
  <c r="G423" i="1"/>
  <c r="F424" i="1"/>
  <c r="G424" i="1" s="1"/>
  <c r="F425" i="1"/>
  <c r="G425" i="1"/>
  <c r="F426" i="1"/>
  <c r="G426" i="1" s="1"/>
  <c r="F427" i="1"/>
  <c r="G427" i="1"/>
  <c r="F428" i="1"/>
  <c r="G428" i="1" s="1"/>
  <c r="F429" i="1"/>
  <c r="G429" i="1"/>
  <c r="F430" i="1"/>
  <c r="G430" i="1" s="1"/>
  <c r="F431" i="1"/>
  <c r="G431" i="1"/>
  <c r="F432" i="1"/>
  <c r="G432" i="1" s="1"/>
  <c r="F433" i="1"/>
  <c r="G433" i="1"/>
  <c r="F434" i="1"/>
  <c r="G434" i="1" s="1"/>
  <c r="F435" i="1"/>
  <c r="G435" i="1"/>
  <c r="F436" i="1"/>
  <c r="G436" i="1" s="1"/>
  <c r="F437" i="1"/>
  <c r="G437" i="1"/>
  <c r="F438" i="1"/>
  <c r="G438" i="1" s="1"/>
  <c r="F439" i="1"/>
  <c r="G439" i="1"/>
  <c r="F440" i="1"/>
  <c r="G440" i="1" s="1"/>
  <c r="F441" i="1"/>
  <c r="G441" i="1"/>
  <c r="F442" i="1"/>
  <c r="G442" i="1" s="1"/>
  <c r="F443" i="1"/>
  <c r="G443" i="1"/>
  <c r="F444" i="1"/>
  <c r="G444" i="1" s="1"/>
  <c r="F445" i="1"/>
  <c r="G445" i="1"/>
  <c r="F446" i="1"/>
  <c r="G446" i="1" s="1"/>
  <c r="F447" i="1"/>
  <c r="G447" i="1"/>
  <c r="F448" i="1"/>
  <c r="G448" i="1" s="1"/>
  <c r="F449" i="1"/>
  <c r="G449" i="1"/>
  <c r="F450" i="1"/>
  <c r="G450" i="1" s="1"/>
  <c r="F451" i="1"/>
  <c r="G451" i="1"/>
  <c r="F452" i="1"/>
  <c r="G452" i="1" s="1"/>
  <c r="F453" i="1"/>
  <c r="G453" i="1"/>
  <c r="F454" i="1"/>
  <c r="G454" i="1" s="1"/>
  <c r="F455" i="1"/>
  <c r="G455" i="1"/>
  <c r="F456" i="1"/>
  <c r="G456" i="1" s="1"/>
  <c r="F457" i="1"/>
  <c r="G457" i="1"/>
  <c r="F458" i="1"/>
  <c r="G458" i="1" s="1"/>
  <c r="F459" i="1"/>
  <c r="G459" i="1"/>
  <c r="F460" i="1"/>
  <c r="G460" i="1" s="1"/>
  <c r="F461" i="1"/>
  <c r="G461" i="1"/>
  <c r="F462" i="1"/>
  <c r="G462" i="1" s="1"/>
  <c r="F463" i="1"/>
  <c r="G463" i="1"/>
  <c r="F464" i="1"/>
  <c r="G464" i="1" s="1"/>
  <c r="F465" i="1"/>
  <c r="G465" i="1"/>
  <c r="F466" i="1"/>
  <c r="G466" i="1" s="1"/>
  <c r="F467" i="1"/>
  <c r="G467" i="1"/>
  <c r="F468" i="1"/>
  <c r="G468" i="1" s="1"/>
  <c r="F469" i="1"/>
  <c r="G469" i="1"/>
  <c r="F470" i="1"/>
  <c r="G470" i="1" s="1"/>
  <c r="F471" i="1"/>
  <c r="G471" i="1"/>
  <c r="F472" i="1"/>
  <c r="G472" i="1" s="1"/>
  <c r="F473" i="1"/>
  <c r="G473" i="1"/>
  <c r="F474" i="1"/>
  <c r="G474" i="1" s="1"/>
  <c r="F475" i="1"/>
  <c r="G475" i="1"/>
  <c r="F476" i="1"/>
  <c r="G476" i="1" s="1"/>
  <c r="F477" i="1"/>
  <c r="G477" i="1"/>
  <c r="F478" i="1"/>
  <c r="G478" i="1" s="1"/>
  <c r="F479" i="1"/>
  <c r="G479" i="1"/>
  <c r="F480" i="1"/>
  <c r="G480" i="1" s="1"/>
  <c r="F481" i="1"/>
  <c r="G481" i="1"/>
  <c r="F482" i="1"/>
  <c r="G482" i="1" s="1"/>
  <c r="F483" i="1"/>
  <c r="G483" i="1"/>
  <c r="F484" i="1"/>
  <c r="G484" i="1" s="1"/>
  <c r="F485" i="1"/>
  <c r="G485" i="1"/>
  <c r="F486" i="1"/>
  <c r="G486" i="1" s="1"/>
  <c r="F487" i="1"/>
  <c r="G487" i="1"/>
  <c r="F488" i="1"/>
  <c r="G488" i="1" s="1"/>
  <c r="F489" i="1"/>
  <c r="G489" i="1"/>
  <c r="F490" i="1"/>
  <c r="G490" i="1" s="1"/>
  <c r="F491" i="1"/>
  <c r="G491" i="1"/>
  <c r="F492" i="1"/>
  <c r="G492" i="1" s="1"/>
  <c r="F493" i="1"/>
  <c r="G493" i="1"/>
  <c r="F494" i="1"/>
  <c r="G494" i="1" s="1"/>
  <c r="F495" i="1"/>
  <c r="G495" i="1"/>
  <c r="F496" i="1"/>
  <c r="G496" i="1" s="1"/>
  <c r="F497" i="1"/>
  <c r="G497" i="1"/>
  <c r="F498" i="1"/>
  <c r="G498" i="1" s="1"/>
  <c r="F499" i="1"/>
  <c r="G499" i="1"/>
  <c r="F500" i="1"/>
  <c r="G500" i="1" s="1"/>
  <c r="F501" i="1"/>
  <c r="G501" i="1"/>
  <c r="F502" i="1"/>
  <c r="G502" i="1" s="1"/>
  <c r="F503" i="1"/>
  <c r="G503" i="1"/>
  <c r="F504" i="1"/>
  <c r="G504" i="1" s="1"/>
  <c r="F505" i="1"/>
  <c r="G505" i="1"/>
  <c r="F506" i="1"/>
  <c r="G506" i="1" s="1"/>
  <c r="F507" i="1"/>
  <c r="G507" i="1"/>
  <c r="F508" i="1"/>
  <c r="G508" i="1" s="1"/>
  <c r="F509" i="1"/>
  <c r="G509" i="1"/>
  <c r="F510" i="1"/>
  <c r="G510" i="1" s="1"/>
  <c r="F511" i="1"/>
  <c r="G511" i="1"/>
  <c r="F512" i="1"/>
  <c r="G512" i="1" s="1"/>
  <c r="F513" i="1"/>
  <c r="G513" i="1"/>
  <c r="F514" i="1"/>
  <c r="G514" i="1" s="1"/>
  <c r="F515" i="1"/>
  <c r="G515" i="1"/>
  <c r="F516" i="1"/>
  <c r="G516" i="1" s="1"/>
  <c r="F517" i="1"/>
  <c r="G517" i="1"/>
  <c r="F518" i="1"/>
  <c r="G518" i="1" s="1"/>
  <c r="F519" i="1"/>
  <c r="G519" i="1"/>
  <c r="F520" i="1"/>
  <c r="G520" i="1" s="1"/>
  <c r="F521" i="1"/>
  <c r="G521" i="1"/>
  <c r="F522" i="1"/>
  <c r="G522" i="1" s="1"/>
  <c r="F523" i="1"/>
  <c r="G523" i="1"/>
  <c r="F524" i="1"/>
  <c r="G524" i="1" s="1"/>
  <c r="F525" i="1"/>
  <c r="G525" i="1"/>
  <c r="F526" i="1"/>
  <c r="G526" i="1" s="1"/>
  <c r="F527" i="1"/>
  <c r="G527" i="1"/>
  <c r="F528" i="1"/>
  <c r="G528" i="1" s="1"/>
  <c r="F529" i="1"/>
  <c r="G529" i="1"/>
  <c r="F530" i="1"/>
  <c r="G530" i="1" s="1"/>
  <c r="F531" i="1"/>
  <c r="G531" i="1"/>
  <c r="F532" i="1"/>
  <c r="G532" i="1" s="1"/>
  <c r="F533" i="1"/>
  <c r="G533" i="1"/>
  <c r="F534" i="1"/>
  <c r="G534" i="1" s="1"/>
  <c r="F535" i="1"/>
  <c r="G535" i="1"/>
  <c r="F536" i="1"/>
  <c r="G536" i="1" s="1"/>
  <c r="F537" i="1"/>
  <c r="G537" i="1"/>
  <c r="F538" i="1"/>
  <c r="G538" i="1" s="1"/>
  <c r="F539" i="1"/>
  <c r="G539" i="1"/>
  <c r="F540" i="1"/>
  <c r="G540" i="1" s="1"/>
  <c r="F541" i="1"/>
  <c r="G541" i="1"/>
  <c r="F542" i="1"/>
  <c r="G542" i="1" s="1"/>
  <c r="F543" i="1"/>
  <c r="G543" i="1"/>
  <c r="F544" i="1"/>
  <c r="G544" i="1" s="1"/>
  <c r="F545" i="1"/>
  <c r="G545" i="1"/>
  <c r="F546" i="1"/>
  <c r="G546" i="1" s="1"/>
  <c r="F547" i="1"/>
  <c r="G547" i="1"/>
  <c r="F548" i="1"/>
  <c r="G548" i="1" s="1"/>
  <c r="F549" i="1"/>
  <c r="G549" i="1"/>
  <c r="F550" i="1"/>
  <c r="G550" i="1" s="1"/>
  <c r="F551" i="1"/>
  <c r="G551" i="1"/>
  <c r="F552" i="1"/>
  <c r="G552" i="1" s="1"/>
  <c r="F553" i="1"/>
  <c r="G553" i="1"/>
  <c r="F554" i="1"/>
  <c r="G554" i="1" s="1"/>
  <c r="F555" i="1"/>
  <c r="G555" i="1"/>
  <c r="F556" i="1"/>
  <c r="G556" i="1" s="1"/>
  <c r="F557" i="1"/>
  <c r="G557" i="1"/>
  <c r="F558" i="1"/>
  <c r="G558" i="1" s="1"/>
  <c r="F559" i="1"/>
  <c r="G559" i="1"/>
  <c r="F560" i="1"/>
  <c r="G560" i="1" s="1"/>
  <c r="F561" i="1"/>
  <c r="G561" i="1"/>
  <c r="F562" i="1"/>
  <c r="G562" i="1" s="1"/>
  <c r="F563" i="1"/>
  <c r="G563" i="1"/>
  <c r="F564" i="1"/>
  <c r="G564" i="1" s="1"/>
  <c r="F565" i="1"/>
  <c r="G565" i="1"/>
  <c r="F566" i="1"/>
  <c r="G566" i="1" s="1"/>
  <c r="F567" i="1"/>
  <c r="G567" i="1"/>
  <c r="F568" i="1"/>
  <c r="G568" i="1" s="1"/>
  <c r="F569" i="1"/>
  <c r="G569" i="1"/>
  <c r="F570" i="1"/>
  <c r="G570" i="1" s="1"/>
  <c r="F571" i="1"/>
  <c r="G571" i="1"/>
  <c r="F572" i="1"/>
  <c r="G572" i="1" s="1"/>
  <c r="F573" i="1"/>
  <c r="G573" i="1"/>
  <c r="F574" i="1"/>
  <c r="G574" i="1" s="1"/>
  <c r="F575" i="1"/>
  <c r="G575" i="1"/>
  <c r="F576" i="1"/>
  <c r="G576" i="1" s="1"/>
  <c r="F577" i="1"/>
  <c r="G577" i="1"/>
  <c r="F578" i="1"/>
  <c r="G578" i="1" s="1"/>
  <c r="F579" i="1"/>
  <c r="G579" i="1"/>
  <c r="F580" i="1"/>
  <c r="G580" i="1" s="1"/>
  <c r="F581" i="1"/>
  <c r="G581" i="1"/>
  <c r="F582" i="1"/>
  <c r="G582" i="1" s="1"/>
  <c r="F583" i="1"/>
  <c r="G583" i="1"/>
  <c r="F584" i="1"/>
  <c r="G584" i="1" s="1"/>
  <c r="F585" i="1"/>
  <c r="G585" i="1"/>
  <c r="F586" i="1"/>
  <c r="G586" i="1" s="1"/>
  <c r="F587" i="1"/>
  <c r="G587" i="1"/>
  <c r="F588" i="1"/>
  <c r="G588" i="1" s="1"/>
  <c r="F589" i="1"/>
  <c r="G589" i="1"/>
  <c r="F590" i="1"/>
  <c r="G590" i="1" s="1"/>
  <c r="F591" i="1"/>
  <c r="G591" i="1"/>
  <c r="F592" i="1"/>
  <c r="G592" i="1" s="1"/>
  <c r="F593" i="1"/>
  <c r="G593" i="1"/>
  <c r="F594" i="1"/>
  <c r="G594" i="1" s="1"/>
  <c r="F595" i="1"/>
  <c r="G595" i="1"/>
  <c r="F596" i="1"/>
  <c r="G596" i="1" s="1"/>
  <c r="F597" i="1"/>
  <c r="G597" i="1"/>
  <c r="F598" i="1"/>
  <c r="G598" i="1" s="1"/>
  <c r="F599" i="1"/>
  <c r="G599" i="1"/>
  <c r="F600" i="1"/>
  <c r="G600" i="1" s="1"/>
  <c r="F601" i="1"/>
  <c r="G601" i="1"/>
  <c r="F602" i="1"/>
  <c r="G602" i="1" s="1"/>
  <c r="F603" i="1"/>
  <c r="G603" i="1"/>
  <c r="F604" i="1"/>
  <c r="G604" i="1" s="1"/>
  <c r="F605" i="1"/>
  <c r="G605" i="1"/>
  <c r="F606" i="1"/>
  <c r="G606" i="1" s="1"/>
  <c r="F607" i="1"/>
  <c r="G607" i="1"/>
  <c r="F608" i="1"/>
  <c r="G608" i="1" s="1"/>
  <c r="F609" i="1"/>
  <c r="G609" i="1"/>
  <c r="F610" i="1"/>
  <c r="G610" i="1" s="1"/>
  <c r="F611" i="1"/>
  <c r="G611" i="1"/>
  <c r="F612" i="1"/>
  <c r="G612" i="1" s="1"/>
  <c r="F613" i="1"/>
  <c r="G613" i="1"/>
  <c r="F614" i="1"/>
  <c r="G614" i="1" s="1"/>
  <c r="F615" i="1"/>
  <c r="G615" i="1"/>
  <c r="F616" i="1"/>
  <c r="G616" i="1" s="1"/>
  <c r="F617" i="1"/>
  <c r="G617" i="1"/>
  <c r="F618" i="1"/>
  <c r="G618" i="1" s="1"/>
  <c r="F619" i="1"/>
  <c r="G619" i="1"/>
  <c r="F620" i="1"/>
  <c r="G620" i="1" s="1"/>
  <c r="F621" i="1"/>
  <c r="G621" i="1"/>
  <c r="F622" i="1"/>
  <c r="G622" i="1" s="1"/>
  <c r="F623" i="1"/>
  <c r="G623" i="1"/>
  <c r="F624" i="1"/>
  <c r="G624" i="1" s="1"/>
  <c r="F625" i="1"/>
  <c r="G625" i="1"/>
  <c r="F626" i="1"/>
  <c r="G626" i="1" s="1"/>
  <c r="F627" i="1"/>
  <c r="G627" i="1"/>
  <c r="F628" i="1"/>
  <c r="G628" i="1" s="1"/>
  <c r="F629" i="1"/>
  <c r="G629" i="1"/>
  <c r="F630" i="1"/>
  <c r="G630" i="1" s="1"/>
  <c r="F631" i="1"/>
  <c r="G631" i="1"/>
  <c r="F632" i="1"/>
  <c r="G632" i="1" s="1"/>
  <c r="F633" i="1"/>
  <c r="G633" i="1"/>
  <c r="F634" i="1"/>
  <c r="G634" i="1" s="1"/>
  <c r="F635" i="1"/>
  <c r="G635" i="1"/>
  <c r="F636" i="1"/>
  <c r="G636" i="1" s="1"/>
  <c r="F637" i="1"/>
  <c r="G637" i="1"/>
  <c r="F638" i="1"/>
  <c r="G638" i="1" s="1"/>
  <c r="F639" i="1"/>
  <c r="G639" i="1"/>
  <c r="F640" i="1"/>
  <c r="G640" i="1" s="1"/>
  <c r="F641" i="1"/>
  <c r="G641" i="1"/>
  <c r="F642" i="1"/>
  <c r="G642" i="1" s="1"/>
  <c r="F643" i="1"/>
  <c r="G643" i="1"/>
  <c r="F644" i="1"/>
  <c r="G644" i="1" s="1"/>
  <c r="F645" i="1"/>
  <c r="G645" i="1"/>
  <c r="F646" i="1"/>
  <c r="G646" i="1" s="1"/>
  <c r="F647" i="1"/>
  <c r="G647" i="1"/>
  <c r="F648" i="1"/>
  <c r="G648" i="1" s="1"/>
  <c r="F649" i="1"/>
  <c r="G649" i="1"/>
  <c r="F650" i="1"/>
  <c r="G650" i="1" s="1"/>
  <c r="F651" i="1"/>
  <c r="G651" i="1"/>
  <c r="F652" i="1"/>
  <c r="G652" i="1" s="1"/>
  <c r="F653" i="1"/>
  <c r="G653" i="1"/>
  <c r="F654" i="1"/>
  <c r="G654" i="1" s="1"/>
  <c r="F655" i="1"/>
  <c r="G655" i="1"/>
  <c r="F656" i="1"/>
  <c r="G656" i="1" s="1"/>
  <c r="F657" i="1"/>
  <c r="G657" i="1"/>
  <c r="F658" i="1"/>
  <c r="G658" i="1" s="1"/>
  <c r="F659" i="1"/>
  <c r="G659" i="1"/>
  <c r="F660" i="1"/>
  <c r="G660" i="1" s="1"/>
  <c r="F661" i="1"/>
  <c r="G661" i="1"/>
  <c r="F662" i="1"/>
  <c r="G662" i="1" s="1"/>
  <c r="F663" i="1"/>
  <c r="G663" i="1"/>
  <c r="F664" i="1"/>
  <c r="G664" i="1" s="1"/>
  <c r="F665" i="1"/>
  <c r="G665" i="1"/>
  <c r="F666" i="1"/>
  <c r="G666" i="1" s="1"/>
  <c r="F667" i="1"/>
  <c r="G667" i="1"/>
  <c r="F668" i="1"/>
  <c r="G668" i="1" s="1"/>
  <c r="F669" i="1"/>
  <c r="G669" i="1"/>
  <c r="F670" i="1"/>
  <c r="G670" i="1" s="1"/>
  <c r="F671" i="1"/>
  <c r="G671" i="1"/>
  <c r="F672" i="1"/>
  <c r="G672" i="1" s="1"/>
  <c r="F673" i="1"/>
  <c r="G673" i="1"/>
  <c r="F674" i="1"/>
  <c r="G674" i="1" s="1"/>
  <c r="F675" i="1"/>
  <c r="G675" i="1"/>
  <c r="F676" i="1"/>
  <c r="G676" i="1" s="1"/>
  <c r="F677" i="1"/>
  <c r="G677" i="1"/>
  <c r="F678" i="1"/>
  <c r="G678" i="1" s="1"/>
  <c r="F679" i="1"/>
  <c r="G679" i="1"/>
  <c r="F680" i="1"/>
  <c r="G680" i="1" s="1"/>
  <c r="F681" i="1"/>
  <c r="G681" i="1"/>
  <c r="F682" i="1"/>
  <c r="G682" i="1" s="1"/>
  <c r="F683" i="1"/>
  <c r="G683" i="1"/>
  <c r="F684" i="1"/>
  <c r="G684" i="1" s="1"/>
  <c r="F685" i="1"/>
  <c r="G685" i="1"/>
  <c r="F686" i="1"/>
  <c r="G686" i="1" s="1"/>
  <c r="F687" i="1"/>
  <c r="G687" i="1"/>
  <c r="F688" i="1"/>
  <c r="G688" i="1" s="1"/>
  <c r="F689" i="1"/>
  <c r="G689" i="1"/>
  <c r="F690" i="1"/>
  <c r="G690" i="1" s="1"/>
  <c r="F691" i="1"/>
  <c r="G691" i="1"/>
  <c r="F692" i="1"/>
  <c r="G692" i="1" s="1"/>
  <c r="F693" i="1"/>
  <c r="G693" i="1"/>
  <c r="F694" i="1"/>
  <c r="G694" i="1" s="1"/>
  <c r="F695" i="1"/>
  <c r="G695" i="1"/>
  <c r="F696" i="1"/>
  <c r="G696" i="1" s="1"/>
  <c r="F697" i="1"/>
  <c r="G697" i="1"/>
  <c r="F698" i="1"/>
  <c r="G698" i="1" s="1"/>
  <c r="F699" i="1"/>
  <c r="G699" i="1"/>
  <c r="F700" i="1"/>
  <c r="G700" i="1" s="1"/>
  <c r="F701" i="1"/>
  <c r="G701" i="1"/>
  <c r="F702" i="1"/>
  <c r="G702" i="1" s="1"/>
  <c r="F703" i="1"/>
  <c r="G703" i="1"/>
  <c r="F704" i="1"/>
  <c r="G704" i="1" s="1"/>
  <c r="F705" i="1"/>
  <c r="G705" i="1"/>
  <c r="F706" i="1"/>
  <c r="G706" i="1" s="1"/>
  <c r="F707" i="1"/>
  <c r="G707" i="1"/>
  <c r="F708" i="1"/>
  <c r="G708" i="1" s="1"/>
  <c r="F709" i="1"/>
  <c r="G709" i="1"/>
  <c r="F710" i="1"/>
  <c r="G710" i="1" s="1"/>
  <c r="F711" i="1"/>
  <c r="G711" i="1"/>
  <c r="F712" i="1"/>
  <c r="G712" i="1" s="1"/>
  <c r="F713" i="1"/>
  <c r="G713" i="1"/>
  <c r="F714" i="1"/>
  <c r="G714" i="1" s="1"/>
  <c r="F715" i="1"/>
  <c r="G715" i="1"/>
  <c r="F716" i="1"/>
  <c r="G716" i="1" s="1"/>
  <c r="F717" i="1"/>
  <c r="G717" i="1"/>
  <c r="F718" i="1"/>
  <c r="G718" i="1" s="1"/>
  <c r="F719" i="1"/>
  <c r="G719" i="1"/>
  <c r="F720" i="1"/>
  <c r="G720" i="1" s="1"/>
  <c r="F721" i="1"/>
  <c r="G721" i="1"/>
  <c r="F722" i="1"/>
  <c r="G722" i="1" s="1"/>
  <c r="F723" i="1"/>
  <c r="G723" i="1"/>
  <c r="F724" i="1"/>
  <c r="G724" i="1" s="1"/>
  <c r="F725" i="1"/>
  <c r="G725" i="1"/>
  <c r="F726" i="1"/>
  <c r="G726" i="1" s="1"/>
  <c r="F727" i="1"/>
  <c r="G727" i="1"/>
  <c r="F728" i="1"/>
  <c r="G728" i="1" s="1"/>
  <c r="F729" i="1"/>
  <c r="G729" i="1"/>
  <c r="F730" i="1"/>
  <c r="G730" i="1" s="1"/>
  <c r="F731" i="1"/>
  <c r="G731" i="1"/>
  <c r="F732" i="1"/>
  <c r="G732" i="1" s="1"/>
  <c r="F733" i="1"/>
  <c r="G733" i="1"/>
  <c r="F734" i="1"/>
  <c r="G734" i="1" s="1"/>
  <c r="F735" i="1"/>
  <c r="G735" i="1"/>
  <c r="F736" i="1"/>
  <c r="G736" i="1" s="1"/>
  <c r="F737" i="1"/>
  <c r="G737" i="1"/>
  <c r="F738" i="1"/>
  <c r="G738" i="1" s="1"/>
  <c r="F739" i="1"/>
  <c r="G739" i="1"/>
  <c r="F740" i="1"/>
  <c r="G740" i="1" s="1"/>
  <c r="F741" i="1"/>
  <c r="G741" i="1"/>
  <c r="F742" i="1"/>
  <c r="G742" i="1" s="1"/>
  <c r="F743" i="1"/>
  <c r="G743" i="1"/>
  <c r="F744" i="1"/>
  <c r="G744" i="1" s="1"/>
  <c r="F745" i="1"/>
  <c r="G745" i="1"/>
  <c r="F746" i="1"/>
  <c r="G746" i="1" s="1"/>
  <c r="F747" i="1"/>
  <c r="G747" i="1"/>
  <c r="F748" i="1"/>
  <c r="G748" i="1" s="1"/>
  <c r="F749" i="1"/>
  <c r="G749" i="1"/>
  <c r="F750" i="1"/>
  <c r="G750" i="1" s="1"/>
  <c r="F751" i="1"/>
  <c r="G751" i="1"/>
  <c r="F752" i="1"/>
  <c r="G752" i="1" s="1"/>
  <c r="F753" i="1"/>
  <c r="G753" i="1"/>
  <c r="F754" i="1"/>
  <c r="G754" i="1" s="1"/>
  <c r="F755" i="1"/>
  <c r="G755" i="1"/>
  <c r="F756" i="1"/>
  <c r="G756" i="1" s="1"/>
  <c r="F757" i="1"/>
  <c r="G757" i="1"/>
  <c r="F758" i="1"/>
  <c r="G758" i="1" s="1"/>
  <c r="F759" i="1"/>
  <c r="G759" i="1"/>
  <c r="F760" i="1"/>
  <c r="G760" i="1" s="1"/>
  <c r="F761" i="1"/>
  <c r="G761" i="1"/>
  <c r="F762" i="1"/>
  <c r="G762" i="1" s="1"/>
  <c r="F763" i="1"/>
  <c r="G763" i="1"/>
  <c r="F764" i="1"/>
  <c r="G764" i="1" s="1"/>
  <c r="F765" i="1"/>
  <c r="G765" i="1"/>
  <c r="F766" i="1"/>
  <c r="G766" i="1" s="1"/>
  <c r="F767" i="1"/>
  <c r="G767" i="1"/>
  <c r="F768" i="1"/>
  <c r="G768" i="1" s="1"/>
  <c r="F769" i="1"/>
  <c r="G769" i="1"/>
  <c r="F770" i="1"/>
  <c r="G770" i="1" s="1"/>
  <c r="F771" i="1"/>
  <c r="G771" i="1"/>
  <c r="F772" i="1"/>
  <c r="G772" i="1" s="1"/>
  <c r="F773" i="1"/>
  <c r="G773" i="1"/>
  <c r="F774" i="1"/>
  <c r="G774" i="1" s="1"/>
  <c r="F775" i="1"/>
  <c r="G775" i="1"/>
  <c r="F776" i="1"/>
  <c r="G776" i="1" s="1"/>
  <c r="F777" i="1"/>
  <c r="G777" i="1"/>
  <c r="F778" i="1"/>
  <c r="G778" i="1" s="1"/>
  <c r="F779" i="1"/>
  <c r="G779" i="1"/>
  <c r="F780" i="1"/>
  <c r="G780" i="1" s="1"/>
  <c r="F781" i="1"/>
  <c r="G781" i="1"/>
  <c r="F782" i="1"/>
  <c r="G782" i="1" s="1"/>
  <c r="F783" i="1"/>
  <c r="G783" i="1"/>
  <c r="F784" i="1"/>
  <c r="G784" i="1" s="1"/>
  <c r="F785" i="1"/>
  <c r="G785" i="1"/>
  <c r="F786" i="1"/>
  <c r="G786" i="1" s="1"/>
  <c r="F787" i="1"/>
  <c r="G787" i="1"/>
  <c r="F788" i="1"/>
  <c r="G788" i="1" s="1"/>
  <c r="F789" i="1"/>
  <c r="G789" i="1"/>
  <c r="F790" i="1"/>
  <c r="G790" i="1" s="1"/>
  <c r="F791" i="1"/>
  <c r="G791" i="1"/>
  <c r="F792" i="1"/>
  <c r="G792" i="1" s="1"/>
  <c r="F793" i="1"/>
  <c r="G793" i="1"/>
  <c r="F794" i="1"/>
  <c r="G794" i="1" s="1"/>
  <c r="F795" i="1"/>
  <c r="G795" i="1"/>
  <c r="F796" i="1"/>
  <c r="G796" i="1" s="1"/>
  <c r="F797" i="1"/>
  <c r="G797" i="1"/>
  <c r="F798" i="1"/>
  <c r="G798" i="1" s="1"/>
  <c r="F799" i="1"/>
  <c r="G799" i="1"/>
  <c r="F800" i="1"/>
  <c r="G800" i="1" s="1"/>
  <c r="F801" i="1"/>
  <c r="G801" i="1"/>
  <c r="F802" i="1"/>
  <c r="G802" i="1" s="1"/>
  <c r="F803" i="1"/>
  <c r="G803" i="1"/>
  <c r="F804" i="1"/>
  <c r="G804" i="1" s="1"/>
  <c r="F805" i="1"/>
  <c r="G805" i="1"/>
  <c r="F806" i="1"/>
  <c r="G806" i="1" s="1"/>
  <c r="F807" i="1"/>
  <c r="G807" i="1"/>
  <c r="F808" i="1"/>
  <c r="G808" i="1" s="1"/>
  <c r="F809" i="1"/>
  <c r="G809" i="1"/>
  <c r="F810" i="1"/>
  <c r="G810" i="1" s="1"/>
  <c r="F811" i="1"/>
  <c r="G811" i="1"/>
  <c r="F812" i="1"/>
  <c r="G812" i="1" s="1"/>
  <c r="F813" i="1"/>
  <c r="G813" i="1"/>
  <c r="F814" i="1"/>
  <c r="G814" i="1" s="1"/>
  <c r="F815" i="1"/>
  <c r="G815" i="1"/>
  <c r="F816" i="1"/>
  <c r="G816" i="1" s="1"/>
  <c r="F817" i="1"/>
  <c r="G817" i="1"/>
  <c r="F818" i="1"/>
  <c r="G818" i="1" s="1"/>
  <c r="F819" i="1"/>
  <c r="G819" i="1"/>
  <c r="F820" i="1"/>
  <c r="G820" i="1" s="1"/>
  <c r="F821" i="1"/>
  <c r="G821" i="1"/>
  <c r="F822" i="1"/>
  <c r="G822" i="1" s="1"/>
  <c r="F823" i="1"/>
  <c r="G823" i="1"/>
  <c r="F824" i="1"/>
  <c r="G824" i="1" s="1"/>
  <c r="F825" i="1"/>
  <c r="G825" i="1"/>
  <c r="F826" i="1"/>
  <c r="G826" i="1" s="1"/>
  <c r="F827" i="1"/>
  <c r="G827" i="1"/>
  <c r="F828" i="1"/>
  <c r="G828" i="1" s="1"/>
  <c r="F829" i="1"/>
  <c r="G829" i="1"/>
  <c r="F830" i="1"/>
  <c r="G830" i="1" s="1"/>
  <c r="F831" i="1"/>
  <c r="G831" i="1"/>
  <c r="F832" i="1"/>
  <c r="G832" i="1" s="1"/>
  <c r="F833" i="1"/>
  <c r="G833" i="1"/>
  <c r="F834" i="1"/>
  <c r="G834" i="1" s="1"/>
  <c r="F835" i="1"/>
  <c r="G835" i="1"/>
  <c r="F836" i="1"/>
  <c r="G836" i="1" s="1"/>
  <c r="F837" i="1"/>
  <c r="G837" i="1"/>
  <c r="F838" i="1"/>
  <c r="G838" i="1" s="1"/>
  <c r="F839" i="1"/>
  <c r="G839" i="1"/>
  <c r="F840" i="1"/>
  <c r="G840" i="1" s="1"/>
  <c r="F841" i="1"/>
  <c r="G841" i="1"/>
  <c r="F842" i="1"/>
  <c r="G842" i="1" s="1"/>
  <c r="F843" i="1"/>
  <c r="G843" i="1"/>
  <c r="F844" i="1"/>
  <c r="G844" i="1" s="1"/>
  <c r="F845" i="1"/>
  <c r="G845" i="1"/>
  <c r="F846" i="1"/>
  <c r="G846" i="1" s="1"/>
  <c r="F847" i="1"/>
  <c r="G847" i="1"/>
  <c r="F848" i="1"/>
  <c r="G848" i="1" s="1"/>
  <c r="F849" i="1"/>
  <c r="G849" i="1"/>
  <c r="F850" i="1"/>
  <c r="G850" i="1" s="1"/>
  <c r="F851" i="1"/>
  <c r="G851" i="1"/>
  <c r="F852" i="1"/>
  <c r="G852" i="1" s="1"/>
  <c r="F853" i="1"/>
  <c r="G853" i="1"/>
  <c r="F854" i="1"/>
  <c r="G854" i="1" s="1"/>
  <c r="F855" i="1"/>
  <c r="G855" i="1"/>
  <c r="F856" i="1"/>
  <c r="G856" i="1" s="1"/>
  <c r="F857" i="1"/>
  <c r="G857" i="1"/>
  <c r="F858" i="1"/>
  <c r="G858" i="1" s="1"/>
  <c r="F859" i="1"/>
  <c r="G859" i="1"/>
  <c r="F860" i="1"/>
  <c r="G860" i="1" s="1"/>
  <c r="F861" i="1"/>
  <c r="G861" i="1"/>
  <c r="F862" i="1"/>
  <c r="G862" i="1" s="1"/>
  <c r="F863" i="1"/>
  <c r="G863" i="1"/>
  <c r="F864" i="1"/>
  <c r="G864" i="1" s="1"/>
  <c r="F865" i="1"/>
  <c r="G865" i="1"/>
  <c r="F866" i="1"/>
  <c r="G866" i="1" s="1"/>
  <c r="F867" i="1"/>
  <c r="G867" i="1"/>
  <c r="F868" i="1"/>
  <c r="G868" i="1" s="1"/>
  <c r="F869" i="1"/>
  <c r="G869" i="1"/>
  <c r="F870" i="1"/>
  <c r="G870" i="1" s="1"/>
  <c r="F871" i="1"/>
  <c r="G871" i="1"/>
  <c r="F872" i="1"/>
  <c r="G872" i="1" s="1"/>
  <c r="F873" i="1"/>
  <c r="G873" i="1"/>
  <c r="F874" i="1"/>
  <c r="G874" i="1" s="1"/>
  <c r="F875" i="1"/>
  <c r="G875" i="1"/>
  <c r="F876" i="1"/>
  <c r="G876" i="1" s="1"/>
  <c r="F877" i="1"/>
  <c r="G877" i="1"/>
  <c r="F878" i="1"/>
  <c r="G878" i="1" s="1"/>
  <c r="F879" i="1"/>
  <c r="G879" i="1"/>
  <c r="F880" i="1"/>
  <c r="G880" i="1" s="1"/>
  <c r="F881" i="1"/>
  <c r="G881" i="1"/>
  <c r="F882" i="1"/>
  <c r="G882" i="1" s="1"/>
  <c r="F883" i="1"/>
  <c r="G883" i="1"/>
  <c r="F884" i="1"/>
  <c r="G884" i="1" s="1"/>
  <c r="F885" i="1"/>
  <c r="G885" i="1"/>
  <c r="F886" i="1"/>
  <c r="G886" i="1" s="1"/>
  <c r="F887" i="1"/>
  <c r="G887" i="1"/>
  <c r="F888" i="1"/>
  <c r="G888" i="1" s="1"/>
  <c r="F889" i="1"/>
  <c r="G889" i="1"/>
  <c r="F890" i="1"/>
  <c r="G890" i="1" s="1"/>
  <c r="F891" i="1"/>
  <c r="G891" i="1"/>
  <c r="F892" i="1"/>
  <c r="G892" i="1" s="1"/>
  <c r="F893" i="1"/>
  <c r="G893" i="1"/>
  <c r="F894" i="1"/>
  <c r="G894" i="1" s="1"/>
  <c r="F895" i="1"/>
  <c r="G895" i="1"/>
  <c r="F896" i="1"/>
  <c r="G896" i="1" s="1"/>
  <c r="F897" i="1"/>
  <c r="G897" i="1"/>
  <c r="F898" i="1"/>
  <c r="G898" i="1" s="1"/>
  <c r="F899" i="1"/>
  <c r="G899" i="1"/>
  <c r="F900" i="1"/>
  <c r="G900" i="1" s="1"/>
  <c r="F901" i="1"/>
  <c r="G901" i="1"/>
  <c r="F902" i="1"/>
  <c r="G902" i="1" s="1"/>
  <c r="F903" i="1"/>
  <c r="G903" i="1"/>
  <c r="F904" i="1"/>
  <c r="G904" i="1" s="1"/>
  <c r="F905" i="1"/>
  <c r="G905" i="1"/>
  <c r="F906" i="1"/>
  <c r="G906" i="1" s="1"/>
  <c r="F907" i="1"/>
  <c r="G907" i="1"/>
  <c r="F908" i="1"/>
  <c r="G908" i="1" s="1"/>
  <c r="F909" i="1"/>
  <c r="G909" i="1"/>
  <c r="F910" i="1"/>
  <c r="G910" i="1" s="1"/>
  <c r="F911" i="1"/>
  <c r="G911" i="1"/>
  <c r="F912" i="1"/>
  <c r="G912" i="1" s="1"/>
  <c r="F913" i="1"/>
  <c r="G913" i="1"/>
  <c r="F914" i="1"/>
  <c r="G914" i="1" s="1"/>
  <c r="F915" i="1"/>
  <c r="G915" i="1"/>
  <c r="F916" i="1"/>
  <c r="G916" i="1" s="1"/>
  <c r="F917" i="1"/>
  <c r="G917" i="1"/>
  <c r="F918" i="1"/>
  <c r="G918" i="1" s="1"/>
  <c r="F919" i="1"/>
  <c r="G919" i="1"/>
  <c r="F920" i="1"/>
  <c r="G920" i="1" s="1"/>
  <c r="F921" i="1"/>
  <c r="G921" i="1"/>
  <c r="F922" i="1"/>
  <c r="G922" i="1" s="1"/>
  <c r="F923" i="1"/>
  <c r="G923" i="1"/>
  <c r="F924" i="1"/>
  <c r="G924" i="1" s="1"/>
  <c r="F925" i="1"/>
  <c r="G925" i="1"/>
  <c r="F926" i="1"/>
  <c r="G926" i="1" s="1"/>
  <c r="F927" i="1"/>
  <c r="G927" i="1"/>
  <c r="F928" i="1"/>
  <c r="G928" i="1" s="1"/>
  <c r="F929" i="1"/>
  <c r="G929" i="1"/>
  <c r="F930" i="1"/>
  <c r="G930" i="1" s="1"/>
  <c r="F931" i="1"/>
  <c r="G931" i="1"/>
  <c r="F932" i="1"/>
  <c r="G932" i="1" s="1"/>
  <c r="F933" i="1"/>
  <c r="G933" i="1"/>
  <c r="F934" i="1"/>
  <c r="G934" i="1" s="1"/>
  <c r="F935" i="1"/>
  <c r="G935" i="1"/>
  <c r="F936" i="1"/>
  <c r="G936" i="1" s="1"/>
  <c r="F937" i="1"/>
  <c r="G937" i="1"/>
  <c r="F938" i="1"/>
  <c r="G938" i="1" s="1"/>
  <c r="F939" i="1"/>
  <c r="G939" i="1"/>
  <c r="F940" i="1"/>
  <c r="G940" i="1" s="1"/>
  <c r="F941" i="1"/>
  <c r="G941" i="1"/>
  <c r="F942" i="1"/>
  <c r="G942" i="1" s="1"/>
  <c r="F943" i="1"/>
  <c r="G943" i="1"/>
  <c r="F944" i="1"/>
  <c r="G944" i="1" s="1"/>
  <c r="F945" i="1"/>
  <c r="G945" i="1"/>
  <c r="F946" i="1"/>
  <c r="G946" i="1" s="1"/>
  <c r="F947" i="1"/>
  <c r="G947" i="1"/>
  <c r="F948" i="1"/>
  <c r="G948" i="1" s="1"/>
  <c r="F949" i="1"/>
  <c r="G949" i="1"/>
  <c r="F950" i="1"/>
  <c r="G950" i="1" s="1"/>
  <c r="F951" i="1"/>
  <c r="G951" i="1"/>
  <c r="F952" i="1"/>
  <c r="G952" i="1" s="1"/>
  <c r="F953" i="1"/>
  <c r="G953" i="1"/>
  <c r="F954" i="1"/>
  <c r="G954" i="1" s="1"/>
  <c r="F955" i="1"/>
  <c r="G955" i="1"/>
  <c r="F956" i="1"/>
  <c r="G956" i="1" s="1"/>
  <c r="F957" i="1"/>
  <c r="G957" i="1"/>
  <c r="F958" i="1"/>
  <c r="G958" i="1" s="1"/>
  <c r="F959" i="1"/>
  <c r="G959" i="1"/>
  <c r="F960" i="1"/>
  <c r="G960" i="1" s="1"/>
  <c r="F961" i="1"/>
  <c r="G961" i="1"/>
  <c r="F962" i="1"/>
  <c r="G962" i="1" s="1"/>
  <c r="F963" i="1"/>
  <c r="G963" i="1"/>
  <c r="F964" i="1"/>
  <c r="G964" i="1" s="1"/>
  <c r="F965" i="1"/>
  <c r="G965" i="1"/>
  <c r="F966" i="1"/>
  <c r="G966" i="1" s="1"/>
  <c r="F967" i="1"/>
  <c r="G967" i="1"/>
  <c r="F968" i="1"/>
  <c r="G968" i="1" s="1"/>
  <c r="F969" i="1"/>
  <c r="G969" i="1"/>
  <c r="F970" i="1"/>
  <c r="G970" i="1" s="1"/>
  <c r="F971" i="1"/>
  <c r="G971" i="1"/>
  <c r="F972" i="1"/>
  <c r="G972" i="1" s="1"/>
  <c r="F973" i="1"/>
  <c r="G973" i="1"/>
  <c r="F974" i="1"/>
  <c r="G974" i="1" s="1"/>
  <c r="F975" i="1"/>
  <c r="G975" i="1"/>
  <c r="F976" i="1"/>
  <c r="G976" i="1" s="1"/>
  <c r="F977" i="1"/>
  <c r="G977" i="1"/>
  <c r="F978" i="1"/>
  <c r="G978" i="1" s="1"/>
  <c r="F979" i="1"/>
  <c r="G979" i="1"/>
  <c r="F980" i="1"/>
  <c r="G980" i="1" s="1"/>
  <c r="F981" i="1"/>
  <c r="G981" i="1"/>
  <c r="F982" i="1"/>
  <c r="G982" i="1" s="1"/>
  <c r="F983" i="1"/>
  <c r="G983" i="1"/>
  <c r="F984" i="1"/>
  <c r="G984" i="1" s="1"/>
  <c r="F985" i="1"/>
  <c r="G985" i="1"/>
  <c r="F986" i="1"/>
  <c r="G986" i="1" s="1"/>
  <c r="F987" i="1"/>
  <c r="G987" i="1"/>
  <c r="F988" i="1"/>
  <c r="G988" i="1" s="1"/>
  <c r="F989" i="1"/>
  <c r="G989" i="1"/>
  <c r="F990" i="1"/>
  <c r="G990" i="1" s="1"/>
  <c r="F991" i="1"/>
  <c r="G991" i="1"/>
  <c r="F992" i="1"/>
  <c r="G992" i="1" s="1"/>
  <c r="F993" i="1"/>
  <c r="G993" i="1"/>
  <c r="F994" i="1"/>
  <c r="G994" i="1" s="1"/>
  <c r="F995" i="1"/>
  <c r="G995" i="1"/>
  <c r="F996" i="1"/>
  <c r="G996" i="1" s="1"/>
  <c r="F997" i="1"/>
  <c r="G997" i="1"/>
  <c r="F998" i="1"/>
  <c r="G998" i="1" s="1"/>
  <c r="F999" i="1"/>
  <c r="G999" i="1"/>
  <c r="F1000" i="1"/>
  <c r="G1000" i="1" s="1"/>
  <c r="F1001" i="1"/>
  <c r="G1001" i="1"/>
  <c r="F1002" i="1"/>
  <c r="G1002" i="1" s="1"/>
  <c r="F1003" i="1"/>
  <c r="G1003" i="1"/>
  <c r="F1004" i="1"/>
  <c r="G1004" i="1" s="1"/>
  <c r="F1005" i="1"/>
  <c r="G1005" i="1"/>
  <c r="F1006" i="1"/>
  <c r="G1006" i="1" s="1"/>
  <c r="F1007" i="1"/>
  <c r="G1007" i="1"/>
  <c r="F1008" i="1"/>
  <c r="G1008" i="1" s="1"/>
  <c r="F1009" i="1"/>
  <c r="G1009" i="1"/>
  <c r="F1010" i="1"/>
  <c r="G1010" i="1" s="1"/>
  <c r="F1011" i="1"/>
  <c r="G1011" i="1"/>
  <c r="F1012" i="1"/>
  <c r="G1012" i="1" s="1"/>
  <c r="F1013" i="1"/>
  <c r="G1013" i="1"/>
  <c r="F1014" i="1"/>
  <c r="G1014" i="1" s="1"/>
  <c r="F1015" i="1"/>
  <c r="G1015" i="1"/>
  <c r="F1016" i="1"/>
  <c r="G1016" i="1" s="1"/>
  <c r="F1017" i="1"/>
  <c r="G1017" i="1"/>
  <c r="F1018" i="1"/>
  <c r="G1018" i="1" s="1"/>
  <c r="F1019" i="1"/>
  <c r="G1019" i="1"/>
  <c r="F1020" i="1"/>
  <c r="G1020" i="1" s="1"/>
  <c r="F1021" i="1"/>
  <c r="G1021" i="1"/>
  <c r="F1022" i="1"/>
  <c r="G1022" i="1" s="1"/>
  <c r="F1023" i="1"/>
  <c r="G1023" i="1"/>
  <c r="F1024" i="1"/>
  <c r="G1024" i="1" s="1"/>
  <c r="F1025" i="1"/>
  <c r="G1025" i="1"/>
  <c r="F1026" i="1"/>
  <c r="G1026" i="1" s="1"/>
  <c r="F1027" i="1"/>
  <c r="G1027" i="1"/>
  <c r="F1028" i="1"/>
  <c r="G1028" i="1" s="1"/>
  <c r="F1029" i="1"/>
  <c r="G1029" i="1"/>
  <c r="F1030" i="1"/>
  <c r="G1030" i="1" s="1"/>
  <c r="F1031" i="1"/>
  <c r="G1031" i="1"/>
  <c r="F1032" i="1"/>
  <c r="G1032" i="1" s="1"/>
  <c r="F1033" i="1"/>
  <c r="G1033" i="1"/>
  <c r="F1034" i="1"/>
  <c r="G1034" i="1" s="1"/>
  <c r="F1035" i="1"/>
  <c r="G1035" i="1"/>
  <c r="F1036" i="1"/>
  <c r="G1036" i="1" s="1"/>
  <c r="F1037" i="1"/>
  <c r="G1037" i="1"/>
  <c r="F1038" i="1"/>
  <c r="G1038" i="1" s="1"/>
  <c r="F1039" i="1"/>
  <c r="G1039" i="1"/>
  <c r="F1040" i="1"/>
  <c r="G1040" i="1" s="1"/>
  <c r="F1041" i="1"/>
  <c r="G1041" i="1"/>
  <c r="F1042" i="1"/>
  <c r="G1042" i="1" s="1"/>
  <c r="F1043" i="1"/>
  <c r="G1043" i="1"/>
  <c r="F1044" i="1"/>
  <c r="G1044" i="1" s="1"/>
  <c r="F1045" i="1"/>
  <c r="G1045" i="1"/>
  <c r="F1046" i="1"/>
  <c r="G1046" i="1" s="1"/>
  <c r="F1047" i="1"/>
  <c r="G1047" i="1"/>
  <c r="F1048" i="1"/>
  <c r="G1048" i="1" s="1"/>
  <c r="F1049" i="1"/>
  <c r="G1049" i="1"/>
  <c r="F1050" i="1"/>
  <c r="G1050" i="1" s="1"/>
  <c r="F1051" i="1"/>
  <c r="G1051" i="1"/>
  <c r="F1052" i="1"/>
  <c r="G1052" i="1" s="1"/>
  <c r="F1053" i="1"/>
  <c r="G1053" i="1"/>
  <c r="F1054" i="1"/>
  <c r="G1054" i="1" s="1"/>
  <c r="F1055" i="1"/>
  <c r="G1055" i="1"/>
  <c r="F1056" i="1"/>
  <c r="G1056" i="1" s="1"/>
  <c r="F1057" i="1"/>
  <c r="G1057" i="1"/>
  <c r="F1058" i="1"/>
  <c r="G1058" i="1" s="1"/>
  <c r="F1059" i="1"/>
  <c r="G1059" i="1"/>
  <c r="F1060" i="1"/>
  <c r="G1060" i="1" s="1"/>
  <c r="F1061" i="1"/>
  <c r="G1061" i="1"/>
  <c r="F1062" i="1"/>
  <c r="G1062" i="1" s="1"/>
  <c r="F1063" i="1"/>
  <c r="G1063" i="1"/>
  <c r="F1064" i="1"/>
  <c r="G1064" i="1" s="1"/>
  <c r="F1065" i="1"/>
  <c r="G1065" i="1"/>
  <c r="F1066" i="1"/>
  <c r="G1066" i="1" s="1"/>
  <c r="F1067" i="1"/>
  <c r="G1067" i="1"/>
  <c r="F1068" i="1"/>
  <c r="G1068" i="1" s="1"/>
  <c r="F1069" i="1"/>
  <c r="G1069" i="1"/>
  <c r="F1070" i="1"/>
  <c r="G1070" i="1" s="1"/>
  <c r="F1071" i="1"/>
  <c r="G1071" i="1"/>
  <c r="F1072" i="1"/>
  <c r="G1072" i="1" s="1"/>
  <c r="F1073" i="1"/>
  <c r="G1073" i="1"/>
  <c r="F1074" i="1"/>
  <c r="G1074" i="1" s="1"/>
  <c r="F1075" i="1"/>
  <c r="G1075" i="1"/>
  <c r="F1076" i="1"/>
  <c r="G1076" i="1" s="1"/>
  <c r="F1077" i="1"/>
  <c r="G1077" i="1"/>
  <c r="F1078" i="1"/>
  <c r="G1078" i="1" s="1"/>
  <c r="F1079" i="1"/>
  <c r="G1079" i="1"/>
  <c r="F1080" i="1"/>
  <c r="G1080" i="1" s="1"/>
  <c r="F1081" i="1"/>
  <c r="G1081" i="1"/>
  <c r="F1082" i="1"/>
  <c r="G1082" i="1" s="1"/>
  <c r="F1083" i="1"/>
  <c r="G1083" i="1"/>
  <c r="F1084" i="1"/>
  <c r="G1084" i="1" s="1"/>
  <c r="F1085" i="1"/>
  <c r="G1085" i="1"/>
  <c r="F1086" i="1"/>
  <c r="G1086" i="1" s="1"/>
  <c r="F1087" i="1"/>
  <c r="G1087" i="1"/>
  <c r="F1088" i="1"/>
  <c r="G1088" i="1" s="1"/>
  <c r="F1089" i="1"/>
  <c r="G1089" i="1"/>
  <c r="F1090" i="1"/>
  <c r="G1090" i="1" s="1"/>
  <c r="F1091" i="1"/>
  <c r="G1091" i="1"/>
  <c r="F1092" i="1"/>
  <c r="G1092" i="1" s="1"/>
  <c r="F1093" i="1"/>
  <c r="G1093" i="1"/>
  <c r="F1094" i="1"/>
  <c r="G1094" i="1" s="1"/>
  <c r="F1095" i="1"/>
  <c r="G1095" i="1"/>
  <c r="F1096" i="1"/>
  <c r="G1096" i="1" s="1"/>
  <c r="F1097" i="1"/>
  <c r="G1097" i="1"/>
  <c r="F1098" i="1"/>
  <c r="G1098" i="1" s="1"/>
  <c r="F1099" i="1"/>
  <c r="G1099" i="1"/>
  <c r="F1100" i="1"/>
  <c r="G1100" i="1" s="1"/>
  <c r="F1101" i="1"/>
  <c r="G1101" i="1"/>
  <c r="F1102" i="1"/>
  <c r="G1102" i="1" s="1"/>
  <c r="F1103" i="1"/>
  <c r="G1103" i="1"/>
  <c r="F1104" i="1"/>
  <c r="G1104" i="1" s="1"/>
  <c r="F1105" i="1"/>
  <c r="G1105" i="1"/>
  <c r="F1106" i="1"/>
  <c r="G1106" i="1" s="1"/>
  <c r="F1107" i="1"/>
  <c r="G1107" i="1"/>
  <c r="F1108" i="1"/>
  <c r="G1108" i="1" s="1"/>
  <c r="F1109" i="1"/>
  <c r="G1109" i="1"/>
  <c r="F1110" i="1"/>
  <c r="G1110" i="1" s="1"/>
  <c r="F1111" i="1"/>
  <c r="G1111" i="1"/>
  <c r="F1112" i="1"/>
  <c r="G1112" i="1" s="1"/>
  <c r="F1113" i="1"/>
  <c r="G1113" i="1"/>
  <c r="F1114" i="1"/>
  <c r="G1114" i="1" s="1"/>
  <c r="F1115" i="1"/>
  <c r="G1115" i="1"/>
  <c r="F1116" i="1"/>
  <c r="G1116" i="1" s="1"/>
  <c r="F1117" i="1"/>
  <c r="G1117" i="1"/>
  <c r="F1118" i="1"/>
  <c r="G1118" i="1" s="1"/>
  <c r="F1119" i="1"/>
  <c r="G1119" i="1"/>
  <c r="F1120" i="1"/>
  <c r="G1120" i="1" s="1"/>
  <c r="F1121" i="1"/>
  <c r="G1121" i="1"/>
  <c r="F1122" i="1"/>
  <c r="G1122" i="1" s="1"/>
  <c r="F1123" i="1"/>
  <c r="G1123" i="1"/>
  <c r="F1124" i="1"/>
  <c r="G1124" i="1" s="1"/>
  <c r="F1125" i="1"/>
  <c r="G1125" i="1"/>
  <c r="F1126" i="1"/>
  <c r="G1126" i="1" s="1"/>
  <c r="F1127" i="1"/>
  <c r="G1127" i="1"/>
  <c r="F1128" i="1"/>
  <c r="G1128" i="1" s="1"/>
  <c r="F1129" i="1"/>
  <c r="G1129" i="1"/>
  <c r="F1130" i="1"/>
  <c r="G1130" i="1" s="1"/>
  <c r="F1131" i="1"/>
  <c r="G1131" i="1"/>
  <c r="F1132" i="1"/>
  <c r="G1132" i="1" s="1"/>
  <c r="F1133" i="1"/>
  <c r="G1133" i="1"/>
  <c r="F1134" i="1"/>
  <c r="G1134" i="1" s="1"/>
  <c r="F1135" i="1"/>
  <c r="G1135" i="1"/>
  <c r="F1136" i="1"/>
  <c r="G1136" i="1" s="1"/>
  <c r="F1137" i="1"/>
  <c r="G1137" i="1"/>
  <c r="F1138" i="1"/>
  <c r="G1138" i="1" s="1"/>
  <c r="F1139" i="1"/>
  <c r="G1139" i="1"/>
  <c r="F1140" i="1"/>
  <c r="G1140" i="1" s="1"/>
  <c r="F1141" i="1"/>
  <c r="G1141" i="1"/>
  <c r="F1142" i="1"/>
  <c r="G1142" i="1" s="1"/>
  <c r="F1143" i="1"/>
  <c r="G1143" i="1"/>
  <c r="F1144" i="1"/>
  <c r="G1144" i="1" s="1"/>
  <c r="F1145" i="1"/>
  <c r="G1145" i="1"/>
  <c r="F1146" i="1"/>
  <c r="G1146" i="1" s="1"/>
  <c r="F1147" i="1"/>
  <c r="G1147" i="1"/>
  <c r="F1148" i="1"/>
  <c r="G1148" i="1" s="1"/>
  <c r="F1149" i="1"/>
  <c r="G1149" i="1"/>
  <c r="F1150" i="1"/>
  <c r="G1150" i="1" s="1"/>
  <c r="F1151" i="1"/>
  <c r="G1151" i="1"/>
  <c r="F1152" i="1"/>
  <c r="G1152" i="1" s="1"/>
  <c r="F1153" i="1"/>
  <c r="G1153" i="1"/>
  <c r="F1154" i="1"/>
  <c r="G1154" i="1" s="1"/>
  <c r="F1155" i="1"/>
  <c r="G1155" i="1"/>
  <c r="F1156" i="1"/>
  <c r="G1156" i="1" s="1"/>
  <c r="F1157" i="1"/>
  <c r="G1157" i="1"/>
  <c r="F1158" i="1"/>
  <c r="G1158" i="1" s="1"/>
  <c r="F1159" i="1"/>
  <c r="G1159" i="1"/>
  <c r="F1160" i="1"/>
  <c r="G1160" i="1" s="1"/>
  <c r="F1161" i="1"/>
  <c r="G1161" i="1"/>
  <c r="F1162" i="1"/>
  <c r="G1162" i="1" s="1"/>
  <c r="F1163" i="1"/>
  <c r="G1163" i="1"/>
  <c r="F1164" i="1"/>
  <c r="G1164" i="1" s="1"/>
  <c r="F1165" i="1"/>
  <c r="G1165" i="1"/>
  <c r="F1166" i="1"/>
  <c r="G1166" i="1" s="1"/>
  <c r="F1167" i="1"/>
  <c r="G1167" i="1"/>
  <c r="F1168" i="1"/>
  <c r="G1168" i="1" s="1"/>
  <c r="F1169" i="1"/>
  <c r="G1169" i="1"/>
  <c r="F1170" i="1"/>
  <c r="G1170" i="1" s="1"/>
  <c r="F1171" i="1"/>
  <c r="G1171" i="1"/>
  <c r="F1172" i="1"/>
  <c r="G1172" i="1" s="1"/>
  <c r="F1173" i="1"/>
  <c r="G1173" i="1"/>
  <c r="F1174" i="1"/>
  <c r="G1174" i="1" s="1"/>
  <c r="F1175" i="1"/>
  <c r="G1175" i="1"/>
  <c r="F1176" i="1"/>
  <c r="G1176" i="1" s="1"/>
  <c r="F1177" i="1"/>
  <c r="G1177" i="1"/>
  <c r="F1178" i="1"/>
  <c r="G1178" i="1" s="1"/>
  <c r="F1179" i="1"/>
  <c r="G1179" i="1"/>
  <c r="F1180" i="1"/>
  <c r="G1180" i="1" s="1"/>
  <c r="F1181" i="1"/>
  <c r="G1181" i="1"/>
  <c r="F1182" i="1"/>
  <c r="G1182" i="1" s="1"/>
  <c r="F1183" i="1"/>
  <c r="G1183" i="1"/>
  <c r="F1184" i="1"/>
  <c r="G1184" i="1" s="1"/>
  <c r="F1185" i="1"/>
  <c r="G1185" i="1"/>
  <c r="F1186" i="1"/>
  <c r="G1186" i="1" s="1"/>
  <c r="F1187" i="1"/>
  <c r="G1187" i="1"/>
  <c r="F1188" i="1"/>
  <c r="G1188" i="1" s="1"/>
  <c r="F1189" i="1"/>
  <c r="G1189" i="1"/>
  <c r="F1190" i="1"/>
  <c r="G1190" i="1" s="1"/>
  <c r="F1191" i="1"/>
  <c r="G1191" i="1"/>
  <c r="F1192" i="1"/>
  <c r="G1192" i="1" s="1"/>
  <c r="F1193" i="1"/>
  <c r="G1193" i="1"/>
  <c r="F1194" i="1"/>
  <c r="G1194" i="1" s="1"/>
  <c r="F1195" i="1"/>
  <c r="G1195" i="1"/>
  <c r="F1196" i="1"/>
  <c r="G1196" i="1" s="1"/>
  <c r="F1197" i="1"/>
  <c r="G1197" i="1"/>
  <c r="F1198" i="1"/>
  <c r="G1198" i="1" s="1"/>
  <c r="F1199" i="1"/>
  <c r="G1199" i="1"/>
  <c r="F1200" i="1"/>
  <c r="G1200" i="1" s="1"/>
  <c r="F1201" i="1"/>
  <c r="G1201" i="1"/>
  <c r="F1202" i="1"/>
  <c r="G1202" i="1" s="1"/>
  <c r="F1203" i="1"/>
  <c r="G1203" i="1"/>
  <c r="F1204" i="1"/>
  <c r="G1204" i="1" s="1"/>
  <c r="F1205" i="1"/>
  <c r="G1205" i="1"/>
  <c r="F1206" i="1"/>
  <c r="G1206" i="1" s="1"/>
  <c r="F1207" i="1"/>
  <c r="G1207" i="1"/>
  <c r="F1208" i="1"/>
  <c r="G1208" i="1" s="1"/>
  <c r="F1209" i="1"/>
  <c r="G1209" i="1"/>
  <c r="F1210" i="1"/>
  <c r="G1210" i="1" s="1"/>
  <c r="F1211" i="1"/>
  <c r="G1211" i="1"/>
  <c r="F1212" i="1"/>
  <c r="G1212" i="1" s="1"/>
  <c r="F1213" i="1"/>
  <c r="G1213" i="1"/>
  <c r="F1214" i="1"/>
  <c r="G1214" i="1" s="1"/>
  <c r="F1215" i="1"/>
  <c r="G1215" i="1"/>
  <c r="F1216" i="1"/>
  <c r="G1216" i="1" s="1"/>
  <c r="F1217" i="1"/>
  <c r="G1217" i="1"/>
  <c r="F1218" i="1"/>
  <c r="G1218" i="1" s="1"/>
  <c r="F1219" i="1"/>
  <c r="G1219" i="1"/>
  <c r="F1220" i="1"/>
  <c r="G1220" i="1" s="1"/>
  <c r="F1221" i="1"/>
  <c r="G1221" i="1"/>
  <c r="F1222" i="1"/>
  <c r="G1222" i="1" s="1"/>
  <c r="F1223" i="1"/>
  <c r="G1223" i="1"/>
  <c r="F1224" i="1"/>
  <c r="G1224" i="1" s="1"/>
  <c r="F1225" i="1"/>
  <c r="G1225" i="1"/>
  <c r="F1226" i="1"/>
  <c r="G1226" i="1" s="1"/>
  <c r="F1227" i="1"/>
  <c r="G1227" i="1"/>
  <c r="F1228" i="1"/>
  <c r="G1228" i="1" s="1"/>
  <c r="F1229" i="1"/>
  <c r="G1229" i="1"/>
  <c r="F1230" i="1"/>
  <c r="G1230" i="1" s="1"/>
  <c r="F1231" i="1"/>
  <c r="G1231" i="1"/>
  <c r="F1232" i="1"/>
  <c r="G1232" i="1" s="1"/>
  <c r="F1233" i="1"/>
  <c r="G1233" i="1"/>
  <c r="F1234" i="1"/>
  <c r="G1234" i="1" s="1"/>
  <c r="F1235" i="1"/>
  <c r="G1235" i="1"/>
  <c r="F1236" i="1"/>
  <c r="G1236" i="1" s="1"/>
  <c r="F1237" i="1"/>
  <c r="G1237" i="1"/>
  <c r="F1238" i="1"/>
  <c r="G1238" i="1" s="1"/>
  <c r="F1239" i="1"/>
  <c r="G1239" i="1"/>
  <c r="F1240" i="1"/>
  <c r="G1240" i="1" s="1"/>
  <c r="F1241" i="1"/>
  <c r="G1241" i="1"/>
  <c r="F1242" i="1"/>
  <c r="G1242" i="1" s="1"/>
  <c r="F1243" i="1"/>
  <c r="G1243" i="1"/>
  <c r="F1244" i="1"/>
  <c r="G1244" i="1" s="1"/>
  <c r="F1245" i="1"/>
  <c r="G1245" i="1"/>
  <c r="F1246" i="1"/>
  <c r="G1246" i="1" s="1"/>
  <c r="F1247" i="1"/>
  <c r="G1247" i="1"/>
  <c r="F1248" i="1"/>
  <c r="G1248" i="1" s="1"/>
  <c r="F1249" i="1"/>
  <c r="G1249" i="1"/>
  <c r="F1250" i="1"/>
  <c r="G1250" i="1" s="1"/>
  <c r="F1251" i="1"/>
  <c r="G1251" i="1"/>
  <c r="F1252" i="1"/>
  <c r="G1252" i="1" s="1"/>
  <c r="F1253" i="1"/>
  <c r="G1253" i="1"/>
  <c r="F1254" i="1"/>
  <c r="G1254" i="1" s="1"/>
  <c r="F1255" i="1"/>
  <c r="G1255" i="1"/>
  <c r="F1256" i="1"/>
  <c r="G1256" i="1" s="1"/>
  <c r="F1257" i="1"/>
  <c r="G1257" i="1"/>
  <c r="F1258" i="1"/>
  <c r="G1258" i="1" s="1"/>
  <c r="F1259" i="1"/>
  <c r="G1259" i="1"/>
  <c r="F1260" i="1"/>
  <c r="G1260" i="1" s="1"/>
  <c r="F1261" i="1"/>
  <c r="G1261" i="1"/>
  <c r="F1262" i="1"/>
  <c r="G1262" i="1" s="1"/>
  <c r="F1263" i="1"/>
  <c r="G1263" i="1"/>
  <c r="F1264" i="1"/>
  <c r="G1264" i="1" s="1"/>
  <c r="F1265" i="1"/>
  <c r="G1265" i="1"/>
  <c r="F1266" i="1"/>
  <c r="G1266" i="1" s="1"/>
  <c r="F1267" i="1"/>
  <c r="G1267" i="1"/>
  <c r="F1268" i="1"/>
  <c r="G1268" i="1" s="1"/>
  <c r="F1269" i="1"/>
  <c r="G1269" i="1"/>
  <c r="F1270" i="1"/>
  <c r="G1270" i="1" s="1"/>
  <c r="F1271" i="1"/>
  <c r="G1271" i="1"/>
  <c r="F1272" i="1"/>
  <c r="G1272" i="1" s="1"/>
  <c r="F1273" i="1"/>
  <c r="G1273" i="1"/>
  <c r="F1274" i="1"/>
  <c r="G1274" i="1" s="1"/>
  <c r="F1275" i="1"/>
  <c r="G1275" i="1"/>
  <c r="F1276" i="1"/>
  <c r="G1276" i="1" s="1"/>
  <c r="F1277" i="1"/>
  <c r="G1277" i="1"/>
  <c r="F1278" i="1"/>
  <c r="G1278" i="1" s="1"/>
  <c r="F1279" i="1"/>
  <c r="G1279" i="1"/>
  <c r="F1280" i="1"/>
  <c r="G1280" i="1" s="1"/>
  <c r="F1281" i="1"/>
  <c r="G1281" i="1"/>
  <c r="F1282" i="1"/>
  <c r="G1282" i="1" s="1"/>
  <c r="F1283" i="1"/>
  <c r="G1283" i="1"/>
  <c r="F1284" i="1"/>
  <c r="G1284" i="1" s="1"/>
  <c r="F1285" i="1"/>
  <c r="G1285" i="1"/>
  <c r="F1286" i="1"/>
  <c r="G1286" i="1" s="1"/>
  <c r="F1287" i="1"/>
  <c r="G1287" i="1"/>
  <c r="F1288" i="1"/>
  <c r="G1288" i="1" s="1"/>
  <c r="F1289" i="1"/>
  <c r="G1289" i="1"/>
  <c r="F1290" i="1"/>
  <c r="G1290" i="1" s="1"/>
  <c r="F1291" i="1"/>
  <c r="G1291" i="1"/>
  <c r="F1292" i="1"/>
  <c r="G1292" i="1" s="1"/>
  <c r="F1293" i="1"/>
  <c r="G1293" i="1"/>
  <c r="F1294" i="1"/>
  <c r="G1294" i="1" s="1"/>
  <c r="F1295" i="1"/>
  <c r="G1295" i="1"/>
  <c r="F1296" i="1"/>
  <c r="G1296" i="1" s="1"/>
  <c r="F1297" i="1"/>
  <c r="G1297" i="1"/>
  <c r="F1298" i="1"/>
  <c r="G1298" i="1" s="1"/>
  <c r="F1299" i="1"/>
  <c r="G1299" i="1"/>
  <c r="F1300" i="1"/>
  <c r="G1300" i="1" s="1"/>
  <c r="F1301" i="1"/>
  <c r="G1301" i="1"/>
  <c r="F1302" i="1"/>
  <c r="G1302" i="1" s="1"/>
  <c r="F1303" i="1"/>
  <c r="G1303" i="1"/>
  <c r="F1304" i="1"/>
  <c r="G1304" i="1" s="1"/>
  <c r="F1305" i="1"/>
  <c r="G1305" i="1"/>
  <c r="F1306" i="1"/>
  <c r="G1306" i="1" s="1"/>
  <c r="F1307" i="1"/>
  <c r="G1307" i="1"/>
  <c r="F1308" i="1"/>
  <c r="G1308" i="1" s="1"/>
  <c r="F1309" i="1"/>
  <c r="G1309" i="1"/>
  <c r="F1310" i="1"/>
  <c r="G1310" i="1" s="1"/>
  <c r="F1311" i="1"/>
  <c r="G1311" i="1"/>
  <c r="F1312" i="1"/>
  <c r="G1312" i="1" s="1"/>
  <c r="F1313" i="1"/>
  <c r="G1313" i="1"/>
  <c r="F1314" i="1"/>
  <c r="G1314" i="1" s="1"/>
  <c r="F1315" i="1"/>
  <c r="G1315" i="1"/>
  <c r="F1316" i="1"/>
  <c r="G1316" i="1" s="1"/>
  <c r="F1317" i="1"/>
  <c r="G1317" i="1"/>
  <c r="F1318" i="1"/>
  <c r="G1318" i="1" s="1"/>
  <c r="F1319" i="1"/>
  <c r="G1319" i="1"/>
  <c r="F1320" i="1"/>
  <c r="G1320" i="1" s="1"/>
  <c r="F1321" i="1"/>
  <c r="G1321" i="1"/>
  <c r="F1322" i="1"/>
  <c r="G1322" i="1" s="1"/>
  <c r="F1323" i="1"/>
  <c r="G1323" i="1"/>
  <c r="F1324" i="1"/>
  <c r="G1324" i="1" s="1"/>
  <c r="F1325" i="1"/>
  <c r="G1325" i="1"/>
  <c r="F1326" i="1"/>
  <c r="G1326" i="1" s="1"/>
  <c r="F1327" i="1"/>
  <c r="G1327" i="1"/>
  <c r="F1328" i="1"/>
  <c r="G1328" i="1" s="1"/>
  <c r="F1329" i="1"/>
  <c r="G1329" i="1"/>
  <c r="F1330" i="1"/>
  <c r="G1330" i="1" s="1"/>
  <c r="F1331" i="1"/>
  <c r="G1331" i="1"/>
  <c r="F1332" i="1"/>
  <c r="G1332" i="1" s="1"/>
  <c r="F1333" i="1"/>
  <c r="G1333" i="1"/>
  <c r="F1334" i="1"/>
  <c r="G1334" i="1" s="1"/>
  <c r="F1335" i="1"/>
  <c r="G1335" i="1"/>
  <c r="F1336" i="1"/>
  <c r="G1336" i="1" s="1"/>
  <c r="F1337" i="1"/>
  <c r="G1337" i="1"/>
  <c r="F1338" i="1"/>
  <c r="G1338" i="1" s="1"/>
  <c r="F1339" i="1"/>
  <c r="G1339" i="1"/>
  <c r="F1340" i="1"/>
  <c r="G1340" i="1" s="1"/>
  <c r="F1341" i="1"/>
  <c r="G1341" i="1"/>
  <c r="F1342" i="1"/>
  <c r="G1342" i="1" s="1"/>
  <c r="F1343" i="1"/>
  <c r="G1343" i="1"/>
  <c r="F1344" i="1"/>
  <c r="G1344" i="1" s="1"/>
  <c r="F1345" i="1"/>
  <c r="G1345" i="1"/>
  <c r="F1346" i="1"/>
  <c r="G1346" i="1" s="1"/>
  <c r="F1347" i="1"/>
  <c r="G1347" i="1"/>
  <c r="F1348" i="1"/>
  <c r="G1348" i="1" s="1"/>
  <c r="F1349" i="1"/>
  <c r="G1349" i="1"/>
  <c r="F1350" i="1"/>
  <c r="G1350" i="1" s="1"/>
  <c r="F1351" i="1"/>
  <c r="G1351" i="1"/>
  <c r="F1352" i="1"/>
  <c r="G1352" i="1" s="1"/>
  <c r="F1353" i="1"/>
  <c r="G1353" i="1"/>
  <c r="F1354" i="1"/>
  <c r="G1354" i="1" s="1"/>
  <c r="F1355" i="1"/>
  <c r="G1355" i="1"/>
  <c r="F1356" i="1"/>
  <c r="G1356" i="1" s="1"/>
  <c r="F1357" i="1"/>
  <c r="G1357" i="1"/>
  <c r="F1358" i="1"/>
  <c r="G1358" i="1" s="1"/>
  <c r="F1359" i="1"/>
  <c r="G1359" i="1"/>
  <c r="F1360" i="1"/>
  <c r="G1360" i="1" s="1"/>
  <c r="F1361" i="1"/>
  <c r="G1361" i="1"/>
  <c r="F1362" i="1"/>
  <c r="G1362" i="1" s="1"/>
  <c r="F1363" i="1"/>
  <c r="G1363" i="1"/>
  <c r="F1364" i="1"/>
  <c r="G1364" i="1" s="1"/>
  <c r="F1365" i="1"/>
  <c r="G1365" i="1"/>
  <c r="F1366" i="1"/>
  <c r="G1366" i="1" s="1"/>
  <c r="F1367" i="1"/>
  <c r="G1367" i="1"/>
  <c r="F1368" i="1"/>
  <c r="G1368" i="1" s="1"/>
  <c r="F1369" i="1"/>
  <c r="G1369" i="1"/>
  <c r="F1370" i="1"/>
  <c r="G1370" i="1" s="1"/>
  <c r="F1371" i="1"/>
  <c r="G1371" i="1"/>
  <c r="F1372" i="1"/>
  <c r="G1372" i="1" s="1"/>
  <c r="F1373" i="1"/>
  <c r="G1373" i="1"/>
  <c r="F1374" i="1"/>
  <c r="G1374" i="1" s="1"/>
  <c r="F1375" i="1"/>
  <c r="G1375" i="1"/>
  <c r="F1376" i="1"/>
  <c r="G1376" i="1" s="1"/>
  <c r="F1377" i="1"/>
  <c r="G1377" i="1"/>
  <c r="F1378" i="1"/>
  <c r="G1378" i="1" s="1"/>
  <c r="F1379" i="1"/>
  <c r="G1379" i="1"/>
  <c r="F1380" i="1"/>
  <c r="G1380" i="1" s="1"/>
  <c r="F1381" i="1"/>
  <c r="G1381" i="1"/>
  <c r="F1382" i="1"/>
  <c r="G1382" i="1" s="1"/>
  <c r="F1383" i="1"/>
  <c r="G1383" i="1"/>
  <c r="F1384" i="1"/>
  <c r="G1384" i="1" s="1"/>
  <c r="F1385" i="1"/>
  <c r="G1385" i="1"/>
  <c r="F1386" i="1"/>
  <c r="G1386" i="1" s="1"/>
  <c r="F1387" i="1"/>
  <c r="G1387" i="1"/>
  <c r="F1388" i="1"/>
  <c r="G1388" i="1" s="1"/>
  <c r="F1389" i="1"/>
  <c r="G1389" i="1"/>
  <c r="F1390" i="1"/>
  <c r="G1390" i="1" s="1"/>
  <c r="F1391" i="1"/>
  <c r="G1391" i="1"/>
  <c r="F1392" i="1"/>
  <c r="G1392" i="1" s="1"/>
  <c r="F1393" i="1"/>
  <c r="G1393" i="1"/>
  <c r="F1394" i="1"/>
  <c r="G1394" i="1" s="1"/>
  <c r="F1395" i="1"/>
  <c r="G1395" i="1"/>
  <c r="F1396" i="1"/>
  <c r="G1396" i="1" s="1"/>
  <c r="F1397" i="1"/>
  <c r="G1397" i="1"/>
  <c r="F1398" i="1"/>
  <c r="G1398" i="1" s="1"/>
  <c r="F1399" i="1"/>
  <c r="G1399" i="1"/>
  <c r="F1400" i="1"/>
  <c r="G1400" i="1" s="1"/>
  <c r="F1401" i="1"/>
  <c r="G1401" i="1"/>
  <c r="F1402" i="1"/>
  <c r="G1402" i="1" s="1"/>
  <c r="F1403" i="1"/>
  <c r="G1403" i="1"/>
  <c r="F1404" i="1"/>
  <c r="G1404" i="1" s="1"/>
  <c r="F1405" i="1"/>
  <c r="G1405" i="1"/>
  <c r="F1406" i="1"/>
  <c r="G1406" i="1" s="1"/>
  <c r="F1407" i="1"/>
  <c r="G1407" i="1"/>
  <c r="F1408" i="1"/>
  <c r="G1408" i="1" s="1"/>
  <c r="F1409" i="1"/>
  <c r="G1409" i="1"/>
  <c r="F1410" i="1"/>
  <c r="G1410" i="1" s="1"/>
  <c r="F1411" i="1"/>
  <c r="G1411" i="1"/>
  <c r="F1412" i="1"/>
  <c r="G1412" i="1" s="1"/>
  <c r="F1413" i="1"/>
  <c r="G1413" i="1"/>
  <c r="F1414" i="1"/>
  <c r="G1414" i="1" s="1"/>
  <c r="F1415" i="1"/>
  <c r="G1415" i="1"/>
  <c r="F1416" i="1"/>
  <c r="G1416" i="1" s="1"/>
  <c r="F1417" i="1"/>
  <c r="G1417" i="1"/>
  <c r="F1418" i="1"/>
  <c r="G1418" i="1" s="1"/>
  <c r="F1419" i="1"/>
  <c r="G1419" i="1"/>
  <c r="F1420" i="1"/>
  <c r="G1420" i="1" s="1"/>
  <c r="F1421" i="1"/>
  <c r="G1421" i="1"/>
  <c r="F1422" i="1"/>
  <c r="G1422" i="1" s="1"/>
  <c r="F1423" i="1"/>
  <c r="G1423" i="1"/>
  <c r="F1424" i="1"/>
  <c r="G1424" i="1" s="1"/>
  <c r="F1425" i="1"/>
  <c r="G1425" i="1"/>
  <c r="F1426" i="1"/>
  <c r="G1426" i="1" s="1"/>
  <c r="F1427" i="1"/>
  <c r="G1427" i="1"/>
  <c r="F1428" i="1"/>
  <c r="G1428" i="1" s="1"/>
  <c r="F1429" i="1"/>
  <c r="G1429" i="1"/>
  <c r="F1430" i="1"/>
  <c r="G1430" i="1" s="1"/>
  <c r="F1431" i="1"/>
  <c r="G1431" i="1"/>
  <c r="F1432" i="1"/>
  <c r="G1432" i="1" s="1"/>
  <c r="F1433" i="1"/>
  <c r="G1433" i="1"/>
  <c r="F1434" i="1"/>
  <c r="G1434" i="1" s="1"/>
  <c r="F1435" i="1"/>
  <c r="G1435" i="1"/>
  <c r="F1436" i="1"/>
  <c r="G1436" i="1" s="1"/>
  <c r="F1437" i="1"/>
  <c r="G1437" i="1"/>
  <c r="F1438" i="1"/>
  <c r="G1438" i="1" s="1"/>
  <c r="F1439" i="1"/>
  <c r="G1439" i="1"/>
  <c r="F1440" i="1"/>
  <c r="G1440" i="1" s="1"/>
  <c r="F1441" i="1"/>
  <c r="G1441" i="1"/>
  <c r="F1442" i="1"/>
  <c r="G1442" i="1" s="1"/>
  <c r="F1443" i="1"/>
  <c r="G1443" i="1"/>
  <c r="F1444" i="1"/>
  <c r="G1444" i="1" s="1"/>
  <c r="F1445" i="1"/>
  <c r="G1445" i="1"/>
  <c r="F1446" i="1"/>
  <c r="G1446" i="1" s="1"/>
  <c r="F1447" i="1"/>
  <c r="G1447" i="1"/>
  <c r="F1448" i="1"/>
  <c r="G1448" i="1" s="1"/>
  <c r="F1449" i="1"/>
  <c r="G1449" i="1"/>
  <c r="F1450" i="1"/>
  <c r="G1450" i="1" s="1"/>
  <c r="F1451" i="1"/>
  <c r="G1451" i="1"/>
  <c r="F1452" i="1"/>
  <c r="G1452" i="1" s="1"/>
  <c r="F1453" i="1"/>
  <c r="G1453" i="1"/>
  <c r="F1454" i="1"/>
  <c r="G1454" i="1" s="1"/>
  <c r="F1455" i="1"/>
  <c r="G1455" i="1"/>
  <c r="F1456" i="1"/>
  <c r="G1456" i="1" s="1"/>
  <c r="F1457" i="1"/>
  <c r="G1457" i="1"/>
  <c r="F1458" i="1"/>
  <c r="G1458" i="1" s="1"/>
  <c r="F1459" i="1"/>
  <c r="G1459" i="1"/>
  <c r="F1460" i="1"/>
  <c r="G1460" i="1" s="1"/>
  <c r="F1461" i="1"/>
  <c r="G1461" i="1"/>
  <c r="F1462" i="1"/>
  <c r="G1462" i="1" s="1"/>
  <c r="F1463" i="1"/>
  <c r="G1463" i="1"/>
  <c r="F1464" i="1"/>
  <c r="G1464" i="1" s="1"/>
  <c r="F1465" i="1"/>
  <c r="G1465" i="1"/>
  <c r="F1466" i="1"/>
  <c r="G1466" i="1" s="1"/>
  <c r="F1467" i="1"/>
  <c r="G1467" i="1"/>
  <c r="F1468" i="1"/>
  <c r="G1468" i="1" s="1"/>
  <c r="F1469" i="1"/>
  <c r="G1469" i="1"/>
  <c r="F1470" i="1"/>
  <c r="G1470" i="1" s="1"/>
  <c r="F1471" i="1"/>
  <c r="G1471" i="1"/>
  <c r="F1472" i="1"/>
  <c r="G1472" i="1" s="1"/>
  <c r="F1473" i="1"/>
  <c r="G1473" i="1"/>
  <c r="F1474" i="1"/>
  <c r="G1474" i="1" s="1"/>
  <c r="F1475" i="1"/>
  <c r="G1475" i="1"/>
  <c r="F1476" i="1"/>
  <c r="G1476" i="1" s="1"/>
  <c r="F1477" i="1"/>
  <c r="G1477" i="1"/>
  <c r="F1478" i="1"/>
  <c r="G1478" i="1" s="1"/>
  <c r="F1479" i="1"/>
  <c r="G1479" i="1"/>
  <c r="F1480" i="1"/>
  <c r="G1480" i="1" s="1"/>
  <c r="F1481" i="1"/>
  <c r="G1481" i="1"/>
  <c r="F1482" i="1"/>
  <c r="G1482" i="1" s="1"/>
  <c r="F1483" i="1"/>
  <c r="G1483" i="1"/>
  <c r="F1484" i="1"/>
  <c r="G1484" i="1" s="1"/>
  <c r="F1485" i="1"/>
  <c r="G1485" i="1"/>
  <c r="F1486" i="1"/>
  <c r="G1486" i="1" s="1"/>
  <c r="F1487" i="1"/>
  <c r="G1487" i="1"/>
  <c r="F1488" i="1"/>
  <c r="G1488" i="1" s="1"/>
  <c r="F1489" i="1"/>
  <c r="G1489" i="1"/>
  <c r="F1490" i="1"/>
  <c r="G1490" i="1" s="1"/>
  <c r="F1491" i="1"/>
  <c r="G1491" i="1"/>
  <c r="F1492" i="1"/>
  <c r="G1492" i="1" s="1"/>
  <c r="F1493" i="1"/>
  <c r="G1493" i="1"/>
  <c r="F1494" i="1"/>
  <c r="G1494" i="1" s="1"/>
  <c r="F1495" i="1"/>
  <c r="G1495" i="1"/>
  <c r="F1496" i="1"/>
  <c r="G1496" i="1" s="1"/>
  <c r="F1497" i="1"/>
  <c r="G1497" i="1"/>
  <c r="F1498" i="1"/>
  <c r="G1498" i="1" s="1"/>
  <c r="F1499" i="1"/>
  <c r="G1499" i="1"/>
  <c r="F1500" i="1"/>
  <c r="G1500" i="1" s="1"/>
  <c r="F1501" i="1"/>
  <c r="G1501" i="1"/>
  <c r="F1502" i="1"/>
  <c r="G1502" i="1" s="1"/>
  <c r="F1503" i="1"/>
  <c r="G1503" i="1"/>
  <c r="F1504" i="1"/>
  <c r="G1504" i="1" s="1"/>
  <c r="F1505" i="1"/>
  <c r="G1505" i="1"/>
  <c r="F1506" i="1"/>
  <c r="G1506" i="1" s="1"/>
  <c r="F1507" i="1"/>
  <c r="G1507" i="1"/>
  <c r="F1508" i="1"/>
  <c r="G1508" i="1" s="1"/>
  <c r="F1509" i="1"/>
  <c r="G1509" i="1"/>
  <c r="F1510" i="1"/>
  <c r="G1510" i="1" s="1"/>
  <c r="F1511" i="1"/>
  <c r="G1511" i="1"/>
  <c r="F1512" i="1"/>
  <c r="G1512" i="1" s="1"/>
  <c r="F1513" i="1"/>
  <c r="G1513" i="1"/>
  <c r="F1514" i="1"/>
  <c r="G1514" i="1" s="1"/>
  <c r="F1515" i="1"/>
  <c r="G1515" i="1"/>
  <c r="F1516" i="1"/>
  <c r="G1516" i="1" s="1"/>
  <c r="F1517" i="1"/>
  <c r="G1517" i="1"/>
  <c r="F1518" i="1"/>
  <c r="G1518" i="1" s="1"/>
  <c r="F1519" i="1"/>
  <c r="G1519" i="1"/>
  <c r="F1520" i="1"/>
  <c r="G1520" i="1" s="1"/>
  <c r="F1521" i="1"/>
  <c r="G1521" i="1"/>
  <c r="F1522" i="1"/>
  <c r="G1522" i="1" s="1"/>
  <c r="F1523" i="1"/>
  <c r="G1523" i="1"/>
  <c r="F1524" i="1"/>
  <c r="G1524" i="1" s="1"/>
  <c r="F1525" i="1"/>
  <c r="G1525" i="1"/>
  <c r="F1526" i="1"/>
  <c r="G1526" i="1" s="1"/>
  <c r="F1527" i="1"/>
  <c r="G1527" i="1"/>
  <c r="F1528" i="1"/>
  <c r="G1528" i="1" s="1"/>
  <c r="F1529" i="1"/>
  <c r="G1529" i="1"/>
  <c r="F1530" i="1"/>
  <c r="G1530" i="1" s="1"/>
  <c r="F1531" i="1"/>
  <c r="G1531" i="1"/>
  <c r="F1532" i="1"/>
  <c r="G1532" i="1" s="1"/>
  <c r="F1533" i="1"/>
  <c r="G1533" i="1"/>
  <c r="F1534" i="1"/>
  <c r="G1534" i="1" s="1"/>
  <c r="F1535" i="1"/>
  <c r="G1535" i="1"/>
  <c r="F1536" i="1"/>
  <c r="G1536" i="1" s="1"/>
  <c r="F1537" i="1"/>
  <c r="G1537" i="1"/>
  <c r="F1538" i="1"/>
  <c r="G1538" i="1" s="1"/>
  <c r="F1539" i="1"/>
  <c r="G1539" i="1"/>
  <c r="F1540" i="1"/>
  <c r="G1540" i="1" s="1"/>
  <c r="F1541" i="1"/>
  <c r="G1541" i="1"/>
  <c r="F1542" i="1"/>
  <c r="G1542" i="1" s="1"/>
  <c r="F1543" i="1"/>
  <c r="G1543" i="1"/>
  <c r="F1544" i="1"/>
  <c r="G1544" i="1" s="1"/>
  <c r="F1545" i="1"/>
  <c r="G1545" i="1"/>
  <c r="F1546" i="1"/>
  <c r="G1546" i="1" s="1"/>
  <c r="F1547" i="1"/>
  <c r="G1547" i="1"/>
  <c r="F1548" i="1"/>
  <c r="G1548" i="1" s="1"/>
  <c r="F1549" i="1"/>
  <c r="G1549" i="1"/>
  <c r="F1550" i="1"/>
  <c r="G1550" i="1" s="1"/>
  <c r="F1551" i="1"/>
  <c r="G1551" i="1"/>
  <c r="F1552" i="1"/>
  <c r="G1552" i="1" s="1"/>
  <c r="F1553" i="1"/>
  <c r="G1553" i="1"/>
  <c r="F1554" i="1"/>
  <c r="G1554" i="1" s="1"/>
  <c r="F1555" i="1"/>
  <c r="G1555" i="1"/>
  <c r="F1556" i="1"/>
  <c r="G1556" i="1" s="1"/>
  <c r="F1557" i="1"/>
  <c r="G1557" i="1"/>
  <c r="F1558" i="1"/>
  <c r="G1558" i="1" s="1"/>
  <c r="F1559" i="1"/>
  <c r="G1559" i="1"/>
  <c r="F1560" i="1"/>
  <c r="G1560" i="1" s="1"/>
  <c r="F1561" i="1"/>
  <c r="G1561" i="1"/>
  <c r="F1562" i="1"/>
  <c r="G1562" i="1" s="1"/>
  <c r="F1563" i="1"/>
  <c r="G1563" i="1"/>
  <c r="F1564" i="1"/>
  <c r="G1564" i="1" s="1"/>
  <c r="F1565" i="1"/>
  <c r="G1565" i="1"/>
  <c r="F1566" i="1"/>
  <c r="G1566" i="1" s="1"/>
  <c r="F1567" i="1"/>
  <c r="G1567" i="1"/>
  <c r="F1568" i="1"/>
  <c r="G1568" i="1" s="1"/>
  <c r="F1569" i="1"/>
  <c r="G1569" i="1"/>
  <c r="F1570" i="1"/>
  <c r="G1570" i="1" s="1"/>
  <c r="F1571" i="1"/>
  <c r="G1571" i="1"/>
  <c r="F1572" i="1"/>
  <c r="G1572" i="1" s="1"/>
  <c r="F1573" i="1"/>
  <c r="G1573" i="1"/>
  <c r="F1574" i="1"/>
  <c r="G1574" i="1" s="1"/>
  <c r="F1575" i="1"/>
  <c r="G1575" i="1"/>
  <c r="F1576" i="1"/>
  <c r="G1576" i="1" s="1"/>
  <c r="F1577" i="1"/>
  <c r="G1577" i="1"/>
  <c r="F1578" i="1"/>
  <c r="G1578" i="1" s="1"/>
  <c r="F1579" i="1"/>
  <c r="G1579" i="1"/>
  <c r="F1580" i="1"/>
  <c r="G1580" i="1" s="1"/>
  <c r="F1581" i="1"/>
  <c r="G1581" i="1"/>
  <c r="F1582" i="1"/>
  <c r="G1582" i="1" s="1"/>
  <c r="F1583" i="1"/>
  <c r="G1583" i="1"/>
  <c r="F1584" i="1"/>
  <c r="G1584" i="1" s="1"/>
  <c r="F1585" i="1"/>
  <c r="G1585" i="1"/>
  <c r="F1586" i="1"/>
  <c r="G1586" i="1" s="1"/>
  <c r="F1587" i="1"/>
  <c r="G1587" i="1"/>
  <c r="F1588" i="1"/>
  <c r="G1588" i="1" s="1"/>
  <c r="F1589" i="1"/>
  <c r="G1589" i="1"/>
  <c r="F1590" i="1"/>
  <c r="G1590" i="1" s="1"/>
  <c r="F1591" i="1"/>
  <c r="G1591" i="1"/>
  <c r="F1592" i="1"/>
  <c r="G1592" i="1" s="1"/>
  <c r="F1593" i="1"/>
  <c r="G1593" i="1"/>
  <c r="F1594" i="1"/>
  <c r="G1594" i="1" s="1"/>
  <c r="F1595" i="1"/>
  <c r="G1595" i="1"/>
  <c r="F1596" i="1"/>
  <c r="G1596" i="1" s="1"/>
  <c r="F1597" i="1"/>
  <c r="G1597" i="1"/>
  <c r="F1598" i="1"/>
  <c r="G1598" i="1" s="1"/>
  <c r="F1599" i="1"/>
  <c r="G1599" i="1"/>
  <c r="F1600" i="1"/>
  <c r="G1600" i="1" s="1"/>
  <c r="F1601" i="1"/>
  <c r="G1601" i="1"/>
  <c r="F1602" i="1"/>
  <c r="G1602" i="1" s="1"/>
  <c r="F1603" i="1"/>
  <c r="G1603" i="1"/>
  <c r="F1604" i="1"/>
  <c r="G1604" i="1" s="1"/>
  <c r="F1605" i="1"/>
  <c r="G1605" i="1"/>
  <c r="F1606" i="1"/>
  <c r="G1606" i="1" s="1"/>
  <c r="F1607" i="1"/>
  <c r="G1607" i="1"/>
  <c r="F1608" i="1"/>
  <c r="G1608" i="1" s="1"/>
  <c r="F1609" i="1"/>
  <c r="G1609" i="1"/>
  <c r="F1610" i="1"/>
  <c r="G1610" i="1" s="1"/>
  <c r="F1611" i="1"/>
  <c r="G1611" i="1"/>
  <c r="F1612" i="1"/>
  <c r="G1612" i="1" s="1"/>
  <c r="F1613" i="1"/>
  <c r="G1613" i="1"/>
  <c r="F1614" i="1"/>
  <c r="G1614" i="1" s="1"/>
  <c r="F1615" i="1"/>
  <c r="G1615" i="1"/>
  <c r="F1616" i="1"/>
  <c r="G1616" i="1" s="1"/>
  <c r="F1617" i="1"/>
  <c r="G1617" i="1"/>
  <c r="F1618" i="1"/>
  <c r="G1618" i="1" s="1"/>
  <c r="F1619" i="1"/>
  <c r="G1619" i="1"/>
  <c r="F1620" i="1"/>
  <c r="G1620" i="1" s="1"/>
  <c r="F1621" i="1"/>
  <c r="G1621" i="1"/>
  <c r="F1622" i="1"/>
  <c r="G1622" i="1" s="1"/>
  <c r="F1623" i="1"/>
  <c r="G1623" i="1"/>
  <c r="F1624" i="1"/>
  <c r="G1624" i="1" s="1"/>
  <c r="F1625" i="1"/>
  <c r="G1625" i="1"/>
  <c r="F1626" i="1"/>
  <c r="G1626" i="1" s="1"/>
  <c r="F1627" i="1"/>
  <c r="G1627" i="1"/>
  <c r="F1628" i="1"/>
  <c r="G1628" i="1" s="1"/>
  <c r="F1629" i="1"/>
  <c r="G1629" i="1"/>
  <c r="F1630" i="1"/>
  <c r="G1630" i="1" s="1"/>
  <c r="F1631" i="1"/>
  <c r="G1631" i="1"/>
  <c r="F1632" i="1"/>
  <c r="G1632" i="1" s="1"/>
  <c r="F1633" i="1"/>
  <c r="G1633" i="1"/>
  <c r="F1634" i="1"/>
  <c r="G1634" i="1" s="1"/>
  <c r="F1635" i="1"/>
  <c r="G1635" i="1"/>
  <c r="F1636" i="1"/>
  <c r="G1636" i="1" s="1"/>
  <c r="F1637" i="1"/>
  <c r="G1637" i="1"/>
  <c r="F1638" i="1"/>
  <c r="G1638" i="1" s="1"/>
  <c r="F1639" i="1"/>
  <c r="G1639" i="1"/>
  <c r="F1640" i="1"/>
  <c r="G1640" i="1" s="1"/>
  <c r="F1641" i="1"/>
  <c r="G1641" i="1"/>
  <c r="F1642" i="1"/>
  <c r="G1642" i="1" s="1"/>
  <c r="F1643" i="1"/>
  <c r="G1643" i="1"/>
  <c r="F1644" i="1"/>
  <c r="G1644" i="1" s="1"/>
  <c r="F1645" i="1"/>
  <c r="G1645" i="1"/>
  <c r="F1646" i="1"/>
  <c r="G1646" i="1" s="1"/>
  <c r="F1647" i="1"/>
  <c r="G1647" i="1"/>
  <c r="F1648" i="1"/>
  <c r="G1648" i="1" s="1"/>
  <c r="F1649" i="1"/>
  <c r="G1649" i="1"/>
  <c r="F1650" i="1"/>
  <c r="G1650" i="1" s="1"/>
  <c r="F1651" i="1"/>
  <c r="G1651" i="1"/>
  <c r="F1652" i="1"/>
  <c r="G1652" i="1" s="1"/>
  <c r="F1653" i="1"/>
  <c r="G1653" i="1"/>
  <c r="F1654" i="1"/>
  <c r="G1654" i="1" s="1"/>
  <c r="F1655" i="1"/>
  <c r="G1655" i="1"/>
  <c r="F1656" i="1"/>
  <c r="G1656" i="1" s="1"/>
  <c r="F1657" i="1"/>
  <c r="G1657" i="1"/>
  <c r="F1658" i="1"/>
  <c r="G1658" i="1" s="1"/>
  <c r="F1659" i="1"/>
  <c r="G1659" i="1"/>
  <c r="F1660" i="1"/>
  <c r="G1660" i="1" s="1"/>
  <c r="F1661" i="1"/>
  <c r="G1661" i="1"/>
  <c r="F1662" i="1"/>
  <c r="G1662" i="1" s="1"/>
  <c r="F1663" i="1"/>
  <c r="G1663" i="1"/>
  <c r="F1664" i="1"/>
  <c r="G1664" i="1" s="1"/>
  <c r="F1665" i="1"/>
  <c r="G1665" i="1"/>
  <c r="F1666" i="1"/>
  <c r="G1666" i="1" s="1"/>
  <c r="F1667" i="1"/>
  <c r="G1667" i="1"/>
  <c r="F1668" i="1"/>
  <c r="G1668" i="1" s="1"/>
  <c r="F1669" i="1"/>
  <c r="G1669" i="1"/>
  <c r="F1670" i="1"/>
  <c r="G1670" i="1" s="1"/>
  <c r="F1671" i="1"/>
  <c r="G1671" i="1"/>
  <c r="F1672" i="1"/>
  <c r="G1672" i="1" s="1"/>
  <c r="F1673" i="1"/>
  <c r="G1673" i="1"/>
  <c r="F1674" i="1"/>
  <c r="G1674" i="1" s="1"/>
  <c r="F1675" i="1"/>
  <c r="G1675" i="1"/>
  <c r="F1676" i="1"/>
  <c r="G1676" i="1" s="1"/>
  <c r="F1677" i="1"/>
  <c r="G1677" i="1"/>
  <c r="F1678" i="1"/>
  <c r="G1678" i="1" s="1"/>
  <c r="F1679" i="1"/>
  <c r="G1679" i="1"/>
  <c r="F1680" i="1"/>
  <c r="G1680" i="1" s="1"/>
  <c r="F1681" i="1"/>
  <c r="G1681" i="1"/>
  <c r="F1682" i="1"/>
  <c r="G1682" i="1" s="1"/>
  <c r="F1683" i="1"/>
  <c r="G1683" i="1"/>
  <c r="F1684" i="1"/>
  <c r="G1684" i="1" s="1"/>
  <c r="F1685" i="1"/>
  <c r="G1685" i="1"/>
  <c r="F1686" i="1"/>
  <c r="G1686" i="1" s="1"/>
  <c r="F1687" i="1"/>
  <c r="G1687" i="1"/>
  <c r="F1688" i="1"/>
  <c r="G1688" i="1" s="1"/>
  <c r="F1689" i="1"/>
  <c r="G1689" i="1"/>
  <c r="F1690" i="1"/>
  <c r="G1690" i="1" s="1"/>
  <c r="F1691" i="1"/>
  <c r="G1691" i="1"/>
  <c r="F1692" i="1"/>
  <c r="G1692" i="1" s="1"/>
  <c r="F1693" i="1"/>
  <c r="G1693" i="1"/>
  <c r="F1694" i="1"/>
  <c r="G1694" i="1" s="1"/>
  <c r="F1695" i="1"/>
  <c r="G1695" i="1"/>
  <c r="F1696" i="1"/>
  <c r="G1696" i="1" s="1"/>
  <c r="F1697" i="1"/>
  <c r="G1697" i="1"/>
  <c r="F1698" i="1"/>
  <c r="G1698" i="1" s="1"/>
  <c r="F1699" i="1"/>
  <c r="G1699" i="1"/>
  <c r="F1700" i="1"/>
  <c r="G1700" i="1" s="1"/>
  <c r="F1701" i="1"/>
  <c r="G1701" i="1"/>
  <c r="F1702" i="1"/>
  <c r="G1702" i="1" s="1"/>
  <c r="F1703" i="1"/>
  <c r="G1703" i="1"/>
  <c r="F1704" i="1"/>
  <c r="G1704" i="1" s="1"/>
  <c r="F1705" i="1"/>
  <c r="G1705" i="1"/>
  <c r="F1706" i="1"/>
  <c r="G1706" i="1" s="1"/>
  <c r="F1707" i="1"/>
  <c r="G1707" i="1"/>
  <c r="F1708" i="1"/>
  <c r="G1708" i="1" s="1"/>
  <c r="F1709" i="1"/>
  <c r="G1709" i="1"/>
  <c r="F1710" i="1"/>
  <c r="G1710" i="1" s="1"/>
  <c r="F1711" i="1"/>
  <c r="G1711" i="1"/>
  <c r="F1712" i="1"/>
  <c r="G1712" i="1" s="1"/>
  <c r="F1713" i="1"/>
  <c r="G1713" i="1"/>
  <c r="F1714" i="1"/>
  <c r="G1714" i="1" s="1"/>
  <c r="F1715" i="1"/>
  <c r="G1715" i="1"/>
  <c r="F1716" i="1"/>
  <c r="G1716" i="1" s="1"/>
  <c r="F1717" i="1"/>
  <c r="G1717" i="1"/>
  <c r="F1718" i="1"/>
  <c r="G1718" i="1" s="1"/>
  <c r="F1719" i="1"/>
  <c r="G1719" i="1"/>
  <c r="F1720" i="1"/>
  <c r="G1720" i="1" s="1"/>
  <c r="F1721" i="1"/>
  <c r="G1721" i="1"/>
  <c r="F1722" i="1"/>
  <c r="G1722" i="1" s="1"/>
  <c r="F1723" i="1"/>
  <c r="G1723" i="1"/>
  <c r="F1724" i="1"/>
  <c r="G1724" i="1" s="1"/>
  <c r="F1725" i="1"/>
  <c r="G1725" i="1"/>
  <c r="F1726" i="1"/>
  <c r="G1726" i="1" s="1"/>
  <c r="F1727" i="1"/>
  <c r="G1727" i="1"/>
  <c r="F1728" i="1"/>
  <c r="G1728" i="1" s="1"/>
  <c r="F1729" i="1"/>
  <c r="G1729" i="1"/>
  <c r="F1730" i="1"/>
  <c r="G1730" i="1" s="1"/>
  <c r="F1731" i="1"/>
  <c r="G1731" i="1"/>
  <c r="F1732" i="1"/>
  <c r="G1732" i="1" s="1"/>
  <c r="F1733" i="1"/>
  <c r="G1733" i="1"/>
  <c r="F1734" i="1"/>
  <c r="G1734" i="1" s="1"/>
  <c r="F1735" i="1"/>
  <c r="G1735" i="1"/>
  <c r="F1736" i="1"/>
  <c r="G1736" i="1" s="1"/>
  <c r="F1737" i="1"/>
  <c r="G1737" i="1"/>
  <c r="F1738" i="1"/>
  <c r="G1738" i="1" s="1"/>
  <c r="F1739" i="1"/>
  <c r="G1739" i="1"/>
  <c r="F1740" i="1"/>
  <c r="G1740" i="1" s="1"/>
  <c r="F1741" i="1"/>
  <c r="G1741" i="1"/>
  <c r="F1742" i="1"/>
  <c r="G1742" i="1" s="1"/>
  <c r="F1743" i="1"/>
  <c r="G1743" i="1"/>
  <c r="F1744" i="1"/>
  <c r="G1744" i="1" s="1"/>
  <c r="F1745" i="1"/>
  <c r="G1745" i="1"/>
  <c r="F1746" i="1"/>
  <c r="G1746" i="1" s="1"/>
  <c r="F1747" i="1"/>
  <c r="G1747" i="1"/>
  <c r="F1748" i="1"/>
  <c r="G1748" i="1" s="1"/>
  <c r="F1749" i="1"/>
  <c r="G1749" i="1"/>
  <c r="F1750" i="1"/>
  <c r="G1750" i="1" s="1"/>
  <c r="F1751" i="1"/>
  <c r="G1751" i="1"/>
  <c r="F1752" i="1"/>
  <c r="G1752" i="1" s="1"/>
  <c r="F1753" i="1"/>
  <c r="G1753" i="1"/>
  <c r="F1754" i="1"/>
  <c r="G1754" i="1" s="1"/>
  <c r="F1755" i="1"/>
  <c r="G1755" i="1"/>
  <c r="F1756" i="1"/>
  <c r="G1756" i="1" s="1"/>
  <c r="F1757" i="1"/>
  <c r="G1757" i="1"/>
  <c r="F1758" i="1"/>
  <c r="G1758" i="1" s="1"/>
  <c r="F1759" i="1"/>
  <c r="G1759" i="1"/>
  <c r="F1760" i="1"/>
  <c r="G1760" i="1" s="1"/>
  <c r="F1761" i="1"/>
  <c r="G1761" i="1"/>
  <c r="F1762" i="1"/>
  <c r="G1762" i="1" s="1"/>
  <c r="F1763" i="1"/>
  <c r="G1763" i="1"/>
  <c r="F1764" i="1"/>
  <c r="G1764" i="1" s="1"/>
  <c r="F1765" i="1"/>
  <c r="G1765" i="1"/>
  <c r="F1766" i="1"/>
  <c r="G1766" i="1" s="1"/>
  <c r="F1767" i="1"/>
  <c r="G1767" i="1"/>
  <c r="F1768" i="1"/>
  <c r="G1768" i="1" s="1"/>
  <c r="F1769" i="1"/>
  <c r="G1769" i="1"/>
  <c r="F1770" i="1"/>
  <c r="G1770" i="1" s="1"/>
  <c r="F1771" i="1"/>
  <c r="G1771" i="1"/>
  <c r="F1772" i="1"/>
  <c r="G1772" i="1" s="1"/>
  <c r="F1773" i="1"/>
  <c r="G1773" i="1"/>
  <c r="F1774" i="1"/>
  <c r="G1774" i="1" s="1"/>
  <c r="F1775" i="1"/>
  <c r="G1775" i="1"/>
  <c r="F1776" i="1"/>
  <c r="G1776" i="1" s="1"/>
  <c r="F1777" i="1"/>
  <c r="G1777" i="1"/>
  <c r="F1778" i="1"/>
  <c r="G1778" i="1" s="1"/>
  <c r="F1779" i="1"/>
  <c r="G1779" i="1"/>
  <c r="F1780" i="1"/>
  <c r="G1780" i="1" s="1"/>
  <c r="F1781" i="1"/>
  <c r="G1781" i="1"/>
  <c r="F1782" i="1"/>
  <c r="G1782" i="1" s="1"/>
  <c r="F1783" i="1"/>
  <c r="G1783" i="1"/>
  <c r="F1784" i="1"/>
  <c r="G1784" i="1" s="1"/>
  <c r="F1785" i="1"/>
  <c r="G1785" i="1"/>
  <c r="F1786" i="1"/>
  <c r="G1786" i="1" s="1"/>
  <c r="F1787" i="1"/>
  <c r="G1787" i="1"/>
  <c r="F1788" i="1"/>
  <c r="G1788" i="1" s="1"/>
  <c r="F1789" i="1"/>
  <c r="G1789" i="1"/>
  <c r="F1790" i="1"/>
  <c r="G1790" i="1" s="1"/>
  <c r="F1791" i="1"/>
  <c r="G1791" i="1"/>
  <c r="F1792" i="1"/>
  <c r="G1792" i="1" s="1"/>
  <c r="F1793" i="1"/>
  <c r="G1793" i="1"/>
  <c r="F1794" i="1"/>
  <c r="G1794" i="1" s="1"/>
  <c r="F1795" i="1"/>
  <c r="G1795" i="1"/>
  <c r="F1796" i="1"/>
  <c r="G1796" i="1" s="1"/>
  <c r="F1797" i="1"/>
  <c r="G1797" i="1"/>
  <c r="F1798" i="1"/>
  <c r="G1798" i="1" s="1"/>
  <c r="F1799" i="1"/>
  <c r="G1799" i="1"/>
  <c r="F1800" i="1"/>
  <c r="G1800" i="1" s="1"/>
  <c r="F1801" i="1"/>
  <c r="G1801" i="1"/>
  <c r="F1802" i="1"/>
  <c r="G1802" i="1" s="1"/>
  <c r="F1803" i="1"/>
  <c r="G1803" i="1"/>
  <c r="F1804" i="1"/>
  <c r="G1804" i="1" s="1"/>
  <c r="F1805" i="1"/>
  <c r="G1805" i="1"/>
  <c r="F1806" i="1"/>
  <c r="G1806" i="1" s="1"/>
  <c r="F1807" i="1"/>
  <c r="G1807" i="1"/>
  <c r="F1808" i="1"/>
  <c r="G1808" i="1" s="1"/>
  <c r="F1809" i="1"/>
  <c r="G1809" i="1"/>
  <c r="F1810" i="1"/>
  <c r="G1810" i="1" s="1"/>
  <c r="F1811" i="1"/>
  <c r="G1811" i="1"/>
  <c r="F1812" i="1"/>
  <c r="G1812" i="1" s="1"/>
  <c r="F1813" i="1"/>
  <c r="G1813" i="1"/>
  <c r="F1814" i="1"/>
  <c r="G1814" i="1" s="1"/>
  <c r="F1815" i="1"/>
  <c r="G1815" i="1"/>
  <c r="F1816" i="1"/>
  <c r="G1816" i="1" s="1"/>
  <c r="F1817" i="1"/>
  <c r="G1817" i="1"/>
  <c r="F1818" i="1"/>
  <c r="G1818" i="1" s="1"/>
  <c r="F1819" i="1"/>
  <c r="G1819" i="1"/>
  <c r="F1820" i="1"/>
  <c r="G1820" i="1" s="1"/>
  <c r="F1821" i="1"/>
  <c r="G1821" i="1"/>
  <c r="F1822" i="1"/>
  <c r="G1822" i="1" s="1"/>
  <c r="F1823" i="1"/>
  <c r="G1823" i="1"/>
  <c r="F1824" i="1"/>
  <c r="G1824" i="1" s="1"/>
  <c r="F1825" i="1"/>
  <c r="G1825" i="1"/>
  <c r="F1826" i="1"/>
  <c r="G1826" i="1" s="1"/>
  <c r="F1827" i="1"/>
  <c r="G1827" i="1"/>
  <c r="F1828" i="1"/>
  <c r="G1828" i="1" s="1"/>
  <c r="F1829" i="1"/>
  <c r="G1829" i="1"/>
  <c r="F1830" i="1"/>
  <c r="G1830" i="1" s="1"/>
  <c r="F1831" i="1"/>
  <c r="G1831" i="1"/>
  <c r="F1832" i="1"/>
  <c r="G1832" i="1" s="1"/>
  <c r="F1833" i="1"/>
  <c r="G1833" i="1"/>
  <c r="F1834" i="1"/>
  <c r="G1834" i="1" s="1"/>
  <c r="F1835" i="1"/>
  <c r="G1835" i="1"/>
  <c r="F1836" i="1"/>
  <c r="G1836" i="1" s="1"/>
  <c r="F1837" i="1"/>
  <c r="G1837" i="1"/>
  <c r="F1838" i="1"/>
  <c r="G1838" i="1" s="1"/>
  <c r="F1839" i="1"/>
  <c r="G1839" i="1"/>
  <c r="F1840" i="1"/>
  <c r="G1840" i="1" s="1"/>
  <c r="F1841" i="1"/>
  <c r="G1841" i="1"/>
  <c r="F1842" i="1"/>
  <c r="G1842" i="1" s="1"/>
  <c r="F1843" i="1"/>
  <c r="G1843" i="1"/>
  <c r="F1844" i="1"/>
  <c r="G1844" i="1" s="1"/>
  <c r="F1845" i="1"/>
  <c r="G1845" i="1"/>
  <c r="F1846" i="1"/>
  <c r="G1846" i="1" s="1"/>
  <c r="F1847" i="1"/>
  <c r="G1847" i="1"/>
  <c r="F1848" i="1"/>
  <c r="G1848" i="1" s="1"/>
  <c r="F1849" i="1"/>
  <c r="G1849" i="1"/>
  <c r="F1850" i="1"/>
  <c r="G1850" i="1" s="1"/>
  <c r="F1851" i="1"/>
  <c r="G1851" i="1"/>
  <c r="F1852" i="1"/>
  <c r="G1852" i="1" s="1"/>
  <c r="F1853" i="1"/>
  <c r="G1853" i="1"/>
  <c r="F1854" i="1"/>
  <c r="G1854" i="1" s="1"/>
  <c r="F1855" i="1"/>
  <c r="G1855" i="1"/>
  <c r="F1856" i="1"/>
  <c r="G1856" i="1" s="1"/>
  <c r="F1857" i="1"/>
  <c r="G1857" i="1"/>
  <c r="F1858" i="1"/>
  <c r="G1858" i="1" s="1"/>
  <c r="F1859" i="1"/>
  <c r="G1859" i="1"/>
  <c r="F1860" i="1"/>
  <c r="G1860" i="1" s="1"/>
  <c r="F1861" i="1"/>
  <c r="G1861" i="1"/>
  <c r="F1862" i="1"/>
  <c r="G1862" i="1" s="1"/>
  <c r="F1863" i="1"/>
  <c r="G1863" i="1"/>
  <c r="F1864" i="1"/>
  <c r="G1864" i="1" s="1"/>
  <c r="F1865" i="1"/>
  <c r="G1865" i="1"/>
  <c r="F1866" i="1"/>
  <c r="G1866" i="1" s="1"/>
  <c r="F1867" i="1"/>
  <c r="G1867" i="1"/>
  <c r="F1868" i="1"/>
  <c r="G1868" i="1" s="1"/>
  <c r="F1869" i="1"/>
  <c r="G1869" i="1"/>
  <c r="F1870" i="1"/>
  <c r="G1870" i="1" s="1"/>
  <c r="F1871" i="1"/>
  <c r="G1871" i="1"/>
  <c r="F1872" i="1"/>
  <c r="G1872" i="1" s="1"/>
  <c r="F1873" i="1"/>
  <c r="G1873" i="1"/>
  <c r="F1874" i="1"/>
  <c r="G1874" i="1" s="1"/>
  <c r="F1875" i="1"/>
  <c r="G1875" i="1"/>
  <c r="F1876" i="1"/>
  <c r="G1876" i="1" s="1"/>
  <c r="F1877" i="1"/>
  <c r="G1877" i="1"/>
  <c r="F1878" i="1"/>
  <c r="G1878" i="1" s="1"/>
  <c r="F1879" i="1"/>
  <c r="G1879" i="1"/>
  <c r="F1880" i="1"/>
  <c r="G1880" i="1" s="1"/>
  <c r="F1881" i="1"/>
  <c r="G1881" i="1"/>
  <c r="F1882" i="1"/>
  <c r="G1882" i="1" s="1"/>
  <c r="F1883" i="1"/>
  <c r="G1883" i="1"/>
  <c r="F1884" i="1"/>
  <c r="G1884" i="1" s="1"/>
  <c r="F1885" i="1"/>
  <c r="G1885" i="1"/>
  <c r="F1886" i="1"/>
  <c r="G1886" i="1" s="1"/>
  <c r="F1887" i="1"/>
  <c r="G1887" i="1"/>
  <c r="F1888" i="1"/>
  <c r="G1888" i="1" s="1"/>
  <c r="F1889" i="1"/>
  <c r="G1889" i="1"/>
  <c r="F1890" i="1"/>
  <c r="G1890" i="1" s="1"/>
  <c r="F1891" i="1"/>
  <c r="G1891" i="1"/>
  <c r="F1892" i="1"/>
  <c r="G1892" i="1" s="1"/>
  <c r="F1893" i="1"/>
  <c r="G1893" i="1"/>
  <c r="F1894" i="1"/>
  <c r="G1894" i="1" s="1"/>
  <c r="F1895" i="1"/>
  <c r="G1895" i="1"/>
  <c r="F1896" i="1"/>
  <c r="G1896" i="1" s="1"/>
  <c r="F1897" i="1"/>
  <c r="G1897" i="1"/>
  <c r="F1898" i="1"/>
  <c r="G1898" i="1" s="1"/>
  <c r="F1899" i="1"/>
  <c r="G1899" i="1"/>
  <c r="F1900" i="1"/>
  <c r="G1900" i="1" s="1"/>
  <c r="F1901" i="1"/>
  <c r="G1901" i="1"/>
  <c r="F1902" i="1"/>
  <c r="G1902" i="1" s="1"/>
  <c r="F1903" i="1"/>
  <c r="G1903" i="1"/>
  <c r="F1904" i="1"/>
  <c r="G1904" i="1" s="1"/>
  <c r="F1905" i="1"/>
  <c r="G1905" i="1"/>
  <c r="F1906" i="1"/>
  <c r="G1906" i="1" s="1"/>
  <c r="F1907" i="1"/>
  <c r="G1907" i="1"/>
  <c r="F1908" i="1"/>
  <c r="G1908" i="1" s="1"/>
  <c r="F1909" i="1"/>
  <c r="G1909" i="1"/>
  <c r="F1910" i="1"/>
  <c r="G1910" i="1" s="1"/>
  <c r="F1911" i="1"/>
  <c r="G1911" i="1"/>
  <c r="F1912" i="1"/>
  <c r="G1912" i="1" s="1"/>
  <c r="F1913" i="1"/>
  <c r="G1913" i="1"/>
  <c r="F1914" i="1"/>
  <c r="G1914" i="1" s="1"/>
  <c r="F1915" i="1"/>
  <c r="G1915" i="1"/>
  <c r="F1916" i="1"/>
  <c r="G1916" i="1" s="1"/>
  <c r="F1917" i="1"/>
  <c r="G1917" i="1"/>
  <c r="F1918" i="1"/>
  <c r="G1918" i="1" s="1"/>
  <c r="F1919" i="1"/>
  <c r="G1919" i="1"/>
  <c r="F1920" i="1"/>
  <c r="G1920" i="1" s="1"/>
  <c r="F1921" i="1"/>
  <c r="G1921" i="1"/>
  <c r="F1922" i="1"/>
  <c r="G1922" i="1" s="1"/>
  <c r="F1923" i="1"/>
  <c r="G1923" i="1"/>
  <c r="F1924" i="1"/>
  <c r="G1924" i="1" s="1"/>
  <c r="F1925" i="1"/>
  <c r="G1925" i="1"/>
  <c r="F1926" i="1"/>
  <c r="G1926" i="1" s="1"/>
  <c r="F1927" i="1"/>
  <c r="G1927" i="1"/>
  <c r="F1928" i="1"/>
  <c r="G1928" i="1" s="1"/>
  <c r="F1929" i="1"/>
  <c r="G1929" i="1"/>
  <c r="F1930" i="1"/>
  <c r="G1930" i="1" s="1"/>
  <c r="F1931" i="1"/>
  <c r="G1931" i="1"/>
  <c r="F1932" i="1"/>
  <c r="G1932" i="1" s="1"/>
  <c r="F1933" i="1"/>
  <c r="G1933" i="1"/>
  <c r="F1934" i="1"/>
  <c r="G1934" i="1" s="1"/>
  <c r="F1935" i="1"/>
  <c r="G1935" i="1"/>
  <c r="F1936" i="1"/>
  <c r="G1936" i="1" s="1"/>
  <c r="F1937" i="1"/>
  <c r="G1937" i="1"/>
  <c r="F1938" i="1"/>
  <c r="G1938" i="1" s="1"/>
  <c r="F1939" i="1"/>
  <c r="G1939" i="1"/>
  <c r="F1940" i="1"/>
  <c r="G1940" i="1" s="1"/>
  <c r="F1941" i="1"/>
  <c r="G1941" i="1"/>
  <c r="F1942" i="1"/>
  <c r="G1942" i="1" s="1"/>
  <c r="F1943" i="1"/>
  <c r="G1943" i="1"/>
  <c r="F1944" i="1"/>
  <c r="G1944" i="1" s="1"/>
  <c r="F1945" i="1"/>
  <c r="G1945" i="1"/>
  <c r="F1946" i="1"/>
  <c r="G1946" i="1" s="1"/>
  <c r="F1947" i="1"/>
  <c r="G1947" i="1"/>
  <c r="F1948" i="1"/>
  <c r="G1948" i="1" s="1"/>
  <c r="F1949" i="1"/>
  <c r="G1949" i="1"/>
  <c r="F1950" i="1"/>
  <c r="G1950" i="1" s="1"/>
  <c r="F1951" i="1"/>
  <c r="G1951" i="1"/>
  <c r="F1952" i="1"/>
  <c r="G1952" i="1" s="1"/>
  <c r="F1953" i="1"/>
  <c r="G1953" i="1"/>
  <c r="F1954" i="1"/>
  <c r="G1954" i="1" s="1"/>
  <c r="F1955" i="1"/>
  <c r="G1955" i="1"/>
  <c r="F1956" i="1"/>
  <c r="G1956" i="1" s="1"/>
  <c r="F1957" i="1"/>
  <c r="G1957" i="1"/>
  <c r="F1958" i="1"/>
  <c r="G1958" i="1" s="1"/>
  <c r="F1959" i="1"/>
  <c r="G1959" i="1"/>
  <c r="F1960" i="1"/>
  <c r="G1960" i="1" s="1"/>
  <c r="F1961" i="1"/>
  <c r="G1961" i="1"/>
  <c r="F1962" i="1"/>
  <c r="G1962" i="1" s="1"/>
  <c r="F1963" i="1"/>
  <c r="G1963" i="1"/>
  <c r="F1964" i="1"/>
  <c r="G1964" i="1" s="1"/>
  <c r="F1965" i="1"/>
  <c r="G1965" i="1"/>
  <c r="F1966" i="1"/>
  <c r="G1966" i="1" s="1"/>
  <c r="F1967" i="1"/>
  <c r="G1967" i="1"/>
  <c r="F1968" i="1"/>
  <c r="G1968" i="1" s="1"/>
  <c r="F1969" i="1"/>
  <c r="G1969" i="1"/>
  <c r="F1970" i="1"/>
  <c r="G1970" i="1" s="1"/>
  <c r="F1971" i="1"/>
  <c r="G1971" i="1"/>
  <c r="F1972" i="1"/>
  <c r="G1972" i="1" s="1"/>
  <c r="F1973" i="1"/>
  <c r="G1973" i="1"/>
  <c r="F1974" i="1"/>
  <c r="G1974" i="1" s="1"/>
  <c r="F1975" i="1"/>
  <c r="G1975" i="1"/>
  <c r="F1976" i="1"/>
  <c r="G1976" i="1" s="1"/>
  <c r="F1977" i="1"/>
  <c r="G1977" i="1"/>
  <c r="F1978" i="1"/>
  <c r="G1978" i="1" s="1"/>
  <c r="F1979" i="1"/>
  <c r="G1979" i="1"/>
  <c r="F1980" i="1"/>
  <c r="G1980" i="1" s="1"/>
  <c r="F1981" i="1"/>
  <c r="G1981" i="1"/>
  <c r="F1982" i="1"/>
  <c r="G1982" i="1" s="1"/>
  <c r="F1983" i="1"/>
  <c r="G1983" i="1"/>
  <c r="F1984" i="1"/>
  <c r="G1984" i="1" s="1"/>
  <c r="F1985" i="1"/>
  <c r="G1985" i="1"/>
  <c r="F1986" i="1"/>
  <c r="G1986" i="1" s="1"/>
  <c r="F1987" i="1"/>
  <c r="G1987" i="1"/>
  <c r="F1988" i="1"/>
  <c r="G1988" i="1" s="1"/>
  <c r="F1989" i="1"/>
  <c r="G1989" i="1"/>
  <c r="F1990" i="1"/>
  <c r="G1990" i="1" s="1"/>
  <c r="F1991" i="1"/>
  <c r="G1991" i="1"/>
  <c r="F1992" i="1"/>
  <c r="G1992" i="1" s="1"/>
  <c r="F1993" i="1"/>
  <c r="G1993" i="1"/>
  <c r="F1994" i="1"/>
  <c r="G1994" i="1" s="1"/>
  <c r="F1995" i="1"/>
  <c r="G1995" i="1"/>
  <c r="F1996" i="1"/>
  <c r="G1996" i="1" s="1"/>
  <c r="F1997" i="1"/>
  <c r="G1997" i="1"/>
  <c r="F1998" i="1"/>
  <c r="G1998" i="1" s="1"/>
  <c r="F1999" i="1"/>
  <c r="G1999" i="1"/>
  <c r="F2000" i="1"/>
  <c r="G2000" i="1" s="1"/>
  <c r="F2001" i="1"/>
  <c r="G2001" i="1"/>
  <c r="F2002" i="1"/>
  <c r="G2002" i="1" s="1"/>
  <c r="F2003" i="1"/>
  <c r="G2003" i="1"/>
  <c r="F2004" i="1"/>
  <c r="G2004" i="1" s="1"/>
  <c r="F2005" i="1"/>
  <c r="G2005" i="1"/>
  <c r="F2006" i="1"/>
  <c r="G2006" i="1" s="1"/>
  <c r="F2007" i="1"/>
  <c r="G2007" i="1"/>
  <c r="F2008" i="1"/>
  <c r="G2008" i="1" s="1"/>
  <c r="F2009" i="1"/>
  <c r="G2009" i="1"/>
  <c r="F2010" i="1"/>
  <c r="G2010" i="1" s="1"/>
  <c r="F2011" i="1"/>
  <c r="G2011" i="1"/>
  <c r="F2012" i="1"/>
  <c r="G2012" i="1" s="1"/>
  <c r="F2013" i="1"/>
  <c r="G2013" i="1"/>
  <c r="F2014" i="1"/>
  <c r="G2014" i="1" s="1"/>
  <c r="F2015" i="1"/>
  <c r="G2015" i="1"/>
  <c r="F2016" i="1"/>
  <c r="G2016" i="1" s="1"/>
  <c r="F2017" i="1"/>
  <c r="G2017" i="1"/>
  <c r="F2018" i="1"/>
  <c r="G2018" i="1" s="1"/>
  <c r="F2019" i="1"/>
  <c r="G2019" i="1"/>
  <c r="F2020" i="1"/>
  <c r="G2020" i="1" s="1"/>
  <c r="F2021" i="1"/>
  <c r="G2021" i="1"/>
  <c r="F2022" i="1"/>
  <c r="G2022" i="1" s="1"/>
  <c r="F2023" i="1"/>
  <c r="G2023" i="1"/>
  <c r="F2024" i="1"/>
  <c r="G2024" i="1" s="1"/>
  <c r="F2025" i="1"/>
  <c r="G2025" i="1"/>
  <c r="F2026" i="1"/>
  <c r="G2026" i="1" s="1"/>
  <c r="F2027" i="1"/>
  <c r="G2027" i="1"/>
  <c r="F2028" i="1"/>
  <c r="G2028" i="1" s="1"/>
  <c r="F2029" i="1"/>
  <c r="G2029" i="1"/>
  <c r="F2030" i="1"/>
  <c r="G2030" i="1" s="1"/>
  <c r="F2031" i="1"/>
  <c r="G2031" i="1"/>
  <c r="F2032" i="1"/>
  <c r="G2032" i="1" s="1"/>
  <c r="F2033" i="1"/>
  <c r="G2033" i="1"/>
  <c r="F2034" i="1"/>
  <c r="G2034" i="1" s="1"/>
  <c r="F2035" i="1"/>
  <c r="G2035" i="1"/>
  <c r="F2036" i="1"/>
  <c r="G2036" i="1" s="1"/>
  <c r="F2037" i="1"/>
  <c r="G2037" i="1"/>
  <c r="F2038" i="1"/>
  <c r="G2038" i="1" s="1"/>
  <c r="F2039" i="1"/>
  <c r="G2039" i="1"/>
  <c r="F2040" i="1"/>
  <c r="G2040" i="1" s="1"/>
  <c r="F2041" i="1"/>
  <c r="G2041" i="1"/>
  <c r="F2042" i="1"/>
  <c r="G2042" i="1" s="1"/>
  <c r="F2043" i="1"/>
  <c r="G2043" i="1"/>
  <c r="F2044" i="1"/>
  <c r="G2044" i="1" s="1"/>
  <c r="F2045" i="1"/>
  <c r="G2045" i="1"/>
  <c r="F2046" i="1"/>
  <c r="G2046" i="1" s="1"/>
  <c r="F2047" i="1"/>
  <c r="G2047" i="1"/>
  <c r="F2048" i="1"/>
  <c r="G2048" i="1" s="1"/>
  <c r="F2049" i="1"/>
  <c r="G2049" i="1"/>
  <c r="F2050" i="1"/>
  <c r="G2050" i="1" s="1"/>
  <c r="F2051" i="1"/>
  <c r="G2051" i="1"/>
  <c r="F2052" i="1"/>
  <c r="G2052" i="1" s="1"/>
  <c r="F2053" i="1"/>
  <c r="G2053" i="1"/>
  <c r="F2054" i="1"/>
  <c r="G2054" i="1" s="1"/>
  <c r="F2055" i="1"/>
  <c r="G2055" i="1"/>
  <c r="F2056" i="1"/>
  <c r="G2056" i="1" s="1"/>
  <c r="F2057" i="1"/>
  <c r="G2057" i="1"/>
  <c r="F2058" i="1"/>
  <c r="G2058" i="1" s="1"/>
  <c r="F2059" i="1"/>
  <c r="G2059" i="1"/>
  <c r="F2060" i="1"/>
  <c r="G2060" i="1" s="1"/>
  <c r="F2061" i="1"/>
  <c r="G2061" i="1"/>
  <c r="F2062" i="1"/>
  <c r="G2062" i="1" s="1"/>
  <c r="F2063" i="1"/>
  <c r="G2063" i="1"/>
  <c r="F2064" i="1"/>
  <c r="G2064" i="1" s="1"/>
  <c r="F2065" i="1"/>
  <c r="G2065" i="1"/>
  <c r="F2066" i="1"/>
  <c r="G2066" i="1" s="1"/>
  <c r="F2067" i="1"/>
  <c r="G2067" i="1"/>
  <c r="F2068" i="1"/>
  <c r="G2068" i="1" s="1"/>
  <c r="F2069" i="1"/>
  <c r="G2069" i="1"/>
  <c r="F2070" i="1"/>
  <c r="G2070" i="1" s="1"/>
  <c r="F2071" i="1"/>
  <c r="G2071" i="1"/>
  <c r="F2072" i="1"/>
  <c r="G2072" i="1" s="1"/>
  <c r="F2073" i="1"/>
  <c r="G2073" i="1"/>
  <c r="F2074" i="1"/>
  <c r="G2074" i="1" s="1"/>
  <c r="F2075" i="1"/>
  <c r="G2075" i="1"/>
  <c r="F2076" i="1"/>
  <c r="G2076" i="1" s="1"/>
  <c r="F2077" i="1"/>
  <c r="G2077" i="1"/>
  <c r="F2078" i="1"/>
  <c r="G2078" i="1" s="1"/>
  <c r="F2079" i="1"/>
  <c r="G2079" i="1"/>
  <c r="F2080" i="1"/>
  <c r="G2080" i="1" s="1"/>
  <c r="F2081" i="1"/>
  <c r="G2081" i="1"/>
  <c r="F2082" i="1"/>
  <c r="G2082" i="1" s="1"/>
  <c r="F2083" i="1"/>
  <c r="G2083" i="1"/>
  <c r="F2084" i="1"/>
  <c r="G2084" i="1" s="1"/>
  <c r="F2085" i="1"/>
  <c r="G2085" i="1"/>
  <c r="F2086" i="1"/>
  <c r="G2086" i="1" s="1"/>
  <c r="F2087" i="1"/>
  <c r="G2087" i="1"/>
  <c r="F2088" i="1"/>
  <c r="G2088" i="1" s="1"/>
  <c r="F2089" i="1"/>
  <c r="G2089" i="1"/>
  <c r="F2090" i="1"/>
  <c r="G2090" i="1" s="1"/>
  <c r="F2091" i="1"/>
  <c r="G2091" i="1"/>
  <c r="F2092" i="1"/>
  <c r="G2092" i="1" s="1"/>
  <c r="F2093" i="1"/>
  <c r="G2093" i="1"/>
  <c r="F2094" i="1"/>
  <c r="G2094" i="1" s="1"/>
  <c r="F2095" i="1"/>
  <c r="G2095" i="1"/>
  <c r="F2096" i="1"/>
  <c r="G2096" i="1" s="1"/>
  <c r="F2097" i="1"/>
  <c r="G2097" i="1"/>
  <c r="F2098" i="1"/>
  <c r="G2098" i="1" s="1"/>
  <c r="F2099" i="1"/>
  <c r="G2099" i="1"/>
  <c r="F2100" i="1"/>
  <c r="G2100" i="1" s="1"/>
  <c r="F2101" i="1"/>
  <c r="G2101" i="1"/>
  <c r="F2102" i="1"/>
  <c r="G2102" i="1" s="1"/>
  <c r="F2103" i="1"/>
  <c r="G2103" i="1"/>
  <c r="F2104" i="1"/>
  <c r="G2104" i="1" s="1"/>
  <c r="F2105" i="1"/>
  <c r="G2105" i="1"/>
  <c r="F2106" i="1"/>
  <c r="G2106" i="1" s="1"/>
  <c r="F2107" i="1"/>
  <c r="G2107" i="1"/>
  <c r="F2108" i="1"/>
  <c r="G2108" i="1" s="1"/>
  <c r="F2109" i="1"/>
  <c r="G2109" i="1"/>
  <c r="F2110" i="1"/>
  <c r="G2110" i="1" s="1"/>
  <c r="F2111" i="1"/>
  <c r="G2111" i="1"/>
  <c r="F2112" i="1"/>
  <c r="G2112" i="1" s="1"/>
  <c r="F2113" i="1"/>
  <c r="G2113" i="1"/>
  <c r="F2114" i="1"/>
  <c r="G2114" i="1" s="1"/>
  <c r="F2115" i="1"/>
  <c r="G2115" i="1"/>
  <c r="F2116" i="1"/>
  <c r="G2116" i="1" s="1"/>
  <c r="F2117" i="1"/>
  <c r="G2117" i="1"/>
  <c r="F2118" i="1"/>
  <c r="G2118" i="1" s="1"/>
  <c r="F2119" i="1"/>
  <c r="G2119" i="1"/>
  <c r="F2120" i="1"/>
  <c r="G2120" i="1" s="1"/>
  <c r="F2121" i="1"/>
  <c r="G2121" i="1"/>
  <c r="F2122" i="1"/>
  <c r="G2122" i="1" s="1"/>
  <c r="F2123" i="1"/>
  <c r="G2123" i="1"/>
  <c r="F2124" i="1"/>
  <c r="G2124" i="1" s="1"/>
  <c r="F2125" i="1"/>
  <c r="G2125" i="1"/>
  <c r="F2126" i="1"/>
  <c r="G2126" i="1" s="1"/>
  <c r="F2127" i="1"/>
  <c r="G2127" i="1"/>
  <c r="F2128" i="1"/>
  <c r="G2128" i="1" s="1"/>
  <c r="F2129" i="1"/>
  <c r="G2129" i="1"/>
  <c r="F2130" i="1"/>
  <c r="G2130" i="1" s="1"/>
  <c r="F2131" i="1"/>
  <c r="G2131" i="1"/>
  <c r="F2132" i="1"/>
  <c r="G2132" i="1" s="1"/>
  <c r="F2133" i="1"/>
  <c r="G2133" i="1"/>
  <c r="F2134" i="1"/>
  <c r="G2134" i="1" s="1"/>
  <c r="F2135" i="1"/>
  <c r="G2135" i="1"/>
  <c r="F2136" i="1"/>
  <c r="G2136" i="1" s="1"/>
  <c r="F2137" i="1"/>
  <c r="G2137" i="1"/>
  <c r="F2138" i="1"/>
  <c r="G2138" i="1" s="1"/>
  <c r="F2139" i="1"/>
  <c r="G2139" i="1"/>
  <c r="F2140" i="1"/>
  <c r="G2140" i="1" s="1"/>
  <c r="F2141" i="1"/>
  <c r="G2141" i="1"/>
  <c r="F2142" i="1"/>
  <c r="G2142" i="1" s="1"/>
  <c r="F2143" i="1"/>
  <c r="G2143" i="1"/>
  <c r="F2144" i="1"/>
  <c r="G2144" i="1" s="1"/>
  <c r="F2145" i="1"/>
  <c r="G2145" i="1"/>
  <c r="F2146" i="1"/>
  <c r="G2146" i="1" s="1"/>
  <c r="F2147" i="1"/>
  <c r="G2147" i="1"/>
  <c r="F2148" i="1"/>
  <c r="G2148" i="1" s="1"/>
  <c r="F2149" i="1"/>
  <c r="G2149" i="1"/>
  <c r="F2150" i="1"/>
  <c r="G2150" i="1" s="1"/>
  <c r="F2151" i="1"/>
  <c r="G2151" i="1"/>
  <c r="F2152" i="1"/>
  <c r="G2152" i="1" s="1"/>
  <c r="F2153" i="1"/>
  <c r="G2153" i="1"/>
  <c r="F2154" i="1"/>
  <c r="G2154" i="1" s="1"/>
  <c r="F2155" i="1"/>
  <c r="G2155" i="1"/>
  <c r="F2156" i="1"/>
  <c r="G2156" i="1" s="1"/>
  <c r="F2157" i="1"/>
  <c r="G2157" i="1"/>
  <c r="F2158" i="1"/>
  <c r="G2158" i="1" s="1"/>
  <c r="F2159" i="1"/>
  <c r="G2159" i="1"/>
  <c r="F2160" i="1"/>
  <c r="G2160" i="1" s="1"/>
  <c r="F2161" i="1"/>
  <c r="G2161" i="1"/>
  <c r="F2162" i="1"/>
  <c r="G2162" i="1" s="1"/>
  <c r="F2163" i="1"/>
  <c r="G2163" i="1"/>
  <c r="F2164" i="1"/>
  <c r="G2164" i="1" s="1"/>
  <c r="F2165" i="1"/>
  <c r="G2165" i="1"/>
  <c r="F2166" i="1"/>
  <c r="G2166" i="1" s="1"/>
  <c r="F2167" i="1"/>
  <c r="G2167" i="1"/>
  <c r="F2168" i="1"/>
  <c r="G2168" i="1" s="1"/>
  <c r="F2169" i="1"/>
  <c r="G2169" i="1"/>
  <c r="F2170" i="1"/>
  <c r="G2170" i="1" s="1"/>
  <c r="F2171" i="1"/>
  <c r="G2171" i="1"/>
  <c r="F2172" i="1"/>
  <c r="G2172" i="1" s="1"/>
  <c r="F2173" i="1"/>
  <c r="G2173" i="1"/>
  <c r="F2174" i="1"/>
  <c r="G2174" i="1" s="1"/>
  <c r="F2175" i="1"/>
  <c r="G2175" i="1"/>
  <c r="F2176" i="1"/>
  <c r="G2176" i="1" s="1"/>
  <c r="F2177" i="1"/>
  <c r="G2177" i="1"/>
  <c r="F2178" i="1"/>
  <c r="G2178" i="1" s="1"/>
  <c r="F2179" i="1"/>
  <c r="G2179" i="1"/>
  <c r="F2180" i="1"/>
  <c r="G2180" i="1" s="1"/>
  <c r="F2181" i="1"/>
  <c r="G2181" i="1"/>
  <c r="F2182" i="1"/>
  <c r="G2182" i="1" s="1"/>
  <c r="F2183" i="1"/>
  <c r="G2183" i="1"/>
  <c r="F2184" i="1"/>
  <c r="G2184" i="1" s="1"/>
  <c r="F2185" i="1"/>
  <c r="G2185" i="1"/>
  <c r="F2186" i="1"/>
  <c r="G2186" i="1" s="1"/>
  <c r="F2187" i="1"/>
  <c r="G2187" i="1"/>
  <c r="F2188" i="1"/>
  <c r="G2188" i="1" s="1"/>
  <c r="F2189" i="1"/>
  <c r="G2189" i="1"/>
  <c r="F2190" i="1"/>
  <c r="G2190" i="1" s="1"/>
  <c r="F2191" i="1"/>
  <c r="G2191" i="1"/>
  <c r="F2192" i="1"/>
  <c r="G2192" i="1" s="1"/>
  <c r="F2193" i="1"/>
  <c r="G2193" i="1"/>
  <c r="F2194" i="1"/>
  <c r="G2194" i="1" s="1"/>
  <c r="F2195" i="1"/>
  <c r="G2195" i="1"/>
  <c r="F2196" i="1"/>
  <c r="G2196" i="1" s="1"/>
  <c r="F2197" i="1"/>
  <c r="G2197" i="1"/>
  <c r="F2198" i="1"/>
  <c r="G2198" i="1" s="1"/>
  <c r="F2199" i="1"/>
  <c r="G2199" i="1"/>
  <c r="F2200" i="1"/>
  <c r="G2200" i="1" s="1"/>
  <c r="F2201" i="1"/>
  <c r="G2201" i="1"/>
  <c r="F2202" i="1"/>
  <c r="G2202" i="1" s="1"/>
  <c r="F2203" i="1"/>
  <c r="G2203" i="1"/>
  <c r="F2204" i="1"/>
  <c r="G2204" i="1" s="1"/>
  <c r="F2205" i="1"/>
  <c r="G2205" i="1"/>
  <c r="F2206" i="1"/>
  <c r="G2206" i="1" s="1"/>
  <c r="F2207" i="1"/>
  <c r="G2207" i="1"/>
  <c r="F2208" i="1"/>
  <c r="G2208" i="1" s="1"/>
  <c r="F2209" i="1"/>
  <c r="G2209" i="1"/>
  <c r="F2210" i="1"/>
  <c r="G2210" i="1" s="1"/>
  <c r="F2211" i="1"/>
  <c r="G2211" i="1"/>
  <c r="F2212" i="1"/>
  <c r="G2212" i="1" s="1"/>
  <c r="F2213" i="1"/>
  <c r="G2213" i="1"/>
  <c r="F2214" i="1"/>
  <c r="G2214" i="1" s="1"/>
  <c r="F2215" i="1"/>
  <c r="G2215" i="1"/>
  <c r="F2216" i="1"/>
  <c r="G2216" i="1" s="1"/>
  <c r="F2217" i="1"/>
  <c r="G2217" i="1"/>
  <c r="F2218" i="1"/>
  <c r="G2218" i="1" s="1"/>
  <c r="F2219" i="1"/>
  <c r="G2219" i="1"/>
  <c r="F2220" i="1"/>
  <c r="G2220" i="1" s="1"/>
  <c r="F2221" i="1"/>
  <c r="G2221" i="1"/>
  <c r="F2222" i="1"/>
  <c r="G2222" i="1" s="1"/>
  <c r="F2223" i="1"/>
  <c r="G2223" i="1"/>
  <c r="F2224" i="1"/>
  <c r="G2224" i="1" s="1"/>
  <c r="F2225" i="1"/>
  <c r="G2225" i="1"/>
  <c r="F2226" i="1"/>
  <c r="G2226" i="1" s="1"/>
  <c r="F2227" i="1"/>
  <c r="G2227" i="1"/>
  <c r="F2228" i="1"/>
  <c r="G2228" i="1" s="1"/>
  <c r="F2229" i="1"/>
  <c r="G2229" i="1"/>
  <c r="F2230" i="1"/>
  <c r="G2230" i="1" s="1"/>
  <c r="F2231" i="1"/>
  <c r="G2231" i="1"/>
  <c r="F2232" i="1"/>
  <c r="G2232" i="1" s="1"/>
  <c r="F2233" i="1"/>
  <c r="G2233" i="1"/>
  <c r="F2234" i="1"/>
  <c r="G2234" i="1" s="1"/>
  <c r="F2235" i="1"/>
  <c r="G2235" i="1"/>
  <c r="F2236" i="1"/>
  <c r="G2236" i="1" s="1"/>
  <c r="F2237" i="1"/>
  <c r="G2237" i="1"/>
  <c r="F2238" i="1"/>
  <c r="G2238" i="1" s="1"/>
  <c r="F2239" i="1"/>
  <c r="G2239" i="1"/>
  <c r="F2240" i="1"/>
  <c r="G2240" i="1" s="1"/>
  <c r="F2241" i="1"/>
  <c r="G2241" i="1"/>
  <c r="F2242" i="1"/>
  <c r="G2242" i="1" s="1"/>
  <c r="F2243" i="1"/>
  <c r="G2243" i="1"/>
  <c r="F2244" i="1"/>
  <c r="G2244" i="1" s="1"/>
  <c r="F2245" i="1"/>
  <c r="G2245" i="1"/>
  <c r="F2246" i="1"/>
  <c r="G2246" i="1" s="1"/>
  <c r="F2247" i="1"/>
  <c r="G2247" i="1"/>
  <c r="F2248" i="1"/>
  <c r="G2248" i="1" s="1"/>
  <c r="F2249" i="1"/>
  <c r="G2249" i="1"/>
  <c r="F2250" i="1"/>
  <c r="G2250" i="1" s="1"/>
  <c r="F2251" i="1"/>
  <c r="G2251" i="1"/>
  <c r="F2252" i="1"/>
  <c r="G2252" i="1" s="1"/>
  <c r="F2253" i="1"/>
  <c r="G2253" i="1"/>
  <c r="F2254" i="1"/>
  <c r="G2254" i="1" s="1"/>
  <c r="F2255" i="1"/>
  <c r="G2255" i="1"/>
  <c r="F2256" i="1"/>
  <c r="G2256" i="1" s="1"/>
  <c r="F2257" i="1"/>
  <c r="G2257" i="1"/>
  <c r="F2258" i="1"/>
  <c r="G2258" i="1" s="1"/>
  <c r="F2259" i="1"/>
  <c r="G2259" i="1"/>
  <c r="F2260" i="1"/>
  <c r="G2260" i="1" s="1"/>
  <c r="F2261" i="1"/>
  <c r="G2261" i="1"/>
  <c r="F2262" i="1"/>
  <c r="G2262" i="1" s="1"/>
  <c r="F2263" i="1"/>
  <c r="G2263" i="1"/>
  <c r="F2264" i="1"/>
  <c r="G2264" i="1" s="1"/>
  <c r="F2265" i="1"/>
  <c r="G2265" i="1"/>
  <c r="F2266" i="1"/>
  <c r="G2266" i="1" s="1"/>
  <c r="F2267" i="1"/>
  <c r="G2267" i="1"/>
  <c r="F2268" i="1"/>
  <c r="G2268" i="1" s="1"/>
  <c r="F2269" i="1"/>
  <c r="G2269" i="1"/>
  <c r="F2270" i="1"/>
  <c r="G2270" i="1" s="1"/>
  <c r="F2271" i="1"/>
  <c r="G2271" i="1"/>
  <c r="F2272" i="1"/>
  <c r="G2272" i="1" s="1"/>
  <c r="F2273" i="1"/>
  <c r="G2273" i="1"/>
  <c r="F2274" i="1"/>
  <c r="G2274" i="1" s="1"/>
  <c r="F2275" i="1"/>
  <c r="G2275" i="1"/>
  <c r="F2276" i="1"/>
  <c r="G2276" i="1" s="1"/>
  <c r="F2277" i="1"/>
  <c r="G2277" i="1"/>
  <c r="F2278" i="1"/>
  <c r="G2278" i="1" s="1"/>
  <c r="F2279" i="1"/>
  <c r="G2279" i="1"/>
  <c r="F2280" i="1"/>
  <c r="G2280" i="1" s="1"/>
  <c r="F2281" i="1"/>
  <c r="G2281" i="1"/>
  <c r="F2282" i="1"/>
  <c r="G2282" i="1" s="1"/>
  <c r="F2283" i="1"/>
  <c r="G2283" i="1"/>
  <c r="F2284" i="1"/>
  <c r="G2284" i="1" s="1"/>
  <c r="F2285" i="1"/>
  <c r="G2285" i="1"/>
  <c r="F2286" i="1"/>
  <c r="G2286" i="1" s="1"/>
  <c r="F2287" i="1"/>
  <c r="G2287" i="1"/>
  <c r="F2288" i="1"/>
  <c r="G2288" i="1" s="1"/>
  <c r="F2289" i="1"/>
  <c r="G2289" i="1"/>
  <c r="F2290" i="1"/>
  <c r="G2290" i="1" s="1"/>
  <c r="F2291" i="1"/>
  <c r="G2291" i="1"/>
  <c r="F2292" i="1"/>
  <c r="G2292" i="1" s="1"/>
  <c r="F2293" i="1"/>
  <c r="G2293" i="1"/>
  <c r="F2294" i="1"/>
  <c r="G2294" i="1" s="1"/>
  <c r="F2295" i="1"/>
  <c r="G2295" i="1"/>
  <c r="F2296" i="1"/>
  <c r="G2296" i="1" s="1"/>
  <c r="F2297" i="1"/>
  <c r="G2297" i="1"/>
  <c r="F2298" i="1"/>
  <c r="G2298" i="1" s="1"/>
  <c r="F2299" i="1"/>
  <c r="G2299" i="1"/>
  <c r="F2300" i="1"/>
  <c r="G2300" i="1" s="1"/>
  <c r="F2301" i="1"/>
  <c r="G2301" i="1"/>
  <c r="F2302" i="1"/>
  <c r="G2302" i="1" s="1"/>
  <c r="F2303" i="1"/>
  <c r="G2303" i="1"/>
  <c r="F2304" i="1"/>
  <c r="G2304" i="1" s="1"/>
  <c r="F2305" i="1"/>
  <c r="G2305" i="1"/>
  <c r="F2306" i="1"/>
  <c r="G2306" i="1" s="1"/>
  <c r="F2307" i="1"/>
  <c r="G2307" i="1"/>
  <c r="F2308" i="1"/>
  <c r="G2308" i="1" s="1"/>
  <c r="F2309" i="1"/>
  <c r="G2309" i="1"/>
  <c r="F2310" i="1"/>
  <c r="G2310" i="1" s="1"/>
  <c r="F2311" i="1"/>
  <c r="G2311" i="1"/>
  <c r="F2312" i="1"/>
  <c r="G2312" i="1" s="1"/>
  <c r="F2313" i="1"/>
  <c r="G2313" i="1"/>
  <c r="F2314" i="1"/>
  <c r="G2314" i="1" s="1"/>
  <c r="F2315" i="1"/>
  <c r="G2315" i="1"/>
  <c r="F2316" i="1"/>
  <c r="G2316" i="1" s="1"/>
  <c r="F2317" i="1"/>
  <c r="G2317" i="1"/>
  <c r="F2318" i="1"/>
  <c r="G2318" i="1" s="1"/>
  <c r="F2319" i="1"/>
  <c r="G2319" i="1"/>
  <c r="F2320" i="1"/>
  <c r="G2320" i="1" s="1"/>
  <c r="F2321" i="1"/>
  <c r="G2321" i="1"/>
  <c r="F2322" i="1"/>
  <c r="G2322" i="1" s="1"/>
  <c r="F2323" i="1"/>
  <c r="G2323" i="1"/>
  <c r="F2324" i="1"/>
  <c r="G2324" i="1" s="1"/>
  <c r="F2325" i="1"/>
  <c r="G2325" i="1"/>
  <c r="F2326" i="1"/>
  <c r="G2326" i="1" s="1"/>
  <c r="F2327" i="1"/>
  <c r="G2327" i="1"/>
  <c r="F2328" i="1"/>
  <c r="G2328" i="1" s="1"/>
  <c r="F2329" i="1"/>
  <c r="G2329" i="1"/>
  <c r="F2330" i="1"/>
  <c r="G2330" i="1" s="1"/>
  <c r="F2331" i="1"/>
  <c r="G2331" i="1"/>
  <c r="F2332" i="1"/>
  <c r="G2332" i="1" s="1"/>
  <c r="F2333" i="1"/>
  <c r="G2333" i="1"/>
  <c r="F2334" i="1"/>
  <c r="G2334" i="1" s="1"/>
  <c r="F2335" i="1"/>
  <c r="G2335" i="1"/>
  <c r="F2336" i="1"/>
  <c r="G2336" i="1" s="1"/>
  <c r="F2337" i="1"/>
  <c r="G2337" i="1"/>
  <c r="F2338" i="1"/>
  <c r="G2338" i="1" s="1"/>
  <c r="F2339" i="1"/>
  <c r="G2339" i="1"/>
  <c r="F2340" i="1"/>
  <c r="G2340" i="1" s="1"/>
  <c r="F2341" i="1"/>
  <c r="G2341" i="1"/>
  <c r="F2342" i="1"/>
  <c r="G2342" i="1" s="1"/>
  <c r="F2343" i="1"/>
  <c r="G2343" i="1"/>
  <c r="F2344" i="1"/>
  <c r="G2344" i="1" s="1"/>
  <c r="F2345" i="1"/>
  <c r="G2345" i="1"/>
  <c r="F2346" i="1"/>
  <c r="G2346" i="1" s="1"/>
  <c r="F2347" i="1"/>
  <c r="G2347" i="1"/>
  <c r="F2348" i="1"/>
  <c r="G2348" i="1" s="1"/>
  <c r="F2349" i="1"/>
  <c r="G2349" i="1"/>
  <c r="F2350" i="1"/>
  <c r="G2350" i="1" s="1"/>
  <c r="F2351" i="1"/>
  <c r="G2351" i="1"/>
  <c r="F2352" i="1"/>
  <c r="G2352" i="1" s="1"/>
  <c r="F2353" i="1"/>
  <c r="G2353" i="1"/>
  <c r="F2354" i="1"/>
  <c r="G2354" i="1" s="1"/>
  <c r="F2355" i="1"/>
  <c r="G2355" i="1"/>
  <c r="F2356" i="1"/>
  <c r="G2356" i="1" s="1"/>
  <c r="F2357" i="1"/>
  <c r="G2357" i="1"/>
  <c r="F2358" i="1"/>
  <c r="G2358" i="1" s="1"/>
  <c r="F2359" i="1"/>
  <c r="G2359" i="1"/>
  <c r="F2360" i="1"/>
  <c r="G2360" i="1" s="1"/>
  <c r="F2361" i="1"/>
  <c r="G2361" i="1"/>
  <c r="F2362" i="1"/>
  <c r="G2362" i="1" s="1"/>
  <c r="F2363" i="1"/>
  <c r="G2363" i="1"/>
  <c r="F2364" i="1"/>
  <c r="G2364" i="1" s="1"/>
  <c r="F2365" i="1"/>
  <c r="G2365" i="1"/>
  <c r="F2366" i="1"/>
  <c r="G2366" i="1" s="1"/>
  <c r="F2367" i="1"/>
  <c r="G2367" i="1"/>
  <c r="F2368" i="1"/>
  <c r="G2368" i="1" s="1"/>
  <c r="F2369" i="1"/>
  <c r="G2369" i="1"/>
  <c r="F2370" i="1"/>
  <c r="G2370" i="1" s="1"/>
  <c r="F2371" i="1"/>
  <c r="G2371" i="1"/>
  <c r="F2372" i="1"/>
  <c r="G2372" i="1" s="1"/>
  <c r="F2373" i="1"/>
  <c r="G2373" i="1"/>
  <c r="F2374" i="1"/>
  <c r="G2374" i="1" s="1"/>
  <c r="F2375" i="1"/>
  <c r="G2375" i="1"/>
  <c r="F2376" i="1"/>
  <c r="G2376" i="1" s="1"/>
  <c r="F2377" i="1"/>
  <c r="G2377" i="1"/>
  <c r="F2378" i="1"/>
  <c r="G2378" i="1" s="1"/>
  <c r="F2379" i="1"/>
  <c r="G2379" i="1"/>
  <c r="F2380" i="1"/>
  <c r="G2380" i="1" s="1"/>
  <c r="F2381" i="1"/>
  <c r="G2381" i="1"/>
  <c r="F2382" i="1"/>
  <c r="G2382" i="1" s="1"/>
  <c r="F2383" i="1"/>
  <c r="G2383" i="1"/>
  <c r="F2384" i="1"/>
  <c r="G2384" i="1" s="1"/>
  <c r="F2385" i="1"/>
  <c r="G2385" i="1"/>
  <c r="F2386" i="1"/>
  <c r="G2386" i="1" s="1"/>
  <c r="F2387" i="1"/>
  <c r="G2387" i="1"/>
  <c r="F2388" i="1"/>
  <c r="G2388" i="1" s="1"/>
  <c r="F2389" i="1"/>
  <c r="G2389" i="1"/>
  <c r="F2390" i="1"/>
  <c r="G2390" i="1" s="1"/>
  <c r="F2391" i="1"/>
  <c r="G2391" i="1"/>
  <c r="F2392" i="1"/>
  <c r="G2392" i="1" s="1"/>
  <c r="F2393" i="1"/>
  <c r="G2393" i="1"/>
  <c r="F2394" i="1"/>
  <c r="G2394" i="1" s="1"/>
  <c r="F2395" i="1"/>
  <c r="G2395" i="1"/>
  <c r="F2396" i="1"/>
  <c r="G2396" i="1" s="1"/>
  <c r="F2397" i="1"/>
  <c r="G2397" i="1"/>
  <c r="F2398" i="1"/>
  <c r="G2398" i="1" s="1"/>
  <c r="F2399" i="1"/>
  <c r="G2399" i="1"/>
  <c r="F2400" i="1"/>
  <c r="G2400" i="1" s="1"/>
  <c r="F2401" i="1"/>
  <c r="G2401" i="1"/>
  <c r="F2402" i="1"/>
  <c r="G2402" i="1" s="1"/>
  <c r="F2403" i="1"/>
  <c r="G2403" i="1"/>
  <c r="F2404" i="1"/>
  <c r="G2404" i="1" s="1"/>
  <c r="F2405" i="1"/>
  <c r="G2405" i="1"/>
  <c r="F2406" i="1"/>
  <c r="G2406" i="1" s="1"/>
  <c r="F2407" i="1"/>
  <c r="G2407" i="1"/>
  <c r="F2408" i="1"/>
  <c r="G2408" i="1" s="1"/>
  <c r="F2409" i="1"/>
  <c r="G2409" i="1"/>
  <c r="F2410" i="1"/>
  <c r="G2410" i="1" s="1"/>
  <c r="F2411" i="1"/>
  <c r="G2411" i="1"/>
  <c r="F2412" i="1"/>
  <c r="G2412" i="1" s="1"/>
  <c r="F2413" i="1"/>
  <c r="G2413" i="1"/>
  <c r="F2414" i="1"/>
  <c r="G2414" i="1" s="1"/>
  <c r="F2415" i="1"/>
  <c r="G2415" i="1"/>
  <c r="F2416" i="1"/>
  <c r="G2416" i="1" s="1"/>
  <c r="F2417" i="1"/>
  <c r="G2417" i="1"/>
  <c r="F2418" i="1"/>
  <c r="G2418" i="1" s="1"/>
  <c r="F2419" i="1"/>
  <c r="G2419" i="1"/>
  <c r="F2420" i="1"/>
  <c r="G2420" i="1" s="1"/>
  <c r="F2421" i="1"/>
  <c r="G2421" i="1"/>
  <c r="F2422" i="1"/>
  <c r="G2422" i="1" s="1"/>
  <c r="F2423" i="1"/>
  <c r="G2423" i="1"/>
  <c r="F2424" i="1"/>
  <c r="G2424" i="1" s="1"/>
  <c r="F2425" i="1"/>
  <c r="G2425" i="1"/>
  <c r="F2426" i="1"/>
  <c r="G2426" i="1" s="1"/>
  <c r="F2427" i="1"/>
  <c r="G2427" i="1"/>
  <c r="F2428" i="1"/>
  <c r="G2428" i="1" s="1"/>
  <c r="F2429" i="1"/>
  <c r="G2429" i="1"/>
  <c r="F2430" i="1"/>
  <c r="G2430" i="1" s="1"/>
  <c r="F2431" i="1"/>
  <c r="G2431" i="1"/>
  <c r="F2432" i="1"/>
  <c r="G2432" i="1" s="1"/>
  <c r="F2433" i="1"/>
  <c r="G2433" i="1"/>
  <c r="F2434" i="1"/>
  <c r="G2434" i="1" s="1"/>
  <c r="F2435" i="1"/>
  <c r="G2435" i="1"/>
  <c r="F2436" i="1"/>
  <c r="G2436" i="1" s="1"/>
  <c r="F2437" i="1"/>
  <c r="G2437" i="1"/>
  <c r="F2438" i="1"/>
  <c r="G2438" i="1" s="1"/>
  <c r="F2439" i="1"/>
  <c r="G2439" i="1"/>
  <c r="F2440" i="1"/>
  <c r="G2440" i="1" s="1"/>
  <c r="F2441" i="1"/>
  <c r="G2441" i="1"/>
  <c r="F2442" i="1"/>
  <c r="G2442" i="1" s="1"/>
  <c r="F2443" i="1"/>
  <c r="G2443" i="1"/>
  <c r="F2444" i="1"/>
  <c r="G2444" i="1" s="1"/>
  <c r="F2445" i="1"/>
  <c r="G2445" i="1"/>
  <c r="F2446" i="1"/>
  <c r="G2446" i="1" s="1"/>
  <c r="F2447" i="1"/>
  <c r="G2447" i="1"/>
  <c r="F2448" i="1"/>
  <c r="G2448" i="1" s="1"/>
  <c r="F2449" i="1"/>
  <c r="G2449" i="1"/>
  <c r="F2450" i="1"/>
  <c r="G2450" i="1" s="1"/>
  <c r="F2451" i="1"/>
  <c r="G2451" i="1"/>
  <c r="F2452" i="1"/>
  <c r="G2452" i="1" s="1"/>
  <c r="F2453" i="1"/>
  <c r="G2453" i="1"/>
  <c r="F2454" i="1"/>
  <c r="G2454" i="1" s="1"/>
  <c r="F2455" i="1"/>
  <c r="G2455" i="1"/>
  <c r="F2456" i="1"/>
  <c r="G2456" i="1" s="1"/>
  <c r="F2457" i="1"/>
  <c r="G2457" i="1"/>
  <c r="F2458" i="1"/>
  <c r="G2458" i="1" s="1"/>
  <c r="F2459" i="1"/>
  <c r="G2459" i="1"/>
  <c r="F2460" i="1"/>
  <c r="G2460" i="1" s="1"/>
  <c r="F2461" i="1"/>
  <c r="G2461" i="1"/>
  <c r="F2462" i="1"/>
  <c r="G2462" i="1" s="1"/>
  <c r="F2463" i="1"/>
  <c r="G2463" i="1"/>
  <c r="F2464" i="1"/>
  <c r="G2464" i="1" s="1"/>
  <c r="F2465" i="1"/>
  <c r="G2465" i="1"/>
  <c r="F2466" i="1"/>
  <c r="G2466" i="1" s="1"/>
  <c r="F2467" i="1"/>
  <c r="G2467" i="1"/>
  <c r="F2468" i="1"/>
  <c r="G2468" i="1" s="1"/>
  <c r="F2469" i="1"/>
  <c r="G2469" i="1"/>
  <c r="F2470" i="1"/>
  <c r="G2470" i="1" s="1"/>
  <c r="F2471" i="1"/>
  <c r="G2471" i="1"/>
  <c r="F2472" i="1"/>
  <c r="G2472" i="1" s="1"/>
  <c r="F2473" i="1"/>
  <c r="G2473" i="1"/>
  <c r="F2474" i="1"/>
  <c r="G2474" i="1" s="1"/>
  <c r="F2475" i="1"/>
  <c r="G2475" i="1"/>
  <c r="F2476" i="1"/>
  <c r="G2476" i="1" s="1"/>
  <c r="F2477" i="1"/>
  <c r="G2477" i="1"/>
  <c r="F2478" i="1"/>
  <c r="G2478" i="1" s="1"/>
  <c r="F2479" i="1"/>
  <c r="G2479" i="1"/>
  <c r="F2480" i="1"/>
  <c r="G2480" i="1" s="1"/>
  <c r="F2481" i="1"/>
  <c r="G2481" i="1"/>
  <c r="F2482" i="1"/>
  <c r="G2482" i="1" s="1"/>
  <c r="F2483" i="1"/>
  <c r="G2483" i="1"/>
  <c r="F2484" i="1"/>
  <c r="G2484" i="1" s="1"/>
  <c r="F2485" i="1"/>
  <c r="G2485" i="1"/>
  <c r="F2486" i="1"/>
  <c r="G2486" i="1" s="1"/>
  <c r="F2488" i="1"/>
  <c r="G2488" i="1"/>
  <c r="F2489" i="1"/>
  <c r="G2489" i="1" s="1"/>
  <c r="F2490" i="1"/>
  <c r="G2490" i="1"/>
  <c r="F2491" i="1"/>
  <c r="G2491" i="1" s="1"/>
  <c r="F2492" i="1"/>
  <c r="G2492" i="1"/>
  <c r="F2493" i="1"/>
  <c r="G2493" i="1" s="1"/>
  <c r="F2494" i="1"/>
  <c r="G2494" i="1"/>
  <c r="F2495" i="1"/>
  <c r="G2495" i="1" s="1"/>
  <c r="F2496" i="1"/>
  <c r="G2496" i="1"/>
  <c r="F2497" i="1"/>
  <c r="G2497" i="1" s="1"/>
  <c r="F2498" i="1"/>
  <c r="G2498" i="1"/>
  <c r="F2499" i="1"/>
  <c r="G2499" i="1" s="1"/>
  <c r="F2500" i="1"/>
  <c r="G2500" i="1"/>
  <c r="F2501" i="1"/>
  <c r="G2501" i="1" s="1"/>
  <c r="F2502" i="1"/>
  <c r="G2502" i="1"/>
  <c r="F2503" i="1"/>
  <c r="G2503" i="1" s="1"/>
  <c r="F2504" i="1"/>
  <c r="G2504" i="1"/>
  <c r="F2505" i="1"/>
  <c r="G2505" i="1" s="1"/>
  <c r="F2506" i="1"/>
  <c r="G2506" i="1"/>
  <c r="F2507" i="1"/>
  <c r="G2507" i="1" s="1"/>
  <c r="F2508" i="1"/>
  <c r="G2508" i="1"/>
  <c r="F2509" i="1"/>
  <c r="G2509" i="1" s="1"/>
  <c r="F2510" i="1"/>
  <c r="G2510" i="1"/>
  <c r="F2511" i="1"/>
  <c r="G2511" i="1" s="1"/>
  <c r="F2512" i="1"/>
  <c r="G2512" i="1"/>
  <c r="F2513" i="1"/>
  <c r="G2513" i="1" s="1"/>
  <c r="F2514" i="1"/>
  <c r="G2514" i="1"/>
  <c r="F2515" i="1"/>
  <c r="G2515" i="1" s="1"/>
  <c r="F2516" i="1"/>
  <c r="G2516" i="1"/>
  <c r="F2517" i="1"/>
  <c r="G2517" i="1" s="1"/>
  <c r="F2518" i="1"/>
  <c r="G2518" i="1"/>
  <c r="F2519" i="1"/>
  <c r="G2519" i="1" s="1"/>
  <c r="F2520" i="1"/>
  <c r="G2520" i="1"/>
  <c r="F2521" i="1"/>
  <c r="G2521" i="1" s="1"/>
  <c r="F2522" i="1"/>
  <c r="G2522" i="1"/>
  <c r="F2523" i="1"/>
  <c r="G2523" i="1" s="1"/>
  <c r="F2524" i="1"/>
  <c r="G2524" i="1"/>
  <c r="F2525" i="1"/>
  <c r="G2525" i="1" s="1"/>
  <c r="F2526" i="1"/>
  <c r="G2526" i="1"/>
  <c r="F2527" i="1"/>
  <c r="G2527" i="1" s="1"/>
  <c r="F2528" i="1"/>
  <c r="G2528" i="1"/>
  <c r="F2529" i="1"/>
  <c r="G2529" i="1" s="1"/>
  <c r="F2530" i="1"/>
  <c r="G2530" i="1"/>
  <c r="F2531" i="1"/>
  <c r="G2531" i="1" s="1"/>
  <c r="F2532" i="1"/>
  <c r="G2532" i="1"/>
  <c r="F2533" i="1"/>
  <c r="G2533" i="1" s="1"/>
  <c r="F2534" i="1"/>
  <c r="G2534" i="1"/>
  <c r="F2535" i="1"/>
  <c r="G2535" i="1" s="1"/>
  <c r="F2536" i="1"/>
  <c r="G2536" i="1"/>
  <c r="F2537" i="1"/>
  <c r="G2537" i="1" s="1"/>
  <c r="F2538" i="1"/>
  <c r="G2538" i="1"/>
  <c r="F2539" i="1"/>
  <c r="G2539" i="1" s="1"/>
  <c r="F2540" i="1"/>
  <c r="G2540" i="1"/>
  <c r="F2541" i="1"/>
  <c r="G2541" i="1" s="1"/>
  <c r="F2542" i="1"/>
  <c r="G2542" i="1"/>
  <c r="F2543" i="1"/>
  <c r="G2543" i="1" s="1"/>
  <c r="F2544" i="1"/>
  <c r="G2544" i="1"/>
  <c r="F2545" i="1"/>
  <c r="G2545" i="1" s="1"/>
  <c r="F2546" i="1"/>
  <c r="G2546" i="1"/>
  <c r="F2547" i="1"/>
  <c r="G2547" i="1" s="1"/>
  <c r="F2548" i="1"/>
  <c r="G2548" i="1"/>
  <c r="F2549" i="1"/>
  <c r="G2549" i="1" s="1"/>
  <c r="F2550" i="1"/>
  <c r="G2550" i="1"/>
  <c r="F2551" i="1"/>
  <c r="G2551" i="1" s="1"/>
  <c r="F2552" i="1"/>
  <c r="G2552" i="1"/>
  <c r="F2553" i="1"/>
  <c r="G2553" i="1" s="1"/>
  <c r="F2554" i="1"/>
  <c r="G2554" i="1"/>
  <c r="F2555" i="1"/>
  <c r="G2555" i="1" s="1"/>
  <c r="F2556" i="1"/>
  <c r="G2556" i="1"/>
  <c r="F2557" i="1"/>
  <c r="G2557" i="1" s="1"/>
  <c r="F2558" i="1"/>
  <c r="G2558" i="1"/>
  <c r="F2559" i="1"/>
  <c r="G2559" i="1" s="1"/>
  <c r="F2560" i="1"/>
  <c r="G2560" i="1"/>
  <c r="F2561" i="1"/>
  <c r="G2561" i="1" s="1"/>
  <c r="F2562" i="1"/>
  <c r="G2562" i="1"/>
  <c r="F2563" i="1"/>
  <c r="G2563" i="1" s="1"/>
  <c r="F2564" i="1"/>
  <c r="G2564" i="1"/>
  <c r="F2565" i="1"/>
  <c r="G2565" i="1" s="1"/>
  <c r="F2566" i="1"/>
  <c r="G2566" i="1"/>
  <c r="F2567" i="1"/>
  <c r="G2567" i="1" s="1"/>
  <c r="F2568" i="1"/>
  <c r="G2568" i="1"/>
  <c r="F2569" i="1"/>
  <c r="G2569" i="1" s="1"/>
  <c r="F2570" i="1"/>
  <c r="G2570" i="1"/>
  <c r="F2571" i="1"/>
  <c r="G2571" i="1" s="1"/>
  <c r="F2572" i="1"/>
  <c r="G2572" i="1"/>
  <c r="F2573" i="1"/>
  <c r="G2573" i="1" s="1"/>
  <c r="F2574" i="1"/>
  <c r="G2574" i="1"/>
  <c r="F2575" i="1"/>
  <c r="G2575" i="1" s="1"/>
  <c r="F2576" i="1"/>
  <c r="G2576" i="1"/>
  <c r="F2577" i="1"/>
  <c r="G2577" i="1" s="1"/>
  <c r="F2578" i="1"/>
  <c r="G2578" i="1"/>
  <c r="F2579" i="1"/>
  <c r="G2579" i="1" s="1"/>
  <c r="F2580" i="1"/>
  <c r="G2580" i="1"/>
  <c r="F2581" i="1"/>
  <c r="G2581" i="1" s="1"/>
  <c r="F2582" i="1"/>
  <c r="G2582" i="1"/>
  <c r="F2583" i="1"/>
  <c r="G2583" i="1" s="1"/>
  <c r="F2584" i="1"/>
  <c r="G2584" i="1"/>
  <c r="F2585" i="1"/>
  <c r="G2585" i="1" s="1"/>
  <c r="F2586" i="1"/>
  <c r="G2586" i="1"/>
  <c r="F2587" i="1"/>
  <c r="G2587" i="1" s="1"/>
  <c r="F2588" i="1"/>
  <c r="G2588" i="1"/>
  <c r="F2589" i="1"/>
  <c r="G2589" i="1" s="1"/>
  <c r="F2590" i="1"/>
  <c r="G2590" i="1"/>
  <c r="F2591" i="1"/>
  <c r="G2591" i="1" s="1"/>
  <c r="F2592" i="1"/>
  <c r="G2592" i="1"/>
  <c r="F2593" i="1"/>
  <c r="G2593" i="1" s="1"/>
  <c r="F2594" i="1"/>
  <c r="G2594" i="1"/>
  <c r="F2595" i="1"/>
  <c r="G2595" i="1" s="1"/>
  <c r="F2596" i="1"/>
  <c r="G2596" i="1"/>
  <c r="F2597" i="1"/>
  <c r="G2597" i="1" s="1"/>
  <c r="F2598" i="1"/>
  <c r="G2598" i="1"/>
  <c r="F2599" i="1"/>
  <c r="G2599" i="1" s="1"/>
  <c r="F2600" i="1"/>
  <c r="G2600" i="1"/>
  <c r="F2601" i="1"/>
  <c r="G2601" i="1" s="1"/>
  <c r="F2602" i="1"/>
  <c r="G2602" i="1"/>
  <c r="F2603" i="1"/>
  <c r="G2603" i="1" s="1"/>
  <c r="F2604" i="1"/>
  <c r="G2604" i="1"/>
  <c r="F2605" i="1"/>
  <c r="G2605" i="1" s="1"/>
  <c r="F2606" i="1"/>
  <c r="G2606" i="1"/>
  <c r="F2607" i="1"/>
  <c r="G2607" i="1" s="1"/>
  <c r="F2608" i="1"/>
  <c r="G2608" i="1"/>
  <c r="F2609" i="1"/>
  <c r="G2609" i="1" s="1"/>
  <c r="F2610" i="1"/>
  <c r="G2610" i="1"/>
  <c r="F2611" i="1"/>
  <c r="G2611" i="1" s="1"/>
  <c r="F2612" i="1"/>
  <c r="G2612" i="1"/>
  <c r="F2613" i="1"/>
  <c r="G2613" i="1" s="1"/>
  <c r="F2614" i="1"/>
  <c r="G2614" i="1"/>
  <c r="F2615" i="1"/>
  <c r="G2615" i="1" s="1"/>
  <c r="F2616" i="1"/>
  <c r="G2616" i="1"/>
  <c r="F2617" i="1"/>
  <c r="G2617" i="1" s="1"/>
  <c r="F2618" i="1"/>
  <c r="G2618" i="1"/>
  <c r="F2619" i="1"/>
  <c r="G2619" i="1" s="1"/>
  <c r="F2620" i="1"/>
  <c r="G2620" i="1"/>
  <c r="F2621" i="1"/>
  <c r="G2621" i="1" s="1"/>
  <c r="F2622" i="1"/>
  <c r="G2622" i="1"/>
  <c r="F2623" i="1"/>
  <c r="G2623" i="1" s="1"/>
  <c r="F2624" i="1"/>
  <c r="G2624" i="1"/>
  <c r="F2625" i="1"/>
  <c r="G2625" i="1" s="1"/>
  <c r="F2626" i="1"/>
  <c r="G2626" i="1"/>
  <c r="F2627" i="1"/>
  <c r="G2627" i="1" s="1"/>
  <c r="F2628" i="1"/>
  <c r="G2628" i="1"/>
  <c r="F2629" i="1"/>
  <c r="G2629" i="1" s="1"/>
  <c r="F2630" i="1"/>
  <c r="G2630" i="1"/>
  <c r="F2631" i="1"/>
  <c r="G2631" i="1" s="1"/>
  <c r="F2632" i="1"/>
  <c r="G2632" i="1"/>
  <c r="F2633" i="1"/>
  <c r="G2633" i="1" s="1"/>
  <c r="F2634" i="1"/>
  <c r="G2634" i="1"/>
  <c r="F2635" i="1"/>
  <c r="G2635" i="1" s="1"/>
  <c r="F2636" i="1"/>
  <c r="G2636" i="1"/>
  <c r="F2637" i="1"/>
  <c r="G2637" i="1" s="1"/>
  <c r="F2638" i="1"/>
  <c r="G2638" i="1"/>
  <c r="F2639" i="1"/>
  <c r="G2639" i="1" s="1"/>
  <c r="F2640" i="1"/>
  <c r="G2640" i="1"/>
  <c r="F2641" i="1"/>
  <c r="G2641" i="1" s="1"/>
  <c r="F2642" i="1"/>
  <c r="G2642" i="1"/>
  <c r="F2643" i="1"/>
  <c r="G2643" i="1" s="1"/>
  <c r="F2644" i="1"/>
  <c r="G2644" i="1"/>
  <c r="F2645" i="1"/>
  <c r="G2645" i="1" s="1"/>
  <c r="F2646" i="1"/>
  <c r="G2646" i="1"/>
  <c r="F2647" i="1"/>
  <c r="G2647" i="1" s="1"/>
  <c r="F2648" i="1"/>
  <c r="G2648" i="1"/>
  <c r="F2649" i="1"/>
  <c r="G2649" i="1" s="1"/>
  <c r="F2650" i="1"/>
  <c r="G2650" i="1"/>
  <c r="F2651" i="1"/>
  <c r="G2651" i="1" s="1"/>
  <c r="F2652" i="1"/>
  <c r="G2652" i="1"/>
  <c r="F2653" i="1"/>
  <c r="G2653" i="1" s="1"/>
  <c r="F2654" i="1"/>
  <c r="G2654" i="1"/>
  <c r="F2655" i="1"/>
  <c r="G2655" i="1" s="1"/>
  <c r="F2656" i="1"/>
  <c r="G2656" i="1"/>
  <c r="F2657" i="1"/>
  <c r="G2657" i="1" s="1"/>
  <c r="F2658" i="1"/>
  <c r="G2658" i="1"/>
  <c r="F2659" i="1"/>
  <c r="G2659" i="1" s="1"/>
  <c r="F2660" i="1"/>
  <c r="G2660" i="1"/>
  <c r="F2661" i="1"/>
  <c r="G2661" i="1" s="1"/>
  <c r="F2662" i="1"/>
  <c r="G2662" i="1"/>
  <c r="F2663" i="1"/>
  <c r="G2663" i="1" s="1"/>
  <c r="F2664" i="1"/>
  <c r="G2664" i="1"/>
  <c r="F2665" i="1"/>
  <c r="G2665" i="1" s="1"/>
  <c r="F2666" i="1"/>
  <c r="G2666" i="1"/>
  <c r="F2667" i="1"/>
  <c r="G2667" i="1" s="1"/>
  <c r="F2668" i="1"/>
  <c r="G2668" i="1"/>
  <c r="F2669" i="1"/>
  <c r="G2669" i="1" s="1"/>
  <c r="F2670" i="1"/>
  <c r="G2670" i="1"/>
  <c r="F2671" i="1"/>
  <c r="G2671" i="1" s="1"/>
  <c r="F2672" i="1"/>
  <c r="G2672" i="1"/>
  <c r="F2673" i="1"/>
  <c r="G2673" i="1" s="1"/>
  <c r="F2674" i="1"/>
  <c r="G2674" i="1"/>
  <c r="F2675" i="1"/>
  <c r="G2675" i="1" s="1"/>
  <c r="F2676" i="1"/>
  <c r="G2676" i="1"/>
  <c r="F2677" i="1"/>
  <c r="G2677" i="1" s="1"/>
  <c r="F2678" i="1"/>
  <c r="G2678" i="1"/>
  <c r="F2679" i="1"/>
  <c r="G2679" i="1" s="1"/>
  <c r="F2680" i="1"/>
  <c r="G2680" i="1"/>
  <c r="F2681" i="1"/>
  <c r="G2681" i="1" s="1"/>
  <c r="F2682" i="1"/>
  <c r="G2682" i="1"/>
  <c r="F2683" i="1"/>
  <c r="G2683" i="1" s="1"/>
  <c r="F2684" i="1"/>
  <c r="G2684" i="1"/>
  <c r="F2685" i="1"/>
  <c r="G2685" i="1" s="1"/>
  <c r="F2686" i="1"/>
  <c r="G2686" i="1"/>
  <c r="F2687" i="1"/>
  <c r="G2687" i="1" s="1"/>
  <c r="F2688" i="1"/>
  <c r="G2688" i="1"/>
  <c r="F2689" i="1"/>
  <c r="G2689" i="1" s="1"/>
  <c r="F2690" i="1"/>
  <c r="G2690" i="1"/>
  <c r="F2691" i="1"/>
  <c r="G2691" i="1" s="1"/>
  <c r="F2692" i="1"/>
  <c r="G2692" i="1"/>
  <c r="F2693" i="1"/>
  <c r="G2693" i="1" s="1"/>
  <c r="F2694" i="1"/>
  <c r="G2694" i="1"/>
  <c r="F2695" i="1"/>
  <c r="G2695" i="1" s="1"/>
  <c r="F2696" i="1"/>
  <c r="G2696" i="1"/>
  <c r="F2697" i="1"/>
  <c r="G2697" i="1" s="1"/>
  <c r="F2698" i="1"/>
  <c r="G2698" i="1"/>
  <c r="F2699" i="1"/>
  <c r="G2699" i="1" s="1"/>
  <c r="F2700" i="1"/>
  <c r="G2700" i="1"/>
  <c r="F2701" i="1"/>
  <c r="G2701" i="1" s="1"/>
  <c r="F2702" i="1"/>
  <c r="G2702" i="1"/>
  <c r="F2703" i="1"/>
  <c r="G2703" i="1" s="1"/>
  <c r="F2704" i="1"/>
  <c r="G2704" i="1"/>
  <c r="F2705" i="1"/>
  <c r="G2705" i="1" s="1"/>
  <c r="F2706" i="1"/>
  <c r="G2706" i="1"/>
  <c r="F2707" i="1"/>
  <c r="G2707" i="1" s="1"/>
  <c r="F2708" i="1"/>
  <c r="G2708" i="1"/>
  <c r="F2709" i="1"/>
  <c r="G2709" i="1" s="1"/>
  <c r="F2710" i="1"/>
  <c r="G2710" i="1"/>
  <c r="F2711" i="1"/>
  <c r="G2711" i="1" s="1"/>
  <c r="F2712" i="1"/>
  <c r="G2712" i="1"/>
  <c r="F2713" i="1"/>
  <c r="G2713" i="1" s="1"/>
  <c r="F2714" i="1"/>
  <c r="G2714" i="1"/>
  <c r="F2715" i="1"/>
  <c r="G2715" i="1" s="1"/>
  <c r="F2716" i="1"/>
  <c r="G2716" i="1"/>
  <c r="F2717" i="1"/>
  <c r="G2717" i="1" s="1"/>
  <c r="F2718" i="1"/>
  <c r="G2718" i="1"/>
  <c r="F2719" i="1"/>
  <c r="G2719" i="1" s="1"/>
  <c r="F2720" i="1"/>
  <c r="G2720" i="1"/>
  <c r="F2721" i="1"/>
  <c r="G2721" i="1" s="1"/>
  <c r="F2722" i="1"/>
  <c r="G2722" i="1"/>
  <c r="F2723" i="1"/>
  <c r="G2723" i="1" s="1"/>
  <c r="F2724" i="1"/>
  <c r="G2724" i="1"/>
  <c r="F2725" i="1"/>
  <c r="G2725" i="1" s="1"/>
  <c r="F2726" i="1"/>
  <c r="G2726" i="1"/>
  <c r="F2727" i="1"/>
  <c r="G2727" i="1" s="1"/>
  <c r="F2728" i="1"/>
  <c r="G2728" i="1"/>
  <c r="F2729" i="1"/>
  <c r="G2729" i="1" s="1"/>
  <c r="F2730" i="1"/>
  <c r="G2730" i="1"/>
  <c r="F2731" i="1"/>
  <c r="G2731" i="1" s="1"/>
  <c r="F2732" i="1"/>
  <c r="G2732" i="1"/>
  <c r="F2733" i="1"/>
  <c r="G2733" i="1" s="1"/>
  <c r="F2734" i="1"/>
  <c r="G2734" i="1"/>
  <c r="F2735" i="1"/>
  <c r="G2735" i="1" s="1"/>
  <c r="F2736" i="1"/>
  <c r="G2736" i="1"/>
  <c r="F2737" i="1"/>
  <c r="G2737" i="1" s="1"/>
  <c r="F2738" i="1"/>
  <c r="G2738" i="1"/>
  <c r="F2739" i="1"/>
  <c r="G2739" i="1" s="1"/>
  <c r="F2740" i="1"/>
  <c r="G2740" i="1"/>
  <c r="F2741" i="1"/>
  <c r="G2741" i="1" s="1"/>
  <c r="F2742" i="1"/>
  <c r="G2742" i="1"/>
  <c r="F2743" i="1"/>
  <c r="G2743" i="1" s="1"/>
  <c r="F2744" i="1"/>
  <c r="G2744" i="1"/>
  <c r="F2745" i="1"/>
  <c r="G2745" i="1" s="1"/>
  <c r="F2746" i="1"/>
  <c r="G2746" i="1"/>
  <c r="F2747" i="1"/>
  <c r="G2747" i="1" s="1"/>
  <c r="F2748" i="1"/>
  <c r="G2748" i="1"/>
  <c r="F2749" i="1"/>
  <c r="G2749" i="1" s="1"/>
  <c r="F2750" i="1"/>
  <c r="G2750" i="1"/>
  <c r="F2751" i="1"/>
  <c r="G2751" i="1" s="1"/>
  <c r="F2752" i="1"/>
  <c r="G2752" i="1"/>
  <c r="F2753" i="1"/>
  <c r="G2753" i="1" s="1"/>
  <c r="F2754" i="1"/>
  <c r="G2754" i="1"/>
  <c r="F2755" i="1"/>
  <c r="G2755" i="1" s="1"/>
  <c r="F2756" i="1"/>
  <c r="G2756" i="1"/>
  <c r="F2757" i="1"/>
  <c r="G2757" i="1" s="1"/>
  <c r="F2758" i="1"/>
  <c r="G2758" i="1"/>
  <c r="F2759" i="1"/>
  <c r="G2759" i="1" s="1"/>
  <c r="F2760" i="1"/>
  <c r="G2760" i="1"/>
  <c r="F2761" i="1"/>
  <c r="G2761" i="1" s="1"/>
  <c r="F2762" i="1"/>
  <c r="G2762" i="1"/>
  <c r="F2763" i="1"/>
  <c r="G2763" i="1" s="1"/>
  <c r="F2764" i="1"/>
  <c r="G2764" i="1"/>
  <c r="F2765" i="1"/>
  <c r="G2765" i="1" s="1"/>
  <c r="F2766" i="1"/>
  <c r="G2766" i="1"/>
  <c r="F2767" i="1"/>
  <c r="G2767" i="1" s="1"/>
  <c r="F2768" i="1"/>
  <c r="G2768" i="1"/>
  <c r="F2769" i="1"/>
  <c r="G2769" i="1" s="1"/>
  <c r="F2770" i="1"/>
  <c r="G2770" i="1"/>
  <c r="F2771" i="1"/>
  <c r="G2771" i="1" s="1"/>
  <c r="F2772" i="1"/>
  <c r="G2772" i="1"/>
  <c r="F2773" i="1"/>
  <c r="G2773" i="1" s="1"/>
  <c r="F2774" i="1"/>
  <c r="G2774" i="1"/>
  <c r="F2775" i="1"/>
  <c r="G2775" i="1" s="1"/>
  <c r="F2776" i="1"/>
  <c r="G2776" i="1"/>
  <c r="F2777" i="1"/>
  <c r="G2777" i="1" s="1"/>
  <c r="F2778" i="1"/>
  <c r="G2778" i="1"/>
  <c r="F2779" i="1"/>
  <c r="G2779" i="1" s="1"/>
  <c r="F2780" i="1"/>
  <c r="G2780" i="1"/>
  <c r="F2781" i="1"/>
  <c r="G2781" i="1" s="1"/>
  <c r="F2782" i="1"/>
  <c r="G2782" i="1"/>
  <c r="F2783" i="1"/>
  <c r="G2783" i="1" s="1"/>
  <c r="F2784" i="1"/>
  <c r="G2784" i="1"/>
  <c r="F2785" i="1"/>
  <c r="G2785" i="1" s="1"/>
  <c r="F2786" i="1"/>
  <c r="G2786" i="1"/>
  <c r="F2787" i="1"/>
  <c r="G2787" i="1" s="1"/>
  <c r="F2788" i="1"/>
  <c r="G2788" i="1"/>
  <c r="F2789" i="1"/>
  <c r="G2789" i="1" s="1"/>
  <c r="F2790" i="1"/>
  <c r="G2790" i="1"/>
  <c r="F2791" i="1"/>
  <c r="G2791" i="1" s="1"/>
  <c r="F2792" i="1"/>
  <c r="G2792" i="1"/>
  <c r="F2793" i="1"/>
  <c r="G2793" i="1" s="1"/>
  <c r="F2794" i="1"/>
  <c r="G2794" i="1"/>
  <c r="F2795" i="1"/>
  <c r="G2795" i="1" s="1"/>
  <c r="F2796" i="1"/>
  <c r="G2796" i="1"/>
  <c r="F2797" i="1"/>
  <c r="G2797" i="1" s="1"/>
  <c r="F2798" i="1"/>
  <c r="G2798" i="1"/>
  <c r="F2799" i="1"/>
  <c r="G2799" i="1" s="1"/>
  <c r="F2800" i="1"/>
  <c r="G2800" i="1"/>
  <c r="F2801" i="1"/>
  <c r="G2801" i="1" s="1"/>
  <c r="F2802" i="1"/>
  <c r="G2802" i="1"/>
  <c r="F2803" i="1"/>
  <c r="G2803" i="1" s="1"/>
  <c r="F2804" i="1"/>
  <c r="G2804" i="1"/>
  <c r="F2805" i="1"/>
  <c r="G2805" i="1" s="1"/>
  <c r="F2806" i="1"/>
  <c r="G2806" i="1"/>
  <c r="F2807" i="1"/>
  <c r="G2807" i="1" s="1"/>
  <c r="F2808" i="1"/>
  <c r="G2808" i="1"/>
  <c r="F2809" i="1"/>
  <c r="G2809" i="1" s="1"/>
  <c r="F2810" i="1"/>
  <c r="G2810" i="1"/>
  <c r="F2811" i="1"/>
  <c r="G2811" i="1" s="1"/>
  <c r="F2812" i="1"/>
  <c r="G2812" i="1"/>
  <c r="F2813" i="1"/>
  <c r="G2813" i="1" s="1"/>
  <c r="F2814" i="1"/>
  <c r="G2814" i="1"/>
  <c r="F2815" i="1"/>
  <c r="G2815" i="1" s="1"/>
  <c r="F2816" i="1"/>
  <c r="G2816" i="1"/>
  <c r="F2817" i="1"/>
  <c r="G2817" i="1" s="1"/>
  <c r="F2818" i="1"/>
  <c r="G2818" i="1"/>
  <c r="F2819" i="1"/>
  <c r="G2819" i="1" s="1"/>
  <c r="F2820" i="1"/>
  <c r="G2820" i="1"/>
  <c r="F2821" i="1"/>
  <c r="G2821" i="1" s="1"/>
  <c r="F2822" i="1"/>
  <c r="G2822" i="1"/>
  <c r="F2823" i="1"/>
  <c r="G2823" i="1" s="1"/>
  <c r="F2824" i="1"/>
  <c r="G2824" i="1"/>
  <c r="F2825" i="1"/>
  <c r="G2825" i="1" s="1"/>
  <c r="F2826" i="1"/>
  <c r="G2826" i="1"/>
  <c r="F2827" i="1"/>
  <c r="G2827" i="1" s="1"/>
  <c r="F2828" i="1"/>
  <c r="G2828" i="1"/>
  <c r="F2829" i="1"/>
  <c r="G2829" i="1" s="1"/>
  <c r="F2830" i="1"/>
  <c r="G2830" i="1"/>
  <c r="F2831" i="1"/>
  <c r="G2831" i="1" s="1"/>
  <c r="F2832" i="1"/>
  <c r="G2832" i="1"/>
  <c r="F2833" i="1"/>
  <c r="G2833" i="1" s="1"/>
  <c r="F2834" i="1"/>
  <c r="G2834" i="1"/>
  <c r="F2835" i="1"/>
  <c r="G2835" i="1" s="1"/>
  <c r="F2836" i="1"/>
  <c r="G2836" i="1"/>
  <c r="F2837" i="1"/>
  <c r="G2837" i="1" s="1"/>
  <c r="F2838" i="1"/>
  <c r="G2838" i="1"/>
  <c r="F2839" i="1"/>
  <c r="G2839" i="1" s="1"/>
  <c r="F2840" i="1"/>
  <c r="G2840" i="1"/>
  <c r="F2841" i="1"/>
  <c r="G2841" i="1" s="1"/>
  <c r="F2842" i="1"/>
  <c r="G2842" i="1"/>
  <c r="F2843" i="1"/>
  <c r="G2843" i="1" s="1"/>
  <c r="F2844" i="1"/>
  <c r="G2844" i="1"/>
  <c r="F2845" i="1"/>
  <c r="G2845" i="1" s="1"/>
  <c r="F2846" i="1"/>
  <c r="G2846" i="1"/>
  <c r="F2847" i="1"/>
  <c r="G2847" i="1" s="1"/>
  <c r="F2848" i="1"/>
  <c r="G2848" i="1"/>
  <c r="F2849" i="1"/>
  <c r="G2849" i="1" s="1"/>
  <c r="F2850" i="1"/>
  <c r="G2850" i="1"/>
  <c r="F2851" i="1"/>
  <c r="G2851" i="1" s="1"/>
  <c r="F2852" i="1"/>
  <c r="G2852" i="1"/>
  <c r="F2853" i="1"/>
  <c r="G2853" i="1" s="1"/>
  <c r="F2854" i="1"/>
  <c r="G2854" i="1"/>
  <c r="F2855" i="1"/>
  <c r="G2855" i="1" s="1"/>
  <c r="F2856" i="1"/>
  <c r="G2856" i="1"/>
  <c r="F2857" i="1"/>
  <c r="G2857" i="1" s="1"/>
  <c r="F2858" i="1"/>
  <c r="G2858" i="1"/>
  <c r="F2859" i="1"/>
  <c r="G2859" i="1" s="1"/>
  <c r="F2860" i="1"/>
  <c r="G2860" i="1"/>
  <c r="F2861" i="1"/>
  <c r="G2861" i="1" s="1"/>
  <c r="F2862" i="1"/>
  <c r="G2862" i="1"/>
  <c r="F2863" i="1"/>
  <c r="G2863" i="1" s="1"/>
  <c r="F2864" i="1"/>
  <c r="G2864" i="1"/>
  <c r="F2865" i="1"/>
  <c r="G2865" i="1" s="1"/>
  <c r="F2866" i="1"/>
  <c r="G2866" i="1"/>
  <c r="F2867" i="1"/>
  <c r="G2867" i="1" s="1"/>
  <c r="F2868" i="1"/>
  <c r="G2868" i="1"/>
  <c r="F2869" i="1"/>
  <c r="G2869" i="1" s="1"/>
  <c r="F2870" i="1"/>
  <c r="G2870" i="1"/>
  <c r="F2871" i="1"/>
  <c r="G2871" i="1" s="1"/>
  <c r="F2872" i="1"/>
  <c r="G2872" i="1"/>
  <c r="F2873" i="1"/>
  <c r="G2873" i="1" s="1"/>
  <c r="F2874" i="1"/>
  <c r="G2874" i="1"/>
  <c r="F2875" i="1"/>
  <c r="G2875" i="1" s="1"/>
  <c r="F2876" i="1"/>
  <c r="G2876" i="1"/>
  <c r="F2877" i="1"/>
  <c r="G2877" i="1" s="1"/>
  <c r="F2878" i="1"/>
  <c r="G2878" i="1"/>
  <c r="F2879" i="1"/>
  <c r="G2879" i="1" s="1"/>
  <c r="F2880" i="1"/>
  <c r="G2880" i="1"/>
  <c r="F2881" i="1"/>
  <c r="G2881" i="1" s="1"/>
  <c r="F2882" i="1"/>
  <c r="G2882" i="1"/>
  <c r="F2883" i="1"/>
  <c r="G2883" i="1" s="1"/>
  <c r="F2884" i="1"/>
  <c r="G2884" i="1"/>
  <c r="F2885" i="1"/>
  <c r="G2885" i="1" s="1"/>
  <c r="F2886" i="1"/>
  <c r="G2886" i="1"/>
  <c r="F2887" i="1"/>
  <c r="G2887" i="1" s="1"/>
  <c r="F2888" i="1"/>
  <c r="G2888" i="1"/>
  <c r="F2889" i="1"/>
  <c r="G2889" i="1" s="1"/>
  <c r="F2890" i="1"/>
  <c r="G2890" i="1"/>
  <c r="F2891" i="1"/>
  <c r="G2891" i="1" s="1"/>
  <c r="F2892" i="1"/>
  <c r="G2892" i="1"/>
  <c r="F2893" i="1"/>
  <c r="G2893" i="1" s="1"/>
  <c r="F2894" i="1"/>
  <c r="G2894" i="1"/>
  <c r="F2895" i="1"/>
  <c r="G2895" i="1" s="1"/>
  <c r="F2896" i="1"/>
  <c r="G2896" i="1"/>
  <c r="F2897" i="1"/>
  <c r="G2897" i="1" s="1"/>
  <c r="F2898" i="1"/>
  <c r="G2898" i="1"/>
  <c r="F2899" i="1"/>
  <c r="G2899" i="1" s="1"/>
  <c r="F2900" i="1"/>
  <c r="G2900" i="1"/>
  <c r="F2901" i="1"/>
  <c r="G2901" i="1" s="1"/>
  <c r="F2902" i="1"/>
  <c r="G2902" i="1"/>
  <c r="F2903" i="1"/>
  <c r="G2903" i="1" s="1"/>
  <c r="F2904" i="1"/>
  <c r="G2904" i="1"/>
  <c r="F2905" i="1"/>
  <c r="G2905" i="1" s="1"/>
  <c r="F2906" i="1"/>
  <c r="G2906" i="1"/>
  <c r="F2907" i="1"/>
  <c r="G2907" i="1" s="1"/>
  <c r="F2908" i="1"/>
  <c r="G2908" i="1"/>
  <c r="F2909" i="1"/>
  <c r="G2909" i="1" s="1"/>
  <c r="F2910" i="1"/>
  <c r="G2910" i="1"/>
  <c r="F2911" i="1"/>
  <c r="G2911" i="1" s="1"/>
  <c r="F2912" i="1"/>
  <c r="G2912" i="1"/>
  <c r="F2913" i="1"/>
  <c r="G2913" i="1" s="1"/>
  <c r="F2914" i="1"/>
  <c r="G2914" i="1"/>
  <c r="F2915" i="1"/>
  <c r="G2915" i="1" s="1"/>
  <c r="F2916" i="1"/>
  <c r="G2916" i="1"/>
  <c r="F2917" i="1"/>
  <c r="G2917" i="1" s="1"/>
  <c r="F2918" i="1"/>
  <c r="G2918" i="1"/>
  <c r="F2919" i="1"/>
  <c r="G2919" i="1" s="1"/>
  <c r="F2920" i="1"/>
  <c r="G2920" i="1"/>
  <c r="F2921" i="1"/>
  <c r="G2921" i="1" s="1"/>
  <c r="F2922" i="1"/>
  <c r="G2922" i="1"/>
  <c r="F2923" i="1"/>
  <c r="G2923" i="1" s="1"/>
  <c r="F2924" i="1"/>
  <c r="G2924" i="1"/>
  <c r="F2925" i="1"/>
  <c r="G2925" i="1" s="1"/>
  <c r="F2926" i="1"/>
  <c r="G2926" i="1"/>
  <c r="F2927" i="1"/>
  <c r="G2927" i="1" s="1"/>
  <c r="F2928" i="1"/>
  <c r="G2928" i="1"/>
  <c r="F2929" i="1"/>
  <c r="G2929" i="1" s="1"/>
  <c r="F2930" i="1"/>
  <c r="G2930" i="1"/>
  <c r="F2931" i="1"/>
  <c r="G2931" i="1" s="1"/>
  <c r="F2932" i="1"/>
  <c r="G2932" i="1"/>
  <c r="F2933" i="1"/>
  <c r="G2933" i="1" s="1"/>
  <c r="F2934" i="1"/>
  <c r="G2934" i="1"/>
  <c r="F2935" i="1"/>
  <c r="G2935" i="1" s="1"/>
  <c r="F2936" i="1"/>
  <c r="G2936" i="1"/>
  <c r="F2937" i="1"/>
  <c r="G2937" i="1" s="1"/>
  <c r="F2938" i="1"/>
  <c r="G2938" i="1"/>
  <c r="F2939" i="1"/>
  <c r="G2939" i="1" s="1"/>
  <c r="F2940" i="1"/>
  <c r="G2940" i="1"/>
  <c r="F2941" i="1"/>
  <c r="G2941" i="1" s="1"/>
  <c r="F2942" i="1"/>
  <c r="G2942" i="1"/>
  <c r="F2943" i="1"/>
  <c r="G2943" i="1" s="1"/>
  <c r="F2944" i="1"/>
  <c r="G2944" i="1"/>
  <c r="F2945" i="1"/>
  <c r="G2945" i="1" s="1"/>
  <c r="F2946" i="1"/>
  <c r="G2946" i="1"/>
  <c r="F2947" i="1"/>
  <c r="G2947" i="1" s="1"/>
  <c r="F2948" i="1"/>
  <c r="G2948" i="1"/>
  <c r="F2949" i="1"/>
  <c r="G2949" i="1" s="1"/>
  <c r="F2950" i="1"/>
  <c r="G2950" i="1"/>
  <c r="F2951" i="1"/>
  <c r="G2951" i="1" s="1"/>
  <c r="F2952" i="1"/>
  <c r="G2952" i="1"/>
  <c r="F2953" i="1"/>
  <c r="G2953" i="1" s="1"/>
  <c r="F2954" i="1"/>
  <c r="G2954" i="1"/>
  <c r="F2955" i="1"/>
  <c r="G2955" i="1" s="1"/>
  <c r="F2956" i="1"/>
  <c r="G2956" i="1"/>
  <c r="F2957" i="1"/>
  <c r="G2957" i="1" s="1"/>
  <c r="F2958" i="1"/>
  <c r="G2958" i="1"/>
  <c r="F2959" i="1"/>
  <c r="G2959" i="1" s="1"/>
  <c r="F2960" i="1"/>
  <c r="G2960" i="1"/>
  <c r="F2961" i="1"/>
  <c r="G2961" i="1" s="1"/>
  <c r="F2962" i="1"/>
  <c r="G2962" i="1"/>
  <c r="F2963" i="1"/>
  <c r="G2963" i="1" s="1"/>
  <c r="F2964" i="1"/>
  <c r="G2964" i="1"/>
  <c r="F2965" i="1"/>
  <c r="G2965" i="1" s="1"/>
  <c r="F2966" i="1"/>
  <c r="G2966" i="1"/>
  <c r="F2967" i="1"/>
  <c r="G2967" i="1" s="1"/>
  <c r="F2968" i="1"/>
  <c r="G2968" i="1"/>
  <c r="F2969" i="1"/>
  <c r="G2969" i="1" s="1"/>
  <c r="F2970" i="1"/>
  <c r="G2970" i="1"/>
  <c r="F2971" i="1"/>
  <c r="G2971" i="1" s="1"/>
  <c r="F2972" i="1"/>
  <c r="G2972" i="1"/>
  <c r="F2973" i="1"/>
  <c r="G2973" i="1" s="1"/>
  <c r="F2974" i="1"/>
  <c r="G2974" i="1"/>
  <c r="F2975" i="1"/>
  <c r="G2975" i="1" s="1"/>
  <c r="F2976" i="1"/>
  <c r="G2976" i="1"/>
  <c r="F2977" i="1"/>
  <c r="G2977" i="1" s="1"/>
  <c r="F2978" i="1"/>
  <c r="G2978" i="1"/>
  <c r="F2979" i="1"/>
  <c r="G2979" i="1" s="1"/>
  <c r="F2980" i="1"/>
  <c r="G2980" i="1"/>
  <c r="F2981" i="1"/>
  <c r="G2981" i="1" s="1"/>
  <c r="F2982" i="1"/>
  <c r="G2982" i="1"/>
  <c r="F2983" i="1"/>
  <c r="G2983" i="1" s="1"/>
  <c r="F2984" i="1"/>
  <c r="G2984" i="1"/>
  <c r="F2985" i="1"/>
  <c r="G2985" i="1" s="1"/>
  <c r="F2986" i="1"/>
  <c r="G2986" i="1"/>
  <c r="F2987" i="1"/>
  <c r="G2987" i="1" s="1"/>
  <c r="F2988" i="1"/>
  <c r="G2988" i="1"/>
  <c r="F2989" i="1"/>
  <c r="G2989" i="1" s="1"/>
  <c r="F2990" i="1"/>
  <c r="G2990" i="1"/>
  <c r="F2991" i="1"/>
  <c r="G2991" i="1" s="1"/>
  <c r="F2992" i="1"/>
  <c r="G2992" i="1"/>
  <c r="F2993" i="1"/>
  <c r="G2993" i="1" s="1"/>
  <c r="F2994" i="1"/>
  <c r="G2994" i="1"/>
  <c r="F2995" i="1"/>
  <c r="G2995" i="1" s="1"/>
  <c r="F2996" i="1"/>
  <c r="G2996" i="1"/>
  <c r="F2997" i="1"/>
  <c r="G2997" i="1" s="1"/>
  <c r="F2998" i="1"/>
  <c r="G2998" i="1"/>
  <c r="F2999" i="1"/>
  <c r="G2999" i="1" s="1"/>
  <c r="F3000" i="1"/>
  <c r="G3000" i="1"/>
  <c r="F3001" i="1"/>
  <c r="G3001" i="1" s="1"/>
  <c r="F3002" i="1"/>
  <c r="G3002" i="1"/>
  <c r="F3003" i="1"/>
  <c r="G3003" i="1" s="1"/>
  <c r="F3004" i="1"/>
  <c r="G3004" i="1"/>
  <c r="F3005" i="1"/>
  <c r="G3005" i="1" s="1"/>
  <c r="F3006" i="1"/>
  <c r="G3006" i="1"/>
  <c r="F3007" i="1"/>
  <c r="G3007" i="1" s="1"/>
  <c r="F3008" i="1"/>
  <c r="G3008" i="1"/>
  <c r="F3009" i="1"/>
  <c r="G3009" i="1" s="1"/>
  <c r="F3010" i="1"/>
  <c r="G3010" i="1"/>
  <c r="F3011" i="1"/>
  <c r="G3011" i="1" s="1"/>
  <c r="F3012" i="1"/>
  <c r="G3012" i="1"/>
  <c r="F3013" i="1"/>
  <c r="G3013" i="1" s="1"/>
  <c r="F3014" i="1"/>
  <c r="G3014" i="1"/>
  <c r="F3015" i="1"/>
  <c r="G3015" i="1" s="1"/>
  <c r="F3016" i="1"/>
  <c r="G3016" i="1"/>
  <c r="F3017" i="1"/>
  <c r="G3017" i="1" s="1"/>
  <c r="F3018" i="1"/>
  <c r="G3018" i="1"/>
  <c r="F3019" i="1"/>
  <c r="G3019" i="1" s="1"/>
  <c r="F3020" i="1"/>
  <c r="G3020" i="1"/>
  <c r="F3021" i="1"/>
  <c r="G3021" i="1" s="1"/>
  <c r="F3022" i="1"/>
  <c r="G3022" i="1"/>
  <c r="F3023" i="1"/>
  <c r="G3023" i="1" s="1"/>
  <c r="F3024" i="1"/>
  <c r="G3024" i="1"/>
  <c r="F3025" i="1"/>
  <c r="G3025" i="1" s="1"/>
  <c r="F3026" i="1"/>
  <c r="G3026" i="1"/>
  <c r="F3027" i="1"/>
  <c r="G3027" i="1" s="1"/>
  <c r="F3028" i="1"/>
  <c r="G3028" i="1"/>
  <c r="F3029" i="1"/>
  <c r="G3029" i="1" s="1"/>
  <c r="F3030" i="1"/>
  <c r="G3030" i="1"/>
  <c r="F3031" i="1"/>
  <c r="G3031" i="1" s="1"/>
  <c r="F3032" i="1"/>
  <c r="G3032" i="1"/>
  <c r="F3033" i="1"/>
  <c r="G3033" i="1" s="1"/>
  <c r="F3034" i="1"/>
  <c r="G3034" i="1"/>
  <c r="F3035" i="1"/>
  <c r="G3035" i="1" s="1"/>
  <c r="F3036" i="1"/>
  <c r="G3036" i="1"/>
  <c r="F3037" i="1"/>
  <c r="G3037" i="1" s="1"/>
  <c r="F3038" i="1"/>
  <c r="G3038" i="1"/>
  <c r="F3039" i="1"/>
  <c r="G3039" i="1" s="1"/>
  <c r="F3040" i="1"/>
  <c r="G3040" i="1"/>
  <c r="F3041" i="1"/>
  <c r="G3041" i="1" s="1"/>
  <c r="F3042" i="1"/>
  <c r="G3042" i="1"/>
  <c r="F3043" i="1"/>
  <c r="G3043" i="1" s="1"/>
  <c r="F3044" i="1"/>
  <c r="G3044" i="1"/>
  <c r="F3045" i="1"/>
  <c r="G3045" i="1" s="1"/>
  <c r="F3046" i="1"/>
  <c r="G3046" i="1"/>
  <c r="F3047" i="1"/>
  <c r="G3047" i="1" s="1"/>
  <c r="F3048" i="1"/>
  <c r="G3048" i="1"/>
  <c r="F3049" i="1"/>
  <c r="G3049" i="1" s="1"/>
  <c r="F3050" i="1"/>
  <c r="G3050" i="1"/>
  <c r="F3051" i="1"/>
  <c r="G3051" i="1" s="1"/>
  <c r="F3052" i="1"/>
  <c r="G3052" i="1"/>
  <c r="F3053" i="1"/>
  <c r="G3053" i="1" s="1"/>
  <c r="F3054" i="1"/>
  <c r="G3054" i="1"/>
  <c r="F3055" i="1"/>
  <c r="G3055" i="1" s="1"/>
  <c r="F3056" i="1"/>
  <c r="G3056" i="1"/>
  <c r="F3057" i="1"/>
  <c r="G3057" i="1" s="1"/>
  <c r="F3058" i="1"/>
  <c r="G3058" i="1"/>
  <c r="F3059" i="1"/>
  <c r="G3059" i="1" s="1"/>
  <c r="F3060" i="1"/>
  <c r="G3060" i="1"/>
  <c r="F3061" i="1"/>
  <c r="G3061" i="1" s="1"/>
  <c r="F3062" i="1"/>
  <c r="G3062" i="1"/>
  <c r="F3063" i="1"/>
  <c r="G3063" i="1" s="1"/>
  <c r="F3064" i="1"/>
  <c r="G3064" i="1"/>
  <c r="F3065" i="1"/>
  <c r="G3065" i="1" s="1"/>
  <c r="F3066" i="1"/>
  <c r="G3066" i="1"/>
  <c r="F3067" i="1"/>
  <c r="G3067" i="1" s="1"/>
  <c r="F3068" i="1"/>
  <c r="G3068" i="1"/>
  <c r="F3069" i="1"/>
  <c r="G3069" i="1" s="1"/>
  <c r="F3070" i="1"/>
  <c r="G3070" i="1"/>
  <c r="F3071" i="1"/>
  <c r="G3071" i="1" s="1"/>
  <c r="F3072" i="1"/>
  <c r="G3072" i="1"/>
  <c r="F3073" i="1"/>
  <c r="G3073" i="1" s="1"/>
  <c r="F3074" i="1"/>
  <c r="G3074" i="1"/>
  <c r="F3075" i="1"/>
  <c r="G3075" i="1" s="1"/>
  <c r="F3076" i="1"/>
  <c r="G3076" i="1"/>
  <c r="F3077" i="1"/>
  <c r="G3077" i="1" s="1"/>
  <c r="F3078" i="1"/>
  <c r="G3078" i="1"/>
  <c r="F3079" i="1"/>
  <c r="G3079" i="1" s="1"/>
  <c r="F3080" i="1"/>
  <c r="G3080" i="1"/>
  <c r="F3081" i="1"/>
  <c r="G3081" i="1" s="1"/>
  <c r="F3082" i="1"/>
  <c r="G3082" i="1"/>
  <c r="F3083" i="1"/>
  <c r="G3083" i="1" s="1"/>
  <c r="F3084" i="1"/>
  <c r="G3084" i="1"/>
  <c r="F3085" i="1"/>
  <c r="G3085" i="1" s="1"/>
  <c r="F3086" i="1"/>
  <c r="G3086" i="1"/>
  <c r="F3087" i="1"/>
  <c r="G3087" i="1" s="1"/>
  <c r="F3088" i="1"/>
  <c r="G3088" i="1"/>
  <c r="F3089" i="1"/>
  <c r="G3089" i="1" s="1"/>
  <c r="F3090" i="1"/>
  <c r="G3090" i="1"/>
  <c r="F3091" i="1"/>
  <c r="G3091" i="1" s="1"/>
  <c r="F3092" i="1"/>
  <c r="G3092" i="1"/>
  <c r="F3093" i="1"/>
  <c r="G3093" i="1" s="1"/>
  <c r="F3094" i="1"/>
  <c r="G3094" i="1"/>
  <c r="F3095" i="1"/>
  <c r="G3095" i="1" s="1"/>
  <c r="F3096" i="1"/>
  <c r="G3096" i="1"/>
  <c r="F3097" i="1"/>
  <c r="G3097" i="1" s="1"/>
  <c r="F3098" i="1"/>
  <c r="G3098" i="1"/>
  <c r="F3099" i="1"/>
  <c r="G3099" i="1" s="1"/>
  <c r="F3100" i="1"/>
  <c r="G3100" i="1"/>
  <c r="F3101" i="1"/>
  <c r="G3101" i="1" s="1"/>
  <c r="F3102" i="1"/>
  <c r="G3102" i="1"/>
  <c r="F3103" i="1"/>
  <c r="G3103" i="1" s="1"/>
  <c r="F3104" i="1"/>
  <c r="G3104" i="1"/>
  <c r="F3105" i="1"/>
  <c r="G3105" i="1" s="1"/>
  <c r="F3106" i="1"/>
  <c r="G3106" i="1"/>
  <c r="F3107" i="1"/>
  <c r="G3107" i="1" s="1"/>
  <c r="F3108" i="1"/>
  <c r="G3108" i="1"/>
  <c r="F3109" i="1"/>
  <c r="G3109" i="1" s="1"/>
  <c r="F3110" i="1"/>
  <c r="G3110" i="1"/>
  <c r="F3111" i="1"/>
  <c r="G3111" i="1" s="1"/>
  <c r="F3112" i="1"/>
  <c r="G3112" i="1"/>
  <c r="F3113" i="1"/>
  <c r="G3113" i="1" s="1"/>
  <c r="F3114" i="1"/>
  <c r="G3114" i="1"/>
  <c r="F3115" i="1"/>
  <c r="G3115" i="1" s="1"/>
  <c r="F3116" i="1"/>
  <c r="G3116" i="1"/>
  <c r="F3117" i="1"/>
  <c r="G3117" i="1" s="1"/>
  <c r="F3118" i="1"/>
  <c r="G3118" i="1"/>
  <c r="F3119" i="1"/>
  <c r="G3119" i="1" s="1"/>
  <c r="F3120" i="1"/>
  <c r="G3120" i="1"/>
  <c r="F3121" i="1"/>
  <c r="G3121" i="1" s="1"/>
  <c r="F3122" i="1"/>
  <c r="G3122" i="1"/>
  <c r="F3123" i="1"/>
  <c r="G3123" i="1" s="1"/>
  <c r="F3124" i="1"/>
  <c r="G3124" i="1"/>
  <c r="F3125" i="1"/>
  <c r="G3125" i="1" s="1"/>
  <c r="F3126" i="1"/>
  <c r="G3126" i="1"/>
  <c r="F3127" i="1"/>
  <c r="G3127" i="1" s="1"/>
  <c r="F3128" i="1"/>
  <c r="G3128" i="1"/>
  <c r="F3129" i="1"/>
  <c r="G3129" i="1" s="1"/>
  <c r="F3130" i="1"/>
  <c r="G3130" i="1"/>
  <c r="F3131" i="1"/>
  <c r="G3131" i="1" s="1"/>
  <c r="F3132" i="1"/>
  <c r="G3132" i="1"/>
  <c r="F3133" i="1"/>
  <c r="G3133" i="1" s="1"/>
  <c r="F3134" i="1"/>
  <c r="G3134" i="1"/>
  <c r="F3135" i="1"/>
  <c r="G3135" i="1" s="1"/>
  <c r="F3136" i="1"/>
  <c r="G3136" i="1"/>
  <c r="F3137" i="1"/>
  <c r="G3137" i="1" s="1"/>
  <c r="F3138" i="1"/>
  <c r="G3138" i="1"/>
  <c r="F3139" i="1"/>
  <c r="G3139" i="1" s="1"/>
  <c r="F3140" i="1"/>
  <c r="G3140" i="1"/>
  <c r="F3141" i="1"/>
  <c r="G3141" i="1" s="1"/>
  <c r="F3142" i="1"/>
  <c r="G3142" i="1"/>
  <c r="F3143" i="1"/>
  <c r="G3143" i="1" s="1"/>
  <c r="F3144" i="1"/>
  <c r="G3144" i="1"/>
  <c r="F3145" i="1"/>
  <c r="G3145" i="1" s="1"/>
  <c r="F3146" i="1"/>
  <c r="G3146" i="1"/>
  <c r="F3147" i="1"/>
  <c r="G3147" i="1" s="1"/>
  <c r="F3148" i="1"/>
  <c r="G3148" i="1"/>
  <c r="F3149" i="1"/>
  <c r="G3149" i="1" s="1"/>
  <c r="F3150" i="1"/>
  <c r="G3150" i="1"/>
  <c r="F3151" i="1"/>
  <c r="G3151" i="1" s="1"/>
  <c r="F3152" i="1"/>
  <c r="G3152" i="1"/>
  <c r="F3153" i="1"/>
  <c r="G3153" i="1" s="1"/>
  <c r="F3154" i="1"/>
  <c r="G3154" i="1"/>
  <c r="F3155" i="1"/>
  <c r="G3155" i="1" s="1"/>
  <c r="F3156" i="1"/>
  <c r="G3156" i="1"/>
  <c r="F3157" i="1"/>
  <c r="G3157" i="1" s="1"/>
  <c r="F3158" i="1"/>
  <c r="G3158" i="1"/>
  <c r="F3159" i="1"/>
  <c r="G3159" i="1" s="1"/>
  <c r="F3160" i="1"/>
  <c r="G3160" i="1"/>
  <c r="F3161" i="1"/>
  <c r="G3161" i="1" s="1"/>
  <c r="F3162" i="1"/>
  <c r="G3162" i="1"/>
  <c r="F3163" i="1"/>
  <c r="G3163" i="1" s="1"/>
  <c r="F3164" i="1"/>
  <c r="G3164" i="1"/>
  <c r="F3165" i="1"/>
  <c r="G3165" i="1" s="1"/>
  <c r="F3166" i="1"/>
  <c r="G3166" i="1"/>
  <c r="F3167" i="1"/>
  <c r="G3167" i="1" s="1"/>
  <c r="F3168" i="1"/>
  <c r="G3168" i="1"/>
  <c r="F3169" i="1"/>
  <c r="G3169" i="1" s="1"/>
  <c r="F3170" i="1"/>
  <c r="G3170" i="1"/>
  <c r="F3171" i="1"/>
  <c r="G3171" i="1" s="1"/>
  <c r="F3172" i="1"/>
  <c r="G3172" i="1"/>
  <c r="F3173" i="1"/>
  <c r="G3173" i="1" s="1"/>
  <c r="F3174" i="1"/>
  <c r="G3174" i="1"/>
  <c r="F3175" i="1"/>
  <c r="G3175" i="1" s="1"/>
  <c r="F3176" i="1"/>
  <c r="G3176" i="1"/>
  <c r="F3177" i="1"/>
  <c r="G3177" i="1" s="1"/>
  <c r="F3178" i="1"/>
  <c r="G3178" i="1"/>
  <c r="F3179" i="1"/>
  <c r="G3179" i="1" s="1"/>
  <c r="F3180" i="1"/>
  <c r="G3180" i="1"/>
  <c r="F3181" i="1"/>
  <c r="G3181" i="1" s="1"/>
  <c r="F3182" i="1"/>
  <c r="G3182" i="1"/>
  <c r="F3183" i="1"/>
  <c r="G3183" i="1" s="1"/>
  <c r="F3184" i="1"/>
  <c r="G3184" i="1"/>
  <c r="F3185" i="1"/>
  <c r="G3185" i="1" s="1"/>
  <c r="F3186" i="1"/>
  <c r="G3186" i="1"/>
  <c r="F3187" i="1"/>
  <c r="G3187" i="1" s="1"/>
  <c r="F3188" i="1"/>
  <c r="G3188" i="1"/>
  <c r="F3189" i="1"/>
  <c r="G3189" i="1" s="1"/>
  <c r="F3190" i="1"/>
  <c r="G3190" i="1"/>
  <c r="F3191" i="1"/>
  <c r="G3191" i="1" s="1"/>
  <c r="F3192" i="1"/>
  <c r="G3192" i="1"/>
  <c r="F3193" i="1"/>
  <c r="G3193" i="1" s="1"/>
  <c r="F3194" i="1"/>
  <c r="G3194" i="1"/>
  <c r="F3195" i="1"/>
  <c r="G3195" i="1" s="1"/>
  <c r="F3196" i="1"/>
  <c r="G3196" i="1"/>
  <c r="F3197" i="1"/>
  <c r="G3197" i="1" s="1"/>
  <c r="F3198" i="1"/>
  <c r="G3198" i="1"/>
  <c r="F3199" i="1"/>
  <c r="G3199" i="1" s="1"/>
  <c r="F3200" i="1"/>
  <c r="G3200" i="1"/>
  <c r="F3201" i="1"/>
  <c r="G3201" i="1" s="1"/>
  <c r="F3202" i="1"/>
  <c r="G3202" i="1"/>
  <c r="F3203" i="1"/>
  <c r="G3203" i="1" s="1"/>
  <c r="F3204" i="1"/>
  <c r="G3204" i="1"/>
  <c r="F3205" i="1"/>
  <c r="G3205" i="1" s="1"/>
  <c r="F3206" i="1"/>
  <c r="G3206" i="1"/>
  <c r="F3207" i="1"/>
  <c r="G3207" i="1" s="1"/>
  <c r="F3208" i="1"/>
  <c r="G3208" i="1"/>
  <c r="F3209" i="1"/>
  <c r="G3209" i="1" s="1"/>
  <c r="F3210" i="1"/>
  <c r="G3210" i="1"/>
  <c r="F3211" i="1"/>
  <c r="G3211" i="1" s="1"/>
  <c r="F3212" i="1"/>
  <c r="G3212" i="1"/>
  <c r="F3213" i="1"/>
  <c r="G3213" i="1" s="1"/>
  <c r="F3214" i="1"/>
  <c r="G3214" i="1"/>
  <c r="F3215" i="1"/>
  <c r="G3215" i="1" s="1"/>
  <c r="F3216" i="1"/>
  <c r="G3216" i="1"/>
  <c r="F3217" i="1"/>
  <c r="G3217" i="1" s="1"/>
  <c r="F3218" i="1"/>
  <c r="G3218" i="1"/>
  <c r="F3219" i="1"/>
  <c r="G3219" i="1" s="1"/>
  <c r="F3220" i="1"/>
  <c r="G3220" i="1"/>
  <c r="F3221" i="1"/>
  <c r="G3221" i="1" s="1"/>
  <c r="F3222" i="1"/>
  <c r="G3222" i="1"/>
  <c r="F3223" i="1"/>
  <c r="G3223" i="1" s="1"/>
  <c r="F3224" i="1"/>
  <c r="G3224" i="1"/>
  <c r="F3225" i="1"/>
  <c r="G3225" i="1" s="1"/>
  <c r="F3226" i="1"/>
  <c r="G3226" i="1"/>
  <c r="F3227" i="1"/>
  <c r="G3227" i="1" s="1"/>
  <c r="F3228" i="1"/>
  <c r="G3228" i="1"/>
  <c r="F3229" i="1"/>
  <c r="G3229" i="1" s="1"/>
  <c r="F3230" i="1"/>
  <c r="G3230" i="1"/>
  <c r="F3231" i="1"/>
  <c r="G3231" i="1" s="1"/>
  <c r="F3232" i="1"/>
  <c r="G3232" i="1"/>
  <c r="F3233" i="1"/>
  <c r="G3233" i="1" s="1"/>
  <c r="F3234" i="1"/>
  <c r="G3234" i="1"/>
  <c r="F3235" i="1"/>
  <c r="G3235" i="1" s="1"/>
  <c r="F3236" i="1"/>
  <c r="G3236" i="1"/>
  <c r="F3237" i="1"/>
  <c r="G3237" i="1" s="1"/>
  <c r="F3238" i="1"/>
  <c r="G3238" i="1"/>
  <c r="F3239" i="1"/>
  <c r="G3239" i="1" s="1"/>
  <c r="F3240" i="1"/>
  <c r="G3240" i="1"/>
  <c r="F3241" i="1"/>
  <c r="G3241" i="1" s="1"/>
  <c r="F3242" i="1"/>
  <c r="G3242" i="1"/>
  <c r="F3243" i="1"/>
  <c r="G3243" i="1" s="1"/>
  <c r="F3244" i="1"/>
  <c r="G3244" i="1"/>
  <c r="F3245" i="1"/>
  <c r="G3245" i="1" s="1"/>
  <c r="F3246" i="1"/>
  <c r="G3246" i="1"/>
  <c r="F3247" i="1"/>
  <c r="G3247" i="1" s="1"/>
  <c r="F3248" i="1"/>
  <c r="G3248" i="1"/>
  <c r="F3249" i="1"/>
  <c r="G3249" i="1" s="1"/>
  <c r="F3250" i="1"/>
  <c r="G3250" i="1"/>
  <c r="F3251" i="1"/>
  <c r="G3251" i="1" s="1"/>
  <c r="F3252" i="1"/>
  <c r="G3252" i="1"/>
  <c r="F3253" i="1"/>
  <c r="G3253" i="1" s="1"/>
  <c r="F3254" i="1"/>
  <c r="G3254" i="1"/>
  <c r="F3255" i="1"/>
  <c r="G3255" i="1" s="1"/>
  <c r="F3256" i="1"/>
  <c r="G3256" i="1"/>
  <c r="F3257" i="1"/>
  <c r="G3257" i="1" s="1"/>
  <c r="F3258" i="1"/>
  <c r="G3258" i="1"/>
  <c r="F3259" i="1"/>
  <c r="G3259" i="1" s="1"/>
  <c r="F3260" i="1"/>
  <c r="G3260" i="1"/>
  <c r="F3261" i="1"/>
  <c r="G3261" i="1" s="1"/>
  <c r="F3262" i="1"/>
  <c r="G3262" i="1"/>
  <c r="F3263" i="1"/>
  <c r="G3263" i="1" s="1"/>
  <c r="F3264" i="1"/>
  <c r="G3264" i="1"/>
  <c r="F3265" i="1"/>
  <c r="G3265" i="1" s="1"/>
  <c r="F3266" i="1"/>
  <c r="G3266" i="1"/>
  <c r="F3267" i="1"/>
  <c r="G3267" i="1" s="1"/>
  <c r="F3268" i="1"/>
  <c r="G3268" i="1"/>
  <c r="F3269" i="1"/>
  <c r="G3269" i="1" s="1"/>
  <c r="F3270" i="1"/>
  <c r="G3270" i="1"/>
  <c r="F3271" i="1"/>
  <c r="G3271" i="1" s="1"/>
  <c r="F3272" i="1"/>
  <c r="G3272" i="1"/>
  <c r="F3273" i="1"/>
  <c r="G3273" i="1" s="1"/>
  <c r="F3274" i="1"/>
  <c r="G3274" i="1"/>
  <c r="F3275" i="1"/>
  <c r="G3275" i="1" s="1"/>
  <c r="F3276" i="1"/>
  <c r="G3276" i="1"/>
  <c r="F3277" i="1"/>
  <c r="G3277" i="1" s="1"/>
  <c r="F3278" i="1"/>
  <c r="G3278" i="1"/>
  <c r="F3279" i="1"/>
  <c r="G3279" i="1" s="1"/>
  <c r="F3280" i="1"/>
  <c r="G3280" i="1"/>
  <c r="F3281" i="1"/>
  <c r="G3281" i="1" s="1"/>
  <c r="F3282" i="1"/>
  <c r="G3282" i="1"/>
  <c r="F3283" i="1"/>
  <c r="G3283" i="1" s="1"/>
  <c r="F3284" i="1"/>
  <c r="G3284" i="1"/>
  <c r="F3285" i="1"/>
  <c r="G3285" i="1" s="1"/>
  <c r="F3286" i="1"/>
  <c r="G3286" i="1"/>
  <c r="F3287" i="1"/>
  <c r="G3287" i="1" s="1"/>
  <c r="F3288" i="1"/>
  <c r="G3288" i="1"/>
  <c r="F3289" i="1"/>
  <c r="G3289" i="1" s="1"/>
  <c r="F3290" i="1"/>
  <c r="G3290" i="1"/>
  <c r="F3291" i="1"/>
  <c r="G3291" i="1" s="1"/>
  <c r="F3292" i="1"/>
  <c r="G3292" i="1"/>
  <c r="F3293" i="1"/>
  <c r="G3293" i="1" s="1"/>
  <c r="F3294" i="1"/>
  <c r="G3294" i="1"/>
  <c r="F3295" i="1"/>
  <c r="G3295" i="1" s="1"/>
  <c r="F3296" i="1"/>
  <c r="G3296" i="1"/>
  <c r="F3297" i="1"/>
  <c r="G3297" i="1" s="1"/>
  <c r="F3298" i="1"/>
  <c r="G3298" i="1"/>
  <c r="F3299" i="1"/>
  <c r="G3299" i="1" s="1"/>
  <c r="F3300" i="1"/>
  <c r="G3300" i="1"/>
  <c r="F3301" i="1"/>
  <c r="G3301" i="1" s="1"/>
  <c r="F3302" i="1"/>
  <c r="G3302" i="1"/>
  <c r="F3303" i="1"/>
  <c r="G3303" i="1" s="1"/>
  <c r="F3304" i="1"/>
  <c r="G3304" i="1"/>
  <c r="F3305" i="1"/>
  <c r="G3305" i="1" s="1"/>
  <c r="F3306" i="1"/>
  <c r="G3306" i="1"/>
  <c r="F3307" i="1"/>
  <c r="G3307" i="1" s="1"/>
  <c r="F3308" i="1"/>
  <c r="G3308" i="1"/>
  <c r="F3309" i="1"/>
  <c r="G3309" i="1" s="1"/>
  <c r="F3310" i="1"/>
  <c r="G3310" i="1"/>
  <c r="F3311" i="1"/>
  <c r="G3311" i="1" s="1"/>
  <c r="F3312" i="1"/>
  <c r="G3312" i="1"/>
  <c r="F3313" i="1"/>
  <c r="G3313" i="1" s="1"/>
  <c r="F3314" i="1"/>
  <c r="G3314" i="1"/>
  <c r="F3315" i="1"/>
  <c r="G3315" i="1" s="1"/>
  <c r="F3316" i="1"/>
  <c r="G3316" i="1"/>
  <c r="F3317" i="1"/>
  <c r="G3317" i="1" s="1"/>
  <c r="F3318" i="1"/>
  <c r="G3318" i="1"/>
  <c r="F3319" i="1"/>
  <c r="G3319" i="1" s="1"/>
  <c r="F3320" i="1"/>
  <c r="G3320" i="1"/>
  <c r="F3321" i="1"/>
  <c r="G3321" i="1" s="1"/>
  <c r="F3322" i="1"/>
  <c r="G3322" i="1"/>
  <c r="F3323" i="1"/>
  <c r="G3323" i="1" s="1"/>
  <c r="F3324" i="1"/>
  <c r="G3324" i="1"/>
  <c r="F3325" i="1"/>
  <c r="G3325" i="1" s="1"/>
  <c r="F3326" i="1"/>
  <c r="G3326" i="1"/>
  <c r="F3327" i="1"/>
  <c r="G3327" i="1" s="1"/>
  <c r="F3328" i="1"/>
  <c r="G3328" i="1"/>
  <c r="F3329" i="1"/>
  <c r="G3329" i="1" s="1"/>
  <c r="F3330" i="1"/>
  <c r="G3330" i="1"/>
  <c r="F3331" i="1"/>
  <c r="G3331" i="1" s="1"/>
  <c r="F3332" i="1"/>
  <c r="G3332" i="1"/>
  <c r="F3333" i="1"/>
  <c r="G3333" i="1" s="1"/>
  <c r="F3334" i="1"/>
  <c r="G3334" i="1"/>
  <c r="F3335" i="1"/>
  <c r="G3335" i="1" s="1"/>
  <c r="F3336" i="1"/>
  <c r="G3336" i="1"/>
  <c r="F3337" i="1"/>
  <c r="G3337" i="1" s="1"/>
  <c r="F3338" i="1"/>
  <c r="G3338" i="1"/>
  <c r="F3339" i="1"/>
  <c r="G3339" i="1" s="1"/>
  <c r="F3340" i="1"/>
  <c r="G3340" i="1"/>
  <c r="F3341" i="1"/>
  <c r="G3341" i="1" s="1"/>
  <c r="F3342" i="1"/>
  <c r="G3342" i="1"/>
  <c r="F3343" i="1"/>
  <c r="G3343" i="1" s="1"/>
  <c r="F3344" i="1"/>
  <c r="G3344" i="1"/>
  <c r="F3345" i="1"/>
  <c r="G3345" i="1" s="1"/>
  <c r="F3346" i="1"/>
  <c r="G3346" i="1"/>
  <c r="F3347" i="1"/>
  <c r="G3347" i="1" s="1"/>
  <c r="F3348" i="1"/>
  <c r="G3348" i="1"/>
  <c r="F3349" i="1"/>
  <c r="G3349" i="1" s="1"/>
  <c r="F3350" i="1"/>
  <c r="G3350" i="1"/>
  <c r="F3351" i="1"/>
  <c r="G3351" i="1" s="1"/>
  <c r="F3352" i="1"/>
  <c r="G3352" i="1"/>
  <c r="F3353" i="1"/>
  <c r="G3353" i="1" s="1"/>
  <c r="F3354" i="1"/>
  <c r="G3354" i="1"/>
  <c r="F3355" i="1"/>
  <c r="G3355" i="1" s="1"/>
  <c r="F3356" i="1"/>
  <c r="G3356" i="1"/>
  <c r="F3357" i="1"/>
  <c r="G3357" i="1" s="1"/>
  <c r="F3358" i="1"/>
  <c r="G3358" i="1"/>
  <c r="F3359" i="1"/>
  <c r="G3359" i="1" s="1"/>
  <c r="F3360" i="1"/>
  <c r="G3360" i="1"/>
  <c r="F3361" i="1"/>
  <c r="G3361" i="1" s="1"/>
  <c r="F3362" i="1"/>
  <c r="G3362" i="1"/>
  <c r="F3363" i="1"/>
  <c r="G3363" i="1" s="1"/>
  <c r="F3364" i="1"/>
  <c r="G3364" i="1"/>
  <c r="F3365" i="1"/>
  <c r="G3365" i="1" s="1"/>
  <c r="F3366" i="1"/>
  <c r="G3366" i="1"/>
  <c r="F3367" i="1"/>
  <c r="G3367" i="1" s="1"/>
  <c r="F3368" i="1"/>
  <c r="G3368" i="1"/>
  <c r="F3369" i="1"/>
  <c r="G3369" i="1" s="1"/>
  <c r="F3370" i="1"/>
  <c r="G3370" i="1"/>
  <c r="F3371" i="1"/>
  <c r="G3371" i="1" s="1"/>
  <c r="F3372" i="1"/>
  <c r="G3372" i="1"/>
  <c r="F3373" i="1"/>
  <c r="G3373" i="1" s="1"/>
  <c r="F3374" i="1"/>
  <c r="G3374" i="1"/>
  <c r="F3375" i="1"/>
  <c r="G3375" i="1" s="1"/>
  <c r="F3376" i="1"/>
  <c r="G3376" i="1"/>
  <c r="F3377" i="1"/>
  <c r="G3377" i="1" s="1"/>
  <c r="F3378" i="1"/>
  <c r="G3378" i="1"/>
  <c r="F3379" i="1"/>
  <c r="G3379" i="1" s="1"/>
  <c r="F3380" i="1"/>
  <c r="G3380" i="1"/>
  <c r="F3381" i="1"/>
  <c r="G3381" i="1" s="1"/>
  <c r="F3382" i="1"/>
  <c r="G3382" i="1"/>
  <c r="F3383" i="1"/>
  <c r="G3383" i="1" s="1"/>
  <c r="F3384" i="1"/>
  <c r="G3384" i="1"/>
  <c r="F3385" i="1"/>
  <c r="G3385" i="1" s="1"/>
  <c r="F3386" i="1"/>
  <c r="G3386" i="1"/>
  <c r="F3387" i="1"/>
  <c r="G3387" i="1" s="1"/>
  <c r="F3388" i="1"/>
  <c r="G3388" i="1"/>
  <c r="F3389" i="1"/>
  <c r="G3389" i="1" s="1"/>
  <c r="F3390" i="1"/>
  <c r="G3390" i="1"/>
  <c r="F3391" i="1"/>
  <c r="G3391" i="1" s="1"/>
  <c r="F3392" i="1"/>
  <c r="G3392" i="1"/>
  <c r="F3393" i="1"/>
  <c r="G3393" i="1" s="1"/>
  <c r="F3394" i="1"/>
  <c r="G3394" i="1"/>
  <c r="F3395" i="1"/>
  <c r="G3395" i="1" s="1"/>
  <c r="F3396" i="1"/>
  <c r="G3396" i="1"/>
  <c r="F3397" i="1"/>
  <c r="G3397" i="1" s="1"/>
  <c r="F3398" i="1"/>
  <c r="G3398" i="1"/>
  <c r="F3399" i="1"/>
  <c r="G3399" i="1" s="1"/>
  <c r="F3400" i="1"/>
  <c r="G3400" i="1"/>
  <c r="F3401" i="1"/>
  <c r="G3401" i="1" s="1"/>
  <c r="F3402" i="1"/>
  <c r="G3402" i="1"/>
  <c r="F3403" i="1"/>
  <c r="G3403" i="1" s="1"/>
  <c r="F3404" i="1"/>
  <c r="G3404" i="1"/>
  <c r="F3405" i="1"/>
  <c r="G3405" i="1" s="1"/>
  <c r="F3406" i="1"/>
  <c r="G3406" i="1"/>
  <c r="F3407" i="1"/>
  <c r="G3407" i="1" s="1"/>
  <c r="F3408" i="1"/>
  <c r="G3408" i="1"/>
  <c r="F3409" i="1"/>
  <c r="G3409" i="1" s="1"/>
  <c r="F3410" i="1"/>
  <c r="G3410" i="1"/>
  <c r="F3411" i="1"/>
  <c r="G3411" i="1" s="1"/>
  <c r="F3412" i="1"/>
  <c r="G3412" i="1"/>
  <c r="F3413" i="1"/>
  <c r="G3413" i="1" s="1"/>
  <c r="F3414" i="1"/>
  <c r="G3414" i="1"/>
  <c r="F3415" i="1"/>
  <c r="G3415" i="1" s="1"/>
  <c r="F3416" i="1"/>
  <c r="G3416" i="1"/>
  <c r="F3417" i="1"/>
  <c r="G3417" i="1" s="1"/>
  <c r="F3418" i="1"/>
  <c r="G3418" i="1"/>
  <c r="F3419" i="1"/>
  <c r="G3419" i="1" s="1"/>
  <c r="F3420" i="1"/>
  <c r="G3420" i="1"/>
  <c r="F3421" i="1"/>
  <c r="G3421" i="1" s="1"/>
  <c r="F3422" i="1"/>
  <c r="G3422" i="1"/>
  <c r="F3423" i="1"/>
  <c r="G3423" i="1" s="1"/>
  <c r="F3424" i="1"/>
  <c r="G3424" i="1"/>
  <c r="F3425" i="1"/>
  <c r="G3425" i="1" s="1"/>
  <c r="F3426" i="1"/>
  <c r="G3426" i="1"/>
  <c r="F3427" i="1"/>
  <c r="G3427" i="1" s="1"/>
  <c r="F3428" i="1"/>
  <c r="G3428" i="1"/>
  <c r="F3429" i="1"/>
  <c r="G3429" i="1" s="1"/>
  <c r="F3430" i="1"/>
  <c r="G3430" i="1"/>
  <c r="F3431" i="1"/>
  <c r="G3431" i="1" s="1"/>
  <c r="F3432" i="1"/>
  <c r="G3432" i="1"/>
  <c r="F3433" i="1"/>
  <c r="G3433" i="1" s="1"/>
  <c r="F3434" i="1"/>
  <c r="G3434" i="1"/>
  <c r="F3435" i="1"/>
  <c r="G3435" i="1" s="1"/>
  <c r="F3436" i="1"/>
  <c r="G3436" i="1"/>
  <c r="F3437" i="1"/>
  <c r="G3437" i="1" s="1"/>
  <c r="F3438" i="1"/>
  <c r="G3438" i="1"/>
  <c r="F3439" i="1"/>
  <c r="G3439" i="1" s="1"/>
  <c r="F3440" i="1"/>
  <c r="G3440" i="1"/>
  <c r="F3441" i="1"/>
  <c r="G3441" i="1" s="1"/>
  <c r="F3442" i="1"/>
  <c r="G3442" i="1"/>
  <c r="F3443" i="1"/>
  <c r="G3443" i="1" s="1"/>
  <c r="F3444" i="1"/>
  <c r="G3444" i="1"/>
  <c r="F3445" i="1"/>
  <c r="G3445" i="1" s="1"/>
  <c r="F3446" i="1"/>
  <c r="G3446" i="1"/>
  <c r="F3447" i="1"/>
  <c r="G3447" i="1" s="1"/>
  <c r="F3448" i="1"/>
  <c r="G3448" i="1"/>
  <c r="F3449" i="1"/>
  <c r="G3449" i="1" s="1"/>
  <c r="F3450" i="1"/>
  <c r="G3450" i="1"/>
  <c r="F3451" i="1"/>
  <c r="G3451" i="1" s="1"/>
  <c r="F3452" i="1"/>
  <c r="G3452" i="1"/>
  <c r="F3453" i="1"/>
  <c r="G3453" i="1" s="1"/>
  <c r="F3454" i="1"/>
  <c r="G3454" i="1"/>
  <c r="F3455" i="1"/>
  <c r="G3455" i="1" s="1"/>
  <c r="F3456" i="1"/>
  <c r="G3456" i="1"/>
  <c r="F3457" i="1"/>
  <c r="G3457" i="1" s="1"/>
  <c r="F3458" i="1"/>
  <c r="G3458" i="1"/>
  <c r="F3459" i="1"/>
  <c r="G3459" i="1" s="1"/>
  <c r="F3460" i="1"/>
  <c r="G3460" i="1"/>
  <c r="F3461" i="1"/>
  <c r="G3461" i="1" s="1"/>
  <c r="F3462" i="1"/>
  <c r="G3462" i="1"/>
  <c r="F3463" i="1"/>
  <c r="G3463" i="1" s="1"/>
  <c r="F3464" i="1"/>
  <c r="G3464" i="1"/>
  <c r="F3465" i="1"/>
  <c r="G3465" i="1" s="1"/>
  <c r="F3466" i="1"/>
  <c r="G3466" i="1"/>
  <c r="F3467" i="1"/>
  <c r="G3467" i="1" s="1"/>
  <c r="F3468" i="1"/>
  <c r="G3468" i="1"/>
  <c r="F3469" i="1"/>
  <c r="G3469" i="1" s="1"/>
  <c r="F3470" i="1"/>
  <c r="G3470" i="1"/>
  <c r="F3471" i="1"/>
  <c r="G3471" i="1" s="1"/>
  <c r="F3472" i="1"/>
  <c r="G3472" i="1"/>
  <c r="F3473" i="1"/>
  <c r="G3473" i="1" s="1"/>
  <c r="F3474" i="1"/>
  <c r="G3474" i="1"/>
  <c r="F3475" i="1"/>
  <c r="G3475" i="1" s="1"/>
  <c r="F3476" i="1"/>
  <c r="G3476" i="1"/>
  <c r="F3477" i="1"/>
  <c r="G3477" i="1" s="1"/>
  <c r="F3478" i="1"/>
  <c r="G3478" i="1"/>
  <c r="F3479" i="1"/>
  <c r="G3479" i="1" s="1"/>
  <c r="F3480" i="1"/>
  <c r="G3480" i="1"/>
  <c r="F3481" i="1"/>
  <c r="G3481" i="1" s="1"/>
  <c r="F3482" i="1"/>
  <c r="G3482" i="1"/>
  <c r="F3483" i="1"/>
  <c r="G3483" i="1" s="1"/>
  <c r="F3484" i="1"/>
  <c r="G3484" i="1"/>
  <c r="F3485" i="1"/>
  <c r="G3485" i="1" s="1"/>
  <c r="F3486" i="1"/>
  <c r="G3486" i="1"/>
  <c r="F3487" i="1"/>
  <c r="G3487" i="1" s="1"/>
  <c r="F3488" i="1"/>
  <c r="G3488" i="1"/>
  <c r="F3489" i="1"/>
  <c r="G3489" i="1" s="1"/>
  <c r="F3490" i="1"/>
  <c r="G3490" i="1"/>
  <c r="F3491" i="1"/>
  <c r="G3491" i="1" s="1"/>
  <c r="F3492" i="1"/>
  <c r="G3492" i="1"/>
  <c r="F3493" i="1"/>
  <c r="G3493" i="1" s="1"/>
  <c r="F3494" i="1"/>
  <c r="G3494" i="1"/>
  <c r="F3495" i="1"/>
  <c r="G3495" i="1" s="1"/>
  <c r="F3496" i="1"/>
  <c r="G3496" i="1"/>
  <c r="F3497" i="1"/>
  <c r="G3497" i="1" s="1"/>
  <c r="F3498" i="1"/>
  <c r="G3498" i="1"/>
  <c r="F3499" i="1"/>
  <c r="G3499" i="1" s="1"/>
  <c r="F3500" i="1"/>
  <c r="G3500" i="1"/>
  <c r="F3501" i="1"/>
  <c r="G3501" i="1" s="1"/>
  <c r="F3502" i="1"/>
  <c r="G3502" i="1"/>
  <c r="F3503" i="1"/>
  <c r="G3503" i="1" s="1"/>
  <c r="F3504" i="1"/>
  <c r="G3504" i="1"/>
  <c r="F3505" i="1"/>
  <c r="G3505" i="1" s="1"/>
  <c r="F3506" i="1"/>
  <c r="G3506" i="1"/>
  <c r="F3507" i="1"/>
  <c r="G3507" i="1" s="1"/>
  <c r="F3508" i="1"/>
  <c r="G3508" i="1"/>
  <c r="F3509" i="1"/>
  <c r="G3509" i="1" s="1"/>
  <c r="F3510" i="1"/>
  <c r="G3510" i="1"/>
  <c r="F3511" i="1"/>
  <c r="G3511" i="1" s="1"/>
  <c r="F3512" i="1"/>
  <c r="G3512" i="1"/>
  <c r="F3513" i="1"/>
  <c r="G3513" i="1" s="1"/>
  <c r="F3514" i="1"/>
  <c r="G3514" i="1"/>
  <c r="F3515" i="1"/>
  <c r="G3515" i="1" s="1"/>
  <c r="F3516" i="1"/>
  <c r="G3516" i="1"/>
  <c r="F3517" i="1"/>
  <c r="G3517" i="1" s="1"/>
  <c r="F3518" i="1"/>
  <c r="G3518" i="1"/>
  <c r="F3519" i="1"/>
  <c r="G3519" i="1" s="1"/>
  <c r="F3520" i="1"/>
  <c r="G3520" i="1"/>
  <c r="F3521" i="1"/>
  <c r="G3521" i="1" s="1"/>
  <c r="F3522" i="1"/>
  <c r="G3522" i="1"/>
  <c r="F3523" i="1"/>
  <c r="G3523" i="1" s="1"/>
  <c r="F3524" i="1"/>
  <c r="G3524" i="1"/>
  <c r="F3525" i="1"/>
  <c r="G3525" i="1" s="1"/>
  <c r="F3526" i="1"/>
  <c r="G3526" i="1"/>
  <c r="F3527" i="1"/>
  <c r="G3527" i="1" s="1"/>
  <c r="F3528" i="1"/>
  <c r="G3528" i="1"/>
  <c r="F3529" i="1"/>
  <c r="G3529" i="1" s="1"/>
  <c r="F3530" i="1"/>
  <c r="G3530" i="1"/>
  <c r="F3531" i="1"/>
  <c r="G3531" i="1" s="1"/>
  <c r="F3532" i="1"/>
  <c r="G3532" i="1"/>
  <c r="F3533" i="1"/>
  <c r="G3533" i="1" s="1"/>
  <c r="F3534" i="1"/>
  <c r="G3534" i="1"/>
  <c r="F3535" i="1"/>
  <c r="G3535" i="1" s="1"/>
  <c r="F3536" i="1"/>
  <c r="G3536" i="1"/>
  <c r="F3537" i="1"/>
  <c r="G3537" i="1" s="1"/>
  <c r="F3538" i="1"/>
  <c r="G3538" i="1"/>
  <c r="F3539" i="1"/>
  <c r="G3539" i="1" s="1"/>
  <c r="F3540" i="1"/>
  <c r="G3540" i="1"/>
  <c r="F3541" i="1"/>
  <c r="G3541" i="1" s="1"/>
  <c r="F3542" i="1"/>
  <c r="G3542" i="1"/>
  <c r="F3543" i="1"/>
  <c r="G3543" i="1" s="1"/>
  <c r="F3544" i="1"/>
  <c r="G3544" i="1"/>
  <c r="F3545" i="1"/>
  <c r="G3545" i="1" s="1"/>
  <c r="F3546" i="1"/>
  <c r="G3546" i="1"/>
  <c r="F3547" i="1"/>
  <c r="G3547" i="1" s="1"/>
  <c r="F3548" i="1"/>
  <c r="G3548" i="1"/>
  <c r="F3549" i="1"/>
  <c r="G3549" i="1" s="1"/>
  <c r="F3550" i="1"/>
  <c r="G3550" i="1"/>
  <c r="F3551" i="1"/>
  <c r="G3551" i="1" s="1"/>
  <c r="F3552" i="1"/>
  <c r="G3552" i="1"/>
  <c r="F3553" i="1"/>
  <c r="G3553" i="1" s="1"/>
  <c r="F3554" i="1"/>
  <c r="G3554" i="1"/>
  <c r="F3555" i="1"/>
  <c r="G3555" i="1" s="1"/>
  <c r="F3556" i="1"/>
  <c r="G3556" i="1"/>
  <c r="F3557" i="1"/>
  <c r="G3557" i="1" s="1"/>
  <c r="F3558" i="1"/>
  <c r="G3558" i="1"/>
  <c r="F3559" i="1"/>
  <c r="G3559" i="1" s="1"/>
  <c r="F3560" i="1"/>
  <c r="G3560" i="1"/>
  <c r="F3561" i="1"/>
  <c r="G3561" i="1" s="1"/>
  <c r="F3562" i="1"/>
  <c r="G3562" i="1"/>
  <c r="F3563" i="1"/>
  <c r="G3563" i="1" s="1"/>
  <c r="F3564" i="1"/>
  <c r="G3564" i="1"/>
  <c r="F3565" i="1"/>
  <c r="G3565" i="1" s="1"/>
  <c r="F3566" i="1"/>
  <c r="G3566" i="1"/>
  <c r="F3567" i="1"/>
  <c r="G3567" i="1" s="1"/>
  <c r="F3568" i="1"/>
  <c r="G3568" i="1"/>
  <c r="F3569" i="1"/>
  <c r="G3569" i="1" s="1"/>
  <c r="F3570" i="1"/>
  <c r="G3570" i="1"/>
  <c r="F3571" i="1"/>
  <c r="G3571" i="1" s="1"/>
  <c r="F3572" i="1"/>
  <c r="G3572" i="1"/>
  <c r="F3573" i="1"/>
  <c r="G3573" i="1" s="1"/>
  <c r="F3574" i="1"/>
  <c r="G3574" i="1"/>
  <c r="F3575" i="1"/>
  <c r="G3575" i="1" s="1"/>
  <c r="F3576" i="1"/>
  <c r="G3576" i="1"/>
  <c r="F3577" i="1"/>
  <c r="G3577" i="1" s="1"/>
  <c r="F3578" i="1"/>
  <c r="G3578" i="1"/>
  <c r="F3579" i="1"/>
  <c r="G3579" i="1" s="1"/>
  <c r="F3580" i="1"/>
  <c r="G3580" i="1"/>
  <c r="F3581" i="1"/>
  <c r="G3581" i="1" s="1"/>
  <c r="F3582" i="1"/>
  <c r="G3582" i="1"/>
  <c r="F3583" i="1"/>
  <c r="G3583" i="1" s="1"/>
  <c r="F3584" i="1"/>
  <c r="G3584" i="1"/>
  <c r="F3585" i="1"/>
  <c r="G3585" i="1" s="1"/>
  <c r="F3586" i="1"/>
  <c r="G3586" i="1"/>
  <c r="F3587" i="1"/>
  <c r="G3587" i="1" s="1"/>
  <c r="F3588" i="1"/>
  <c r="G3588" i="1"/>
  <c r="F3589" i="1"/>
  <c r="G3589" i="1" s="1"/>
  <c r="F3590" i="1"/>
  <c r="G3590" i="1"/>
  <c r="F3591" i="1"/>
  <c r="G3591" i="1" s="1"/>
  <c r="F3592" i="1"/>
  <c r="G3592" i="1"/>
  <c r="F3593" i="1"/>
  <c r="G3593" i="1" s="1"/>
  <c r="F3594" i="1"/>
  <c r="G3594" i="1"/>
  <c r="F3595" i="1"/>
  <c r="G3595" i="1" s="1"/>
  <c r="F3596" i="1"/>
  <c r="G3596" i="1"/>
  <c r="F3597" i="1"/>
  <c r="G3597" i="1" s="1"/>
  <c r="F3598" i="1"/>
  <c r="G3598" i="1"/>
  <c r="F3599" i="1"/>
  <c r="G3599" i="1" s="1"/>
  <c r="F3600" i="1"/>
  <c r="G3600" i="1"/>
  <c r="F3601" i="1"/>
  <c r="G3601" i="1" s="1"/>
  <c r="F3602" i="1"/>
  <c r="G3602" i="1"/>
  <c r="F3603" i="1"/>
  <c r="G3603" i="1" s="1"/>
  <c r="F3604" i="1"/>
  <c r="G3604" i="1"/>
  <c r="F3605" i="1"/>
  <c r="G3605" i="1" s="1"/>
  <c r="F3606" i="1"/>
  <c r="G3606" i="1"/>
  <c r="F3607" i="1"/>
  <c r="G3607" i="1" s="1"/>
  <c r="F3608" i="1"/>
  <c r="G3608" i="1"/>
  <c r="F3609" i="1"/>
  <c r="G3609" i="1" s="1"/>
  <c r="F3610" i="1"/>
  <c r="G3610" i="1"/>
  <c r="F3611" i="1"/>
  <c r="G3611" i="1" s="1"/>
  <c r="F3612" i="1"/>
  <c r="G3612" i="1"/>
  <c r="F3613" i="1"/>
  <c r="G3613" i="1" s="1"/>
  <c r="F3614" i="1"/>
  <c r="G3614" i="1"/>
  <c r="F3615" i="1"/>
  <c r="G3615" i="1" s="1"/>
  <c r="F3616" i="1"/>
  <c r="G3616" i="1"/>
  <c r="F3617" i="1"/>
  <c r="G3617" i="1" s="1"/>
  <c r="F3618" i="1"/>
  <c r="G3618" i="1"/>
  <c r="F3619" i="1"/>
  <c r="G3619" i="1" s="1"/>
  <c r="F3620" i="1"/>
  <c r="G3620" i="1"/>
  <c r="F3621" i="1"/>
  <c r="G3621" i="1" s="1"/>
  <c r="F3622" i="1"/>
  <c r="G3622" i="1"/>
  <c r="F3623" i="1"/>
  <c r="G3623" i="1" s="1"/>
  <c r="F3624" i="1"/>
  <c r="G3624" i="1"/>
  <c r="F3625" i="1"/>
  <c r="G3625" i="1" s="1"/>
  <c r="F3626" i="1"/>
  <c r="G3626" i="1"/>
  <c r="F3627" i="1"/>
  <c r="G3627" i="1" s="1"/>
  <c r="F3628" i="1"/>
  <c r="G3628" i="1"/>
  <c r="F3629" i="1"/>
  <c r="G3629" i="1" s="1"/>
  <c r="F3630" i="1"/>
  <c r="G3630" i="1"/>
  <c r="F3631" i="1"/>
  <c r="G3631" i="1" s="1"/>
  <c r="F3632" i="1"/>
  <c r="G3632" i="1"/>
  <c r="F3633" i="1"/>
  <c r="G3633" i="1" s="1"/>
  <c r="F3634" i="1"/>
  <c r="G3634" i="1"/>
  <c r="F3635" i="1"/>
  <c r="G3635" i="1" s="1"/>
  <c r="F3636" i="1"/>
  <c r="G3636" i="1"/>
  <c r="F3637" i="1"/>
  <c r="G3637" i="1" s="1"/>
  <c r="F3638" i="1"/>
  <c r="G3638" i="1"/>
  <c r="F3639" i="1"/>
  <c r="G3639" i="1" s="1"/>
  <c r="F3640" i="1"/>
  <c r="G3640" i="1"/>
  <c r="F3641" i="1"/>
  <c r="G3641" i="1" s="1"/>
  <c r="F3642" i="1"/>
  <c r="G3642" i="1"/>
  <c r="F3643" i="1"/>
  <c r="G3643" i="1" s="1"/>
  <c r="F3644" i="1"/>
  <c r="G3644" i="1"/>
  <c r="F3645" i="1"/>
  <c r="G3645" i="1" s="1"/>
  <c r="F3646" i="1"/>
  <c r="G3646" i="1"/>
  <c r="F3647" i="1"/>
  <c r="G3647" i="1" s="1"/>
  <c r="F3648" i="1"/>
  <c r="G3648" i="1"/>
  <c r="F3649" i="1"/>
  <c r="G3649" i="1" s="1"/>
  <c r="F3650" i="1"/>
  <c r="G3650" i="1"/>
  <c r="F3651" i="1"/>
  <c r="G3651" i="1" s="1"/>
  <c r="F3652" i="1"/>
  <c r="G3652" i="1"/>
  <c r="F3653" i="1"/>
  <c r="G3653" i="1" s="1"/>
  <c r="F3654" i="1"/>
  <c r="G3654" i="1"/>
  <c r="F3655" i="1"/>
  <c r="G3655" i="1" s="1"/>
  <c r="F3656" i="1"/>
  <c r="G3656" i="1"/>
  <c r="F3657" i="1"/>
  <c r="G3657" i="1" s="1"/>
  <c r="F3658" i="1"/>
  <c r="G3658" i="1"/>
  <c r="F3659" i="1"/>
  <c r="G3659" i="1" s="1"/>
  <c r="F3660" i="1"/>
  <c r="G3660" i="1"/>
  <c r="F3661" i="1"/>
  <c r="G3661" i="1" s="1"/>
  <c r="F3662" i="1"/>
  <c r="G3662" i="1"/>
  <c r="F3663" i="1"/>
  <c r="G3663" i="1" s="1"/>
  <c r="F3664" i="1"/>
  <c r="G3664" i="1"/>
  <c r="F3665" i="1"/>
  <c r="G3665" i="1" s="1"/>
  <c r="F3666" i="1"/>
  <c r="G3666" i="1"/>
  <c r="F3667" i="1"/>
  <c r="G3667" i="1" s="1"/>
  <c r="F3668" i="1"/>
  <c r="G3668" i="1"/>
  <c r="F3669" i="1"/>
  <c r="G3669" i="1" s="1"/>
  <c r="F3670" i="1"/>
  <c r="G3670" i="1"/>
  <c r="F3671" i="1"/>
  <c r="G3671" i="1" s="1"/>
  <c r="F3672" i="1"/>
  <c r="G3672" i="1"/>
  <c r="F3673" i="1"/>
  <c r="G3673" i="1" s="1"/>
  <c r="F3674" i="1"/>
  <c r="G3674" i="1"/>
  <c r="F3675" i="1"/>
  <c r="G3675" i="1" s="1"/>
  <c r="F3676" i="1"/>
  <c r="G3676" i="1"/>
  <c r="F3677" i="1"/>
  <c r="G3677" i="1" s="1"/>
  <c r="F3678" i="1"/>
  <c r="G3678" i="1"/>
  <c r="F3679" i="1"/>
  <c r="G3679" i="1" s="1"/>
  <c r="F3680" i="1"/>
  <c r="G3680" i="1"/>
  <c r="F3681" i="1"/>
  <c r="G3681" i="1" s="1"/>
  <c r="F3682" i="1"/>
  <c r="G3682" i="1"/>
  <c r="F3683" i="1"/>
  <c r="G3683" i="1" s="1"/>
  <c r="F3684" i="1"/>
  <c r="G3684" i="1"/>
  <c r="F3685" i="1"/>
  <c r="G3685" i="1" s="1"/>
  <c r="F3686" i="1"/>
  <c r="G3686" i="1"/>
  <c r="F3687" i="1"/>
  <c r="G3687" i="1" s="1"/>
  <c r="F3688" i="1"/>
  <c r="G3688" i="1"/>
  <c r="F3689" i="1"/>
  <c r="G3689" i="1" s="1"/>
  <c r="F3690" i="1"/>
  <c r="G3690" i="1"/>
  <c r="F3691" i="1"/>
  <c r="G3691" i="1" s="1"/>
  <c r="F3692" i="1"/>
  <c r="G3692" i="1"/>
  <c r="F3693" i="1"/>
  <c r="G3693" i="1" s="1"/>
  <c r="F3694" i="1"/>
  <c r="G3694" i="1"/>
  <c r="F3695" i="1"/>
  <c r="G3695" i="1" s="1"/>
  <c r="F3696" i="1"/>
  <c r="G3696" i="1"/>
  <c r="F3697" i="1"/>
  <c r="G3697" i="1" s="1"/>
  <c r="F3698" i="1"/>
  <c r="G3698" i="1"/>
  <c r="F3699" i="1"/>
  <c r="G3699" i="1" s="1"/>
  <c r="F3700" i="1"/>
  <c r="G3700" i="1"/>
  <c r="F3701" i="1"/>
  <c r="G3701" i="1" s="1"/>
  <c r="F3702" i="1"/>
  <c r="G3702" i="1"/>
  <c r="F3703" i="1"/>
  <c r="G3703" i="1" s="1"/>
  <c r="F3704" i="1"/>
  <c r="G3704" i="1"/>
  <c r="F3705" i="1"/>
  <c r="G3705" i="1" s="1"/>
  <c r="F3706" i="1"/>
  <c r="G3706" i="1"/>
  <c r="F3707" i="1"/>
  <c r="G3707" i="1" s="1"/>
  <c r="F3708" i="1"/>
  <c r="G3708" i="1"/>
  <c r="F3709" i="1"/>
  <c r="G3709" i="1" s="1"/>
  <c r="F3710" i="1"/>
  <c r="G3710" i="1"/>
  <c r="F3711" i="1"/>
  <c r="G3711" i="1" s="1"/>
  <c r="F3712" i="1"/>
  <c r="G3712" i="1"/>
  <c r="F3713" i="1"/>
  <c r="G3713" i="1" s="1"/>
  <c r="F3714" i="1"/>
  <c r="G3714" i="1"/>
  <c r="F3715" i="1"/>
  <c r="G3715" i="1" s="1"/>
  <c r="F3716" i="1"/>
  <c r="G3716" i="1"/>
  <c r="F3717" i="1"/>
  <c r="G3717" i="1" s="1"/>
  <c r="F3718" i="1"/>
  <c r="G3718" i="1"/>
  <c r="F3719" i="1"/>
  <c r="G3719" i="1" s="1"/>
  <c r="F3720" i="1"/>
  <c r="G3720" i="1"/>
  <c r="F3721" i="1"/>
  <c r="G3721" i="1" s="1"/>
  <c r="F3722" i="1"/>
  <c r="G3722" i="1"/>
  <c r="F3723" i="1"/>
  <c r="G3723" i="1" s="1"/>
  <c r="F3724" i="1"/>
  <c r="G3724" i="1"/>
  <c r="F3725" i="1"/>
  <c r="G3725" i="1" s="1"/>
  <c r="F3726" i="1"/>
  <c r="G3726" i="1"/>
  <c r="F3727" i="1"/>
  <c r="G3727" i="1" s="1"/>
  <c r="F3728" i="1"/>
  <c r="G3728" i="1"/>
  <c r="F3729" i="1"/>
  <c r="G3729" i="1" s="1"/>
  <c r="F3730" i="1"/>
  <c r="G3730" i="1"/>
  <c r="F3731" i="1"/>
  <c r="G3731" i="1" s="1"/>
  <c r="F3732" i="1"/>
  <c r="G3732" i="1"/>
  <c r="F3733" i="1"/>
  <c r="G3733" i="1" s="1"/>
  <c r="F3734" i="1"/>
  <c r="G3734" i="1"/>
  <c r="F3735" i="1"/>
  <c r="G3735" i="1" s="1"/>
  <c r="F3736" i="1"/>
  <c r="G3736" i="1"/>
  <c r="F3737" i="1"/>
  <c r="G3737" i="1" s="1"/>
  <c r="F3738" i="1"/>
  <c r="G3738" i="1"/>
  <c r="F3739" i="1"/>
  <c r="G3739" i="1" s="1"/>
  <c r="F3740" i="1"/>
  <c r="G3740" i="1"/>
  <c r="F3741" i="1"/>
  <c r="G3741" i="1" s="1"/>
  <c r="F3742" i="1"/>
  <c r="G3742" i="1"/>
  <c r="F3743" i="1"/>
  <c r="G3743" i="1" s="1"/>
  <c r="F3744" i="1"/>
  <c r="G3744" i="1"/>
  <c r="F3745" i="1"/>
  <c r="G3745" i="1" s="1"/>
  <c r="F3746" i="1"/>
  <c r="G3746" i="1"/>
  <c r="F3747" i="1"/>
  <c r="G3747" i="1" s="1"/>
  <c r="F3748" i="1"/>
  <c r="G3748" i="1"/>
  <c r="F3749" i="1"/>
  <c r="G3749" i="1" s="1"/>
  <c r="F3750" i="1"/>
  <c r="G3750" i="1"/>
  <c r="F3751" i="1"/>
  <c r="G3751" i="1" s="1"/>
  <c r="F3752" i="1"/>
  <c r="G3752" i="1"/>
  <c r="F3753" i="1"/>
  <c r="G3753" i="1" s="1"/>
  <c r="F3754" i="1"/>
  <c r="G3754" i="1"/>
  <c r="F3755" i="1"/>
  <c r="G3755" i="1" s="1"/>
  <c r="F3756" i="1"/>
  <c r="G3756" i="1"/>
  <c r="F3757" i="1"/>
  <c r="G3757" i="1" s="1"/>
  <c r="F3758" i="1"/>
  <c r="G3758" i="1"/>
  <c r="F3759" i="1"/>
  <c r="G3759" i="1" s="1"/>
  <c r="F3760" i="1"/>
  <c r="G3760" i="1"/>
  <c r="F3761" i="1"/>
  <c r="G3761" i="1" s="1"/>
  <c r="F3762" i="1"/>
  <c r="G3762" i="1"/>
  <c r="F3763" i="1"/>
  <c r="G3763" i="1" s="1"/>
  <c r="F3764" i="1"/>
  <c r="G3764" i="1"/>
  <c r="F3765" i="1"/>
  <c r="G3765" i="1" s="1"/>
  <c r="F3766" i="1"/>
  <c r="G3766" i="1"/>
  <c r="F3767" i="1"/>
  <c r="G3767" i="1" s="1"/>
  <c r="F3768" i="1"/>
  <c r="G3768" i="1"/>
  <c r="F3769" i="1"/>
  <c r="G3769" i="1" s="1"/>
  <c r="F3770" i="1"/>
  <c r="G3770" i="1"/>
  <c r="F3771" i="1"/>
  <c r="G3771" i="1" s="1"/>
  <c r="F3772" i="1"/>
  <c r="G3772" i="1"/>
  <c r="F3773" i="1"/>
  <c r="G3773" i="1" s="1"/>
  <c r="F3774" i="1"/>
  <c r="G3774" i="1"/>
  <c r="F3775" i="1"/>
  <c r="G3775" i="1" s="1"/>
  <c r="F3776" i="1"/>
  <c r="G3776" i="1"/>
  <c r="F3777" i="1"/>
  <c r="G3777" i="1" s="1"/>
  <c r="F3778" i="1"/>
  <c r="G3778" i="1"/>
  <c r="F3779" i="1"/>
  <c r="G3779" i="1" s="1"/>
  <c r="F3780" i="1"/>
  <c r="G3780" i="1"/>
  <c r="F3781" i="1"/>
  <c r="G3781" i="1" s="1"/>
  <c r="F3782" i="1"/>
  <c r="G3782" i="1"/>
  <c r="F3783" i="1"/>
  <c r="G3783" i="1" s="1"/>
  <c r="F3784" i="1"/>
  <c r="G3784" i="1"/>
  <c r="F3785" i="1"/>
  <c r="G3785" i="1" s="1"/>
  <c r="F3786" i="1"/>
  <c r="G3786" i="1"/>
  <c r="F3787" i="1"/>
  <c r="G3787" i="1" s="1"/>
  <c r="F3788" i="1"/>
  <c r="G3788" i="1"/>
  <c r="F3789" i="1"/>
  <c r="G3789" i="1" s="1"/>
  <c r="F3790" i="1"/>
  <c r="G3790" i="1"/>
  <c r="F3791" i="1"/>
  <c r="G3791" i="1" s="1"/>
  <c r="F3792" i="1"/>
  <c r="G3792" i="1"/>
  <c r="F3793" i="1"/>
  <c r="G3793" i="1" s="1"/>
  <c r="F3794" i="1"/>
  <c r="G3794" i="1"/>
  <c r="F3795" i="1"/>
  <c r="G3795" i="1" s="1"/>
  <c r="F3796" i="1"/>
  <c r="G3796" i="1"/>
  <c r="F3797" i="1"/>
  <c r="G3797" i="1" s="1"/>
  <c r="F3798" i="1"/>
  <c r="G3798" i="1"/>
  <c r="F3799" i="1"/>
  <c r="G3799" i="1" s="1"/>
  <c r="F3800" i="1"/>
  <c r="G3800" i="1"/>
  <c r="F3801" i="1"/>
  <c r="G3801" i="1" s="1"/>
  <c r="F3802" i="1"/>
  <c r="G3802" i="1"/>
  <c r="F3803" i="1"/>
  <c r="G3803" i="1" s="1"/>
  <c r="F3804" i="1"/>
  <c r="G3804" i="1"/>
  <c r="F3805" i="1"/>
  <c r="G3805" i="1" s="1"/>
  <c r="F3806" i="1"/>
  <c r="G3806" i="1"/>
  <c r="F3807" i="1"/>
  <c r="G3807" i="1" s="1"/>
  <c r="F3808" i="1"/>
  <c r="G3808" i="1"/>
  <c r="F3809" i="1"/>
  <c r="G3809" i="1" s="1"/>
  <c r="F3810" i="1"/>
  <c r="G3810" i="1"/>
  <c r="F3811" i="1"/>
  <c r="G3811" i="1" s="1"/>
  <c r="F3812" i="1"/>
  <c r="G3812" i="1"/>
  <c r="F3813" i="1"/>
  <c r="G3813" i="1" s="1"/>
  <c r="F3814" i="1"/>
  <c r="G3814" i="1"/>
  <c r="F3815" i="1"/>
  <c r="G3815" i="1" s="1"/>
  <c r="F3816" i="1"/>
  <c r="G3816" i="1"/>
  <c r="F3817" i="1"/>
  <c r="G3817" i="1" s="1"/>
  <c r="F3818" i="1"/>
  <c r="G3818" i="1"/>
  <c r="F3819" i="1"/>
  <c r="G3819" i="1" s="1"/>
  <c r="F3820" i="1"/>
  <c r="G3820" i="1"/>
  <c r="F3821" i="1"/>
  <c r="G3821" i="1" s="1"/>
  <c r="F3822" i="1"/>
  <c r="G3822" i="1"/>
  <c r="F3823" i="1"/>
  <c r="G3823" i="1" s="1"/>
  <c r="F3824" i="1"/>
  <c r="G3824" i="1"/>
  <c r="F3825" i="1"/>
  <c r="G3825" i="1" s="1"/>
  <c r="F3826" i="1"/>
  <c r="G3826" i="1"/>
  <c r="F3827" i="1"/>
  <c r="G3827" i="1" s="1"/>
  <c r="F3828" i="1"/>
  <c r="G3828" i="1"/>
  <c r="F3829" i="1"/>
  <c r="G3829" i="1" s="1"/>
  <c r="F3830" i="1"/>
  <c r="G3830" i="1"/>
  <c r="F3831" i="1"/>
  <c r="G3831" i="1" s="1"/>
  <c r="F3832" i="1"/>
  <c r="G3832" i="1"/>
  <c r="F3833" i="1"/>
  <c r="G3833" i="1" s="1"/>
  <c r="F3834" i="1"/>
  <c r="G3834" i="1"/>
  <c r="F3835" i="1"/>
  <c r="G3835" i="1" s="1"/>
  <c r="F3836" i="1"/>
  <c r="G3836" i="1"/>
  <c r="F3837" i="1"/>
  <c r="G3837" i="1" s="1"/>
  <c r="F3838" i="1"/>
  <c r="G3838" i="1"/>
  <c r="F3839" i="1"/>
  <c r="G3839" i="1" s="1"/>
  <c r="F3840" i="1"/>
  <c r="G3840" i="1"/>
  <c r="F3841" i="1"/>
  <c r="G3841" i="1" s="1"/>
  <c r="F3842" i="1"/>
  <c r="G3842" i="1"/>
  <c r="F3843" i="1"/>
  <c r="G3843" i="1" s="1"/>
  <c r="F3844" i="1"/>
  <c r="G3844" i="1"/>
  <c r="F3845" i="1"/>
  <c r="G3845" i="1" s="1"/>
  <c r="F3846" i="1"/>
  <c r="G3846" i="1"/>
  <c r="F3847" i="1"/>
  <c r="G3847" i="1" s="1"/>
  <c r="F3848" i="1"/>
  <c r="G3848" i="1"/>
  <c r="F3849" i="1"/>
  <c r="G3849" i="1" s="1"/>
  <c r="F3850" i="1"/>
  <c r="G3850" i="1"/>
  <c r="F3851" i="1"/>
  <c r="G3851" i="1" s="1"/>
  <c r="F3852" i="1"/>
  <c r="G3852" i="1"/>
  <c r="F3853" i="1"/>
  <c r="G3853" i="1" s="1"/>
  <c r="F3854" i="1"/>
  <c r="G3854" i="1"/>
  <c r="F3855" i="1"/>
  <c r="G3855" i="1" s="1"/>
  <c r="F3856" i="1"/>
  <c r="G3856" i="1"/>
  <c r="F3857" i="1"/>
  <c r="G3857" i="1" s="1"/>
  <c r="F3858" i="1"/>
  <c r="G3858" i="1"/>
  <c r="F3859" i="1"/>
  <c r="G3859" i="1" s="1"/>
  <c r="F3860" i="1"/>
  <c r="G3860" i="1"/>
  <c r="F3861" i="1"/>
  <c r="G3861" i="1" s="1"/>
  <c r="F3862" i="1"/>
  <c r="G3862" i="1"/>
  <c r="F3863" i="1"/>
  <c r="G3863" i="1" s="1"/>
  <c r="F3864" i="1"/>
  <c r="G3864" i="1"/>
  <c r="F3865" i="1"/>
  <c r="G3865" i="1" s="1"/>
  <c r="F3866" i="1"/>
  <c r="G3866" i="1"/>
  <c r="F3867" i="1"/>
  <c r="G3867" i="1" s="1"/>
  <c r="F3868" i="1"/>
  <c r="G3868" i="1"/>
  <c r="F3869" i="1"/>
  <c r="G3869" i="1" s="1"/>
  <c r="F3870" i="1"/>
  <c r="G3870" i="1"/>
  <c r="F3871" i="1"/>
  <c r="G3871" i="1" s="1"/>
  <c r="F3872" i="1"/>
  <c r="G3872" i="1"/>
  <c r="F3873" i="1"/>
  <c r="G3873" i="1" s="1"/>
  <c r="F3874" i="1"/>
  <c r="G3874" i="1"/>
  <c r="F3875" i="1"/>
  <c r="G3875" i="1" s="1"/>
  <c r="F3876" i="1"/>
  <c r="G3876" i="1"/>
  <c r="F3877" i="1"/>
  <c r="G3877" i="1" s="1"/>
  <c r="F3878" i="1"/>
  <c r="G3878" i="1"/>
  <c r="F3879" i="1"/>
  <c r="G3879" i="1" s="1"/>
  <c r="F3880" i="1"/>
  <c r="G3880" i="1"/>
  <c r="F3881" i="1"/>
  <c r="G3881" i="1" s="1"/>
  <c r="F3882" i="1"/>
  <c r="G3882" i="1"/>
  <c r="F3883" i="1"/>
  <c r="G3883" i="1" s="1"/>
  <c r="F3884" i="1"/>
  <c r="G3884" i="1"/>
  <c r="F3885" i="1"/>
  <c r="G3885" i="1" s="1"/>
  <c r="F3886" i="1"/>
  <c r="G3886" i="1"/>
  <c r="F3887" i="1"/>
  <c r="G3887" i="1" s="1"/>
  <c r="F3888" i="1"/>
  <c r="G3888" i="1"/>
  <c r="F3889" i="1"/>
  <c r="G3889" i="1" s="1"/>
  <c r="F3890" i="1"/>
  <c r="G3890" i="1"/>
  <c r="F3891" i="1"/>
  <c r="G3891" i="1" s="1"/>
  <c r="F3892" i="1"/>
  <c r="G3892" i="1"/>
  <c r="F3893" i="1"/>
  <c r="G3893" i="1" s="1"/>
  <c r="F3894" i="1"/>
  <c r="G3894" i="1"/>
  <c r="F3895" i="1"/>
  <c r="G3895" i="1" s="1"/>
  <c r="F3896" i="1"/>
  <c r="G3896" i="1"/>
  <c r="F3897" i="1"/>
  <c r="G3897" i="1" s="1"/>
  <c r="F3898" i="1"/>
  <c r="G3898" i="1"/>
  <c r="F3899" i="1"/>
  <c r="G3899" i="1" s="1"/>
  <c r="F3900" i="1"/>
  <c r="G3900" i="1"/>
  <c r="F3901" i="1"/>
  <c r="G3901" i="1" s="1"/>
  <c r="F3902" i="1"/>
  <c r="G3902" i="1"/>
  <c r="F3903" i="1"/>
  <c r="G3903" i="1" s="1"/>
  <c r="F3904" i="1"/>
  <c r="G3904" i="1"/>
  <c r="F3905" i="1"/>
  <c r="G3905" i="1" s="1"/>
  <c r="F3906" i="1"/>
  <c r="G3906" i="1"/>
  <c r="F3907" i="1"/>
  <c r="G3907" i="1" s="1"/>
  <c r="F3908" i="1"/>
  <c r="G3908" i="1"/>
  <c r="F3909" i="1"/>
  <c r="G3909" i="1" s="1"/>
  <c r="F3910" i="1"/>
  <c r="G3910" i="1"/>
  <c r="F3911" i="1"/>
  <c r="G3911" i="1" s="1"/>
  <c r="F3912" i="1"/>
  <c r="G3912" i="1"/>
  <c r="F3913" i="1"/>
  <c r="G3913" i="1" s="1"/>
  <c r="F3914" i="1"/>
  <c r="G3914" i="1"/>
  <c r="F3915" i="1"/>
  <c r="G3915" i="1" s="1"/>
  <c r="F3916" i="1"/>
  <c r="G3916" i="1"/>
  <c r="F3917" i="1"/>
  <c r="G3917" i="1" s="1"/>
  <c r="F3918" i="1"/>
  <c r="G3918" i="1"/>
  <c r="F3919" i="1"/>
  <c r="G3919" i="1" s="1"/>
  <c r="F3920" i="1"/>
  <c r="G3920" i="1"/>
  <c r="F3921" i="1"/>
  <c r="G3921" i="1" s="1"/>
  <c r="F3922" i="1"/>
  <c r="G3922" i="1"/>
  <c r="F3923" i="1"/>
  <c r="G3923" i="1" s="1"/>
  <c r="F3924" i="1"/>
  <c r="G3924" i="1"/>
  <c r="F3925" i="1"/>
  <c r="G3925" i="1" s="1"/>
  <c r="F3926" i="1"/>
  <c r="G3926" i="1"/>
  <c r="F3927" i="1"/>
  <c r="G3927" i="1" s="1"/>
  <c r="F3928" i="1"/>
  <c r="G3928" i="1"/>
  <c r="F3929" i="1"/>
  <c r="G3929" i="1" s="1"/>
  <c r="F3930" i="1"/>
  <c r="G3930" i="1"/>
  <c r="F3931" i="1"/>
  <c r="G3931" i="1" s="1"/>
  <c r="F3932" i="1"/>
  <c r="G3932" i="1"/>
  <c r="F3933" i="1"/>
  <c r="G3933" i="1" s="1"/>
  <c r="F3934" i="1"/>
  <c r="G3934" i="1"/>
  <c r="F3935" i="1"/>
  <c r="G3935" i="1" s="1"/>
  <c r="F3936" i="1"/>
  <c r="G3936" i="1"/>
  <c r="F3937" i="1"/>
  <c r="G3937" i="1" s="1"/>
  <c r="F3938" i="1"/>
  <c r="G3938" i="1"/>
  <c r="F3939" i="1"/>
  <c r="G3939" i="1" s="1"/>
  <c r="F3940" i="1"/>
  <c r="G3940" i="1"/>
  <c r="F3941" i="1"/>
  <c r="G3941" i="1" s="1"/>
  <c r="F3942" i="1"/>
  <c r="G3942" i="1"/>
  <c r="F3943" i="1"/>
  <c r="G3943" i="1" s="1"/>
  <c r="F3944" i="1"/>
  <c r="G3944" i="1"/>
  <c r="F3945" i="1"/>
  <c r="G3945" i="1" s="1"/>
  <c r="F3946" i="1"/>
  <c r="G3946" i="1"/>
  <c r="F3947" i="1"/>
  <c r="G3947" i="1" s="1"/>
  <c r="F3948" i="1"/>
  <c r="G3948" i="1"/>
  <c r="F3949" i="1"/>
  <c r="G3949" i="1" s="1"/>
  <c r="F3950" i="1"/>
  <c r="G3950" i="1"/>
  <c r="F3951" i="1"/>
  <c r="G3951" i="1" s="1"/>
  <c r="F3952" i="1"/>
  <c r="G3952" i="1"/>
  <c r="F3953" i="1"/>
  <c r="G3953" i="1" s="1"/>
  <c r="F3954" i="1"/>
  <c r="G3954" i="1"/>
  <c r="F3955" i="1"/>
  <c r="G3955" i="1" s="1"/>
  <c r="F3956" i="1"/>
  <c r="G3956" i="1"/>
  <c r="F3957" i="1"/>
  <c r="G3957" i="1" s="1"/>
  <c r="F3958" i="1"/>
  <c r="G3958" i="1"/>
  <c r="F3959" i="1"/>
  <c r="G3959" i="1" s="1"/>
  <c r="F3960" i="1"/>
  <c r="G3960" i="1"/>
  <c r="F3961" i="1"/>
  <c r="G3961" i="1" s="1"/>
  <c r="F3962" i="1"/>
  <c r="G3962" i="1"/>
  <c r="F3963" i="1"/>
  <c r="G3963" i="1" s="1"/>
  <c r="F3964" i="1"/>
  <c r="G3964" i="1"/>
  <c r="F3965" i="1"/>
  <c r="G3965" i="1" s="1"/>
  <c r="F3966" i="1"/>
  <c r="G3966" i="1"/>
  <c r="F3967" i="1"/>
  <c r="G3967" i="1" s="1"/>
  <c r="F3968" i="1"/>
  <c r="G3968" i="1"/>
  <c r="F3969" i="1"/>
  <c r="G3969" i="1" s="1"/>
  <c r="F3970" i="1"/>
  <c r="G3970" i="1"/>
  <c r="F3971" i="1"/>
  <c r="G3971" i="1" s="1"/>
  <c r="F3972" i="1"/>
  <c r="G3972" i="1"/>
  <c r="F3973" i="1"/>
  <c r="G3973" i="1" s="1"/>
  <c r="F3974" i="1"/>
  <c r="G3974" i="1"/>
  <c r="F3975" i="1"/>
  <c r="G3975" i="1" s="1"/>
  <c r="F3976" i="1"/>
  <c r="G3976" i="1"/>
  <c r="F3977" i="1"/>
  <c r="G3977" i="1" s="1"/>
  <c r="F3978" i="1"/>
  <c r="G3978" i="1"/>
  <c r="F3979" i="1"/>
  <c r="G3979" i="1" s="1"/>
  <c r="F3980" i="1"/>
  <c r="G3980" i="1"/>
  <c r="F3981" i="1"/>
  <c r="G3981" i="1" s="1"/>
  <c r="F3982" i="1"/>
  <c r="G3982" i="1"/>
  <c r="F3983" i="1"/>
  <c r="G3983" i="1" s="1"/>
  <c r="F3984" i="1"/>
  <c r="G3984" i="1"/>
  <c r="F3985" i="1"/>
  <c r="G3985" i="1" s="1"/>
  <c r="F3986" i="1"/>
  <c r="G3986" i="1"/>
  <c r="F3987" i="1"/>
  <c r="G3987" i="1" s="1"/>
  <c r="F3988" i="1"/>
  <c r="G3988" i="1"/>
  <c r="F3989" i="1"/>
  <c r="G3989" i="1" s="1"/>
  <c r="F3990" i="1"/>
  <c r="G3990" i="1"/>
  <c r="F3991" i="1"/>
  <c r="G3991" i="1" s="1"/>
  <c r="F3992" i="1"/>
  <c r="G3992" i="1"/>
  <c r="F3993" i="1"/>
  <c r="G3993" i="1" s="1"/>
  <c r="F3994" i="1"/>
  <c r="G3994" i="1"/>
  <c r="F3995" i="1"/>
  <c r="G3995" i="1" s="1"/>
  <c r="F3996" i="1"/>
  <c r="G3996" i="1"/>
  <c r="F3997" i="1"/>
  <c r="G3997" i="1" s="1"/>
  <c r="F3998" i="1"/>
  <c r="G3998" i="1"/>
  <c r="F3999" i="1"/>
  <c r="G3999" i="1" s="1"/>
  <c r="F4000" i="1"/>
  <c r="G4000" i="1"/>
  <c r="F4001" i="1"/>
  <c r="G4001" i="1" s="1"/>
  <c r="F4002" i="1"/>
  <c r="G4002" i="1"/>
  <c r="F4003" i="1"/>
  <c r="G4003" i="1" s="1"/>
  <c r="F4004" i="1"/>
  <c r="G4004" i="1"/>
  <c r="F4005" i="1"/>
  <c r="G4005" i="1" s="1"/>
  <c r="F4006" i="1"/>
  <c r="G4006" i="1"/>
  <c r="F4007" i="1"/>
  <c r="G4007" i="1" s="1"/>
  <c r="F4008" i="1"/>
  <c r="G4008" i="1"/>
  <c r="F4009" i="1"/>
  <c r="G4009" i="1" s="1"/>
  <c r="F4010" i="1"/>
  <c r="G4010" i="1"/>
  <c r="F4011" i="1"/>
  <c r="G4011" i="1" s="1"/>
  <c r="F4012" i="1"/>
  <c r="G4012" i="1"/>
  <c r="F4013" i="1"/>
  <c r="G4013" i="1" s="1"/>
  <c r="F4014" i="1"/>
  <c r="G4014" i="1"/>
  <c r="F4015" i="1"/>
  <c r="G4015" i="1" s="1"/>
  <c r="F4016" i="1"/>
  <c r="G4016" i="1"/>
  <c r="F4017" i="1"/>
  <c r="G4017" i="1" s="1"/>
  <c r="F4018" i="1"/>
  <c r="G4018" i="1"/>
  <c r="F4019" i="1"/>
  <c r="G4019" i="1" s="1"/>
  <c r="F4020" i="1"/>
  <c r="G4020" i="1"/>
  <c r="F4021" i="1"/>
  <c r="G4021" i="1" s="1"/>
  <c r="F4022" i="1"/>
  <c r="G4022" i="1"/>
  <c r="F4023" i="1"/>
  <c r="G4023" i="1" s="1"/>
  <c r="F4024" i="1"/>
  <c r="G4024" i="1"/>
  <c r="F4025" i="1"/>
  <c r="G4025" i="1" s="1"/>
  <c r="F4026" i="1"/>
  <c r="G4026" i="1"/>
  <c r="F4027" i="1"/>
  <c r="G4027" i="1" s="1"/>
  <c r="F4028" i="1"/>
  <c r="G4028" i="1"/>
  <c r="F4029" i="1"/>
  <c r="G4029" i="1" s="1"/>
  <c r="F4030" i="1"/>
  <c r="G4030" i="1"/>
  <c r="F4031" i="1"/>
  <c r="G4031" i="1" s="1"/>
  <c r="F4032" i="1"/>
  <c r="G4032" i="1"/>
  <c r="F4033" i="1"/>
  <c r="G4033" i="1" s="1"/>
  <c r="F4034" i="1"/>
  <c r="G4034" i="1"/>
  <c r="F4035" i="1"/>
  <c r="G4035" i="1" s="1"/>
  <c r="F4036" i="1"/>
  <c r="G4036" i="1"/>
  <c r="F4037" i="1"/>
  <c r="G4037" i="1" s="1"/>
  <c r="F4038" i="1"/>
  <c r="G4038" i="1"/>
  <c r="F4039" i="1"/>
  <c r="G4039" i="1" s="1"/>
  <c r="F4040" i="1"/>
  <c r="G4040" i="1"/>
  <c r="F4041" i="1"/>
  <c r="G4041" i="1" s="1"/>
  <c r="F4042" i="1"/>
  <c r="G4042" i="1"/>
  <c r="F4043" i="1"/>
  <c r="G4043" i="1" s="1"/>
  <c r="F4044" i="1"/>
  <c r="G4044" i="1"/>
  <c r="F4045" i="1"/>
  <c r="G4045" i="1" s="1"/>
  <c r="F4046" i="1"/>
  <c r="G4046" i="1"/>
  <c r="F4047" i="1"/>
  <c r="G4047" i="1" s="1"/>
  <c r="F4048" i="1"/>
  <c r="G4048" i="1"/>
  <c r="F4049" i="1"/>
  <c r="G4049" i="1" s="1"/>
  <c r="F4050" i="1"/>
  <c r="G4050" i="1"/>
  <c r="F4051" i="1"/>
  <c r="G4051" i="1" s="1"/>
  <c r="F4052" i="1"/>
  <c r="G4052" i="1"/>
  <c r="F4053" i="1"/>
  <c r="G4053" i="1" s="1"/>
  <c r="F4054" i="1"/>
  <c r="G4054" i="1"/>
  <c r="F4055" i="1"/>
  <c r="G4055" i="1" s="1"/>
  <c r="F4056" i="1"/>
  <c r="G4056" i="1"/>
  <c r="F4057" i="1"/>
  <c r="G4057" i="1" s="1"/>
  <c r="F4058" i="1"/>
  <c r="G4058" i="1"/>
  <c r="F4059" i="1"/>
  <c r="G4059" i="1" s="1"/>
  <c r="F4060" i="1"/>
  <c r="G4060" i="1"/>
  <c r="F4061" i="1"/>
  <c r="G4061" i="1" s="1"/>
  <c r="F4062" i="1"/>
  <c r="G4062" i="1"/>
  <c r="F4063" i="1"/>
  <c r="G4063" i="1" s="1"/>
  <c r="F4064" i="1"/>
  <c r="G4064" i="1"/>
  <c r="F4065" i="1"/>
  <c r="G4065" i="1" s="1"/>
  <c r="F4066" i="1"/>
  <c r="G4066" i="1"/>
  <c r="F4067" i="1"/>
  <c r="G4067" i="1" s="1"/>
  <c r="F4068" i="1"/>
  <c r="G4068" i="1"/>
  <c r="F4069" i="1"/>
  <c r="G4069" i="1" s="1"/>
  <c r="F4070" i="1"/>
  <c r="G4070" i="1"/>
  <c r="F4071" i="1"/>
  <c r="G4071" i="1" s="1"/>
  <c r="F4072" i="1"/>
  <c r="G4072" i="1"/>
  <c r="F4073" i="1"/>
  <c r="G4073" i="1" s="1"/>
  <c r="F4074" i="1"/>
  <c r="G4074" i="1"/>
  <c r="F4075" i="1"/>
  <c r="G4075" i="1" s="1"/>
  <c r="F4076" i="1"/>
  <c r="G4076" i="1"/>
  <c r="F4077" i="1"/>
  <c r="G4077" i="1" s="1"/>
  <c r="F4078" i="1"/>
  <c r="G4078" i="1"/>
  <c r="F4079" i="1"/>
  <c r="G4079" i="1" s="1"/>
  <c r="F4080" i="1"/>
  <c r="G4080" i="1"/>
  <c r="F4081" i="1"/>
  <c r="G4081" i="1" s="1"/>
  <c r="F4082" i="1"/>
  <c r="G4082" i="1"/>
  <c r="F4083" i="1"/>
  <c r="G4083" i="1" s="1"/>
  <c r="F4084" i="1"/>
  <c r="G4084" i="1"/>
  <c r="F4085" i="1"/>
  <c r="G4085" i="1" s="1"/>
  <c r="F4086" i="1"/>
  <c r="G4086" i="1"/>
  <c r="F4087" i="1"/>
  <c r="G4087" i="1" s="1"/>
  <c r="F4088" i="1"/>
  <c r="G4088" i="1"/>
  <c r="F4089" i="1"/>
  <c r="G4089" i="1" s="1"/>
  <c r="F4090" i="1"/>
  <c r="G4090" i="1"/>
  <c r="F4091" i="1"/>
  <c r="G4091" i="1" s="1"/>
  <c r="F4092" i="1"/>
  <c r="G4092" i="1"/>
  <c r="F4093" i="1"/>
  <c r="G4093" i="1" s="1"/>
  <c r="F4094" i="1"/>
  <c r="G4094" i="1"/>
  <c r="F4095" i="1"/>
  <c r="G4095" i="1" s="1"/>
  <c r="F4096" i="1"/>
  <c r="G4096" i="1"/>
  <c r="F4097" i="1"/>
  <c r="G4097" i="1" s="1"/>
  <c r="F4098" i="1"/>
  <c r="G4098" i="1"/>
  <c r="F4099" i="1"/>
  <c r="G4099" i="1" s="1"/>
  <c r="F4100" i="1"/>
  <c r="G4100" i="1"/>
  <c r="F4101" i="1"/>
  <c r="G4101" i="1" s="1"/>
  <c r="F4102" i="1"/>
  <c r="G4102" i="1"/>
  <c r="F4103" i="1"/>
  <c r="G4103" i="1" s="1"/>
  <c r="F4104" i="1"/>
  <c r="G4104" i="1"/>
  <c r="F4105" i="1"/>
  <c r="G4105" i="1" s="1"/>
  <c r="F4106" i="1"/>
  <c r="G4106" i="1"/>
  <c r="F4107" i="1"/>
  <c r="G4107" i="1" s="1"/>
  <c r="F4108" i="1"/>
  <c r="G4108" i="1"/>
  <c r="F4109" i="1"/>
  <c r="G4109" i="1" s="1"/>
  <c r="F4110" i="1"/>
  <c r="G4110" i="1"/>
  <c r="F4111" i="1"/>
  <c r="G4111" i="1" s="1"/>
  <c r="F4112" i="1"/>
  <c r="G4112" i="1"/>
  <c r="F4113" i="1"/>
  <c r="G4113" i="1" s="1"/>
  <c r="F4114" i="1"/>
  <c r="G4114" i="1"/>
  <c r="F4115" i="1"/>
  <c r="G4115" i="1" s="1"/>
  <c r="F4116" i="1"/>
  <c r="G4116" i="1"/>
  <c r="F4117" i="1"/>
  <c r="G4117" i="1" s="1"/>
  <c r="F4118" i="1"/>
  <c r="G4118" i="1"/>
  <c r="F4119" i="1"/>
  <c r="G4119" i="1" s="1"/>
  <c r="F4120" i="1"/>
  <c r="G4120" i="1"/>
  <c r="F4121" i="1"/>
  <c r="G4121" i="1" s="1"/>
  <c r="F4122" i="1"/>
  <c r="G4122" i="1"/>
  <c r="F4123" i="1"/>
  <c r="G4123" i="1" s="1"/>
  <c r="F4124" i="1"/>
  <c r="G4124" i="1"/>
  <c r="F4125" i="1"/>
  <c r="G4125" i="1" s="1"/>
  <c r="F4126" i="1"/>
  <c r="G4126" i="1"/>
  <c r="F4127" i="1"/>
  <c r="G4127" i="1" s="1"/>
  <c r="F4128" i="1"/>
  <c r="G4128" i="1"/>
  <c r="F4129" i="1"/>
  <c r="G4129" i="1" s="1"/>
  <c r="F4130" i="1"/>
  <c r="G4130" i="1"/>
  <c r="F4131" i="1"/>
  <c r="G4131" i="1" s="1"/>
  <c r="F4132" i="1"/>
  <c r="G4132" i="1"/>
  <c r="F4133" i="1"/>
  <c r="G4133" i="1" s="1"/>
  <c r="F4134" i="1"/>
  <c r="G4134" i="1"/>
  <c r="F4135" i="1"/>
  <c r="G4135" i="1" s="1"/>
  <c r="F4136" i="1"/>
  <c r="G4136" i="1"/>
  <c r="F4137" i="1"/>
  <c r="G4137" i="1" s="1"/>
  <c r="F4138" i="1"/>
  <c r="G4138" i="1"/>
  <c r="F4139" i="1"/>
  <c r="G4139" i="1" s="1"/>
  <c r="F4140" i="1"/>
  <c r="G4140" i="1"/>
  <c r="F4141" i="1"/>
  <c r="G4141" i="1" s="1"/>
  <c r="F4142" i="1"/>
  <c r="G4142" i="1"/>
  <c r="F4143" i="1"/>
  <c r="G4143" i="1" s="1"/>
  <c r="F4144" i="1"/>
  <c r="G4144" i="1"/>
  <c r="F4145" i="1"/>
  <c r="G4145" i="1" s="1"/>
  <c r="F4146" i="1"/>
  <c r="G4146" i="1"/>
  <c r="F4147" i="1"/>
  <c r="G4147" i="1" s="1"/>
  <c r="F4148" i="1"/>
  <c r="G4148" i="1"/>
  <c r="F4149" i="1"/>
  <c r="G4149" i="1" s="1"/>
  <c r="F4150" i="1"/>
  <c r="G4150" i="1"/>
  <c r="F4151" i="1"/>
  <c r="G4151" i="1" s="1"/>
  <c r="F4152" i="1"/>
  <c r="G4152" i="1"/>
  <c r="F4153" i="1"/>
  <c r="G4153" i="1" s="1"/>
  <c r="F4154" i="1"/>
  <c r="G4154" i="1"/>
  <c r="F4155" i="1"/>
  <c r="G4155" i="1" s="1"/>
  <c r="F4156" i="1"/>
  <c r="G4156" i="1"/>
  <c r="F4157" i="1"/>
  <c r="G4157" i="1" s="1"/>
  <c r="F4158" i="1"/>
  <c r="G4158" i="1"/>
  <c r="F4159" i="1"/>
  <c r="G4159" i="1" s="1"/>
  <c r="F4160" i="1"/>
  <c r="G4160" i="1"/>
  <c r="F4161" i="1"/>
  <c r="G4161" i="1" s="1"/>
  <c r="F4162" i="1"/>
  <c r="G4162" i="1"/>
  <c r="F4163" i="1"/>
  <c r="G4163" i="1" s="1"/>
  <c r="F4164" i="1"/>
  <c r="G4164" i="1"/>
  <c r="F4165" i="1"/>
  <c r="G4165" i="1" s="1"/>
  <c r="F4166" i="1"/>
  <c r="G4166" i="1"/>
  <c r="F4167" i="1"/>
  <c r="G4167" i="1" s="1"/>
  <c r="F4168" i="1"/>
  <c r="G4168" i="1"/>
  <c r="F4169" i="1"/>
  <c r="G4169" i="1" s="1"/>
  <c r="F4170" i="1"/>
  <c r="G4170" i="1"/>
  <c r="F4171" i="1"/>
  <c r="G4171" i="1" s="1"/>
  <c r="F4172" i="1"/>
  <c r="G4172" i="1"/>
  <c r="F4173" i="1"/>
  <c r="G4173" i="1" s="1"/>
  <c r="F4174" i="1"/>
  <c r="G4174" i="1"/>
  <c r="F4175" i="1"/>
  <c r="G4175" i="1" s="1"/>
  <c r="F4176" i="1"/>
  <c r="G4176" i="1"/>
  <c r="F4177" i="1"/>
  <c r="G4177" i="1" s="1"/>
  <c r="F4178" i="1"/>
  <c r="G4178" i="1"/>
  <c r="F4179" i="1"/>
  <c r="G4179" i="1" s="1"/>
  <c r="F4180" i="1"/>
  <c r="G4180" i="1"/>
  <c r="F4181" i="1"/>
  <c r="G4181" i="1" s="1"/>
  <c r="F4182" i="1"/>
  <c r="G4182" i="1"/>
  <c r="F4183" i="1"/>
  <c r="G4183" i="1" s="1"/>
  <c r="F4184" i="1"/>
  <c r="G4184" i="1"/>
  <c r="F4185" i="1"/>
  <c r="G4185" i="1" s="1"/>
  <c r="F4186" i="1"/>
  <c r="G4186" i="1"/>
  <c r="F4187" i="1"/>
  <c r="G4187" i="1" s="1"/>
  <c r="F4188" i="1"/>
  <c r="G4188" i="1"/>
  <c r="F4189" i="1"/>
  <c r="G4189" i="1" s="1"/>
  <c r="F4190" i="1"/>
  <c r="G4190" i="1"/>
  <c r="F4191" i="1"/>
  <c r="G4191" i="1" s="1"/>
  <c r="F4192" i="1"/>
  <c r="G4192" i="1"/>
  <c r="F4193" i="1"/>
  <c r="G4193" i="1" s="1"/>
  <c r="F4194" i="1"/>
  <c r="G4194" i="1"/>
  <c r="F4195" i="1"/>
  <c r="G4195" i="1" s="1"/>
  <c r="F4196" i="1"/>
  <c r="G4196" i="1"/>
  <c r="F4197" i="1"/>
  <c r="G4197" i="1" s="1"/>
  <c r="F4198" i="1"/>
  <c r="G4198" i="1"/>
  <c r="F4199" i="1"/>
  <c r="G4199" i="1" s="1"/>
  <c r="F4200" i="1"/>
  <c r="G4200" i="1"/>
  <c r="F4201" i="1"/>
  <c r="G4201" i="1" s="1"/>
  <c r="F4202" i="1"/>
  <c r="G4202" i="1"/>
  <c r="F4203" i="1"/>
  <c r="G4203" i="1" s="1"/>
  <c r="F4204" i="1"/>
  <c r="G4204" i="1"/>
  <c r="F4205" i="1"/>
  <c r="G4205" i="1" s="1"/>
  <c r="F4206" i="1"/>
  <c r="G4206" i="1"/>
  <c r="F4207" i="1"/>
  <c r="G4207" i="1" s="1"/>
  <c r="F4208" i="1"/>
  <c r="G4208" i="1"/>
  <c r="F4209" i="1"/>
  <c r="G4209" i="1" s="1"/>
  <c r="F4210" i="1"/>
  <c r="G4210" i="1"/>
  <c r="F4211" i="1"/>
  <c r="G4211" i="1" s="1"/>
  <c r="F4212" i="1"/>
  <c r="G4212" i="1"/>
  <c r="F4213" i="1"/>
  <c r="G4213" i="1" s="1"/>
  <c r="F4214" i="1"/>
  <c r="G4214" i="1"/>
  <c r="F4215" i="1"/>
  <c r="G4215" i="1" s="1"/>
  <c r="F4216" i="1"/>
  <c r="G4216" i="1"/>
  <c r="F4217" i="1"/>
  <c r="G4217" i="1" s="1"/>
  <c r="F4218" i="1"/>
  <c r="G4218" i="1"/>
  <c r="F4219" i="1"/>
  <c r="G4219" i="1" s="1"/>
  <c r="F4220" i="1"/>
  <c r="G4220" i="1"/>
  <c r="F4221" i="1"/>
  <c r="G4221" i="1" s="1"/>
  <c r="F4222" i="1"/>
  <c r="G4222" i="1"/>
  <c r="F4223" i="1"/>
  <c r="G4223" i="1" s="1"/>
  <c r="F4224" i="1"/>
  <c r="G4224" i="1"/>
  <c r="F4225" i="1"/>
  <c r="G4225" i="1" s="1"/>
  <c r="F4226" i="1"/>
  <c r="G4226" i="1"/>
  <c r="F4227" i="1"/>
  <c r="G4227" i="1" s="1"/>
  <c r="F4228" i="1"/>
  <c r="G4228" i="1"/>
  <c r="F4229" i="1"/>
  <c r="G4229" i="1" s="1"/>
  <c r="F4230" i="1"/>
  <c r="G4230" i="1"/>
  <c r="F4231" i="1"/>
  <c r="G4231" i="1" s="1"/>
  <c r="F4232" i="1"/>
  <c r="G4232" i="1"/>
  <c r="F4233" i="1"/>
  <c r="G4233" i="1" s="1"/>
  <c r="F4234" i="1"/>
  <c r="G4234" i="1"/>
  <c r="F4235" i="1"/>
  <c r="G4235" i="1" s="1"/>
  <c r="F4236" i="1"/>
  <c r="G4236" i="1"/>
  <c r="F4237" i="1"/>
  <c r="G4237" i="1" s="1"/>
  <c r="F4238" i="1"/>
  <c r="G4238" i="1"/>
  <c r="F4239" i="1"/>
  <c r="G4239" i="1" s="1"/>
  <c r="F4240" i="1"/>
  <c r="G4240" i="1"/>
  <c r="F4241" i="1"/>
  <c r="G4241" i="1" s="1"/>
  <c r="F4242" i="1"/>
  <c r="G4242" i="1"/>
  <c r="F4243" i="1"/>
  <c r="G4243" i="1" s="1"/>
  <c r="F4244" i="1"/>
  <c r="G4244" i="1"/>
  <c r="F4245" i="1"/>
  <c r="G4245" i="1" s="1"/>
  <c r="F4246" i="1"/>
  <c r="G4246" i="1"/>
  <c r="F4247" i="1"/>
  <c r="G4247" i="1" s="1"/>
  <c r="F4248" i="1"/>
  <c r="G4248" i="1"/>
  <c r="F4249" i="1"/>
  <c r="G4249" i="1" s="1"/>
  <c r="F4250" i="1"/>
  <c r="G4250" i="1"/>
  <c r="F4251" i="1"/>
  <c r="G4251" i="1" s="1"/>
  <c r="F4252" i="1"/>
  <c r="G4252" i="1"/>
  <c r="F4253" i="1"/>
  <c r="G4253" i="1" s="1"/>
  <c r="F4254" i="1"/>
  <c r="G4254" i="1"/>
  <c r="F4255" i="1"/>
  <c r="G4255" i="1" s="1"/>
  <c r="F4256" i="1"/>
  <c r="G4256" i="1"/>
  <c r="F4257" i="1"/>
  <c r="G4257" i="1" s="1"/>
  <c r="F4258" i="1"/>
  <c r="G4258" i="1"/>
  <c r="F4259" i="1"/>
  <c r="G4259" i="1" s="1"/>
  <c r="F4260" i="1"/>
  <c r="G4260" i="1"/>
  <c r="F4261" i="1"/>
  <c r="G4261" i="1" s="1"/>
  <c r="F4262" i="1"/>
  <c r="G4262" i="1"/>
  <c r="F4263" i="1"/>
  <c r="G4263" i="1" s="1"/>
  <c r="F4264" i="1"/>
  <c r="G4264" i="1"/>
  <c r="F4265" i="1"/>
  <c r="G4265" i="1" s="1"/>
  <c r="F4266" i="1"/>
  <c r="G4266" i="1"/>
  <c r="F4267" i="1"/>
  <c r="G4267" i="1" s="1"/>
  <c r="F4268" i="1"/>
  <c r="G4268" i="1"/>
  <c r="F4269" i="1"/>
  <c r="G4269" i="1" s="1"/>
  <c r="F4270" i="1"/>
  <c r="G4270" i="1"/>
  <c r="F4271" i="1"/>
  <c r="G4271" i="1" s="1"/>
  <c r="F4272" i="1"/>
  <c r="G4272" i="1"/>
  <c r="F4273" i="1"/>
  <c r="G4273" i="1" s="1"/>
  <c r="F4274" i="1"/>
  <c r="G4274" i="1"/>
  <c r="F4275" i="1"/>
  <c r="G4275" i="1" s="1"/>
  <c r="F4276" i="1"/>
  <c r="G4276" i="1"/>
  <c r="F4277" i="1"/>
  <c r="G4277" i="1" s="1"/>
  <c r="F4278" i="1"/>
  <c r="G4278" i="1"/>
  <c r="F4279" i="1"/>
  <c r="G4279" i="1" s="1"/>
  <c r="F4280" i="1"/>
  <c r="G4280" i="1"/>
  <c r="F4281" i="1"/>
  <c r="G4281" i="1" s="1"/>
  <c r="F4282" i="1"/>
  <c r="G4282" i="1"/>
  <c r="F4283" i="1"/>
  <c r="G4283" i="1" s="1"/>
  <c r="F4284" i="1"/>
  <c r="G4284" i="1"/>
  <c r="F4285" i="1"/>
  <c r="G4285" i="1" s="1"/>
  <c r="F4286" i="1"/>
  <c r="G4286" i="1"/>
  <c r="F4287" i="1"/>
  <c r="G4287" i="1" s="1"/>
  <c r="F4288" i="1"/>
  <c r="G4288" i="1"/>
  <c r="F4289" i="1"/>
  <c r="G4289" i="1" s="1"/>
  <c r="F4290" i="1"/>
  <c r="G4290" i="1"/>
  <c r="F4291" i="1"/>
  <c r="G4291" i="1" s="1"/>
  <c r="F4292" i="1"/>
  <c r="G4292" i="1"/>
  <c r="F4293" i="1"/>
  <c r="G4293" i="1" s="1"/>
  <c r="F4294" i="1"/>
  <c r="G4294" i="1"/>
  <c r="F4295" i="1"/>
  <c r="G4295" i="1" s="1"/>
  <c r="F4296" i="1"/>
  <c r="G4296" i="1"/>
  <c r="F4297" i="1"/>
  <c r="G4297" i="1" s="1"/>
  <c r="F4298" i="1"/>
  <c r="G4298" i="1"/>
  <c r="F4299" i="1"/>
  <c r="G4299" i="1" s="1"/>
  <c r="F4300" i="1"/>
  <c r="G4300" i="1"/>
  <c r="F4301" i="1"/>
  <c r="G4301" i="1" s="1"/>
  <c r="F4302" i="1"/>
  <c r="G4302" i="1"/>
  <c r="F4303" i="1"/>
  <c r="G4303" i="1" s="1"/>
  <c r="F4304" i="1"/>
  <c r="G4304" i="1"/>
  <c r="F4305" i="1"/>
  <c r="G4305" i="1" s="1"/>
  <c r="F4306" i="1"/>
  <c r="G4306" i="1"/>
  <c r="F4307" i="1"/>
  <c r="G4307" i="1" s="1"/>
  <c r="F4308" i="1"/>
  <c r="G4308" i="1"/>
  <c r="F4309" i="1"/>
  <c r="G4309" i="1" s="1"/>
  <c r="F4310" i="1"/>
  <c r="G4310" i="1"/>
  <c r="F4311" i="1"/>
  <c r="G4311" i="1" s="1"/>
  <c r="F4312" i="1"/>
  <c r="G4312" i="1"/>
  <c r="F4313" i="1"/>
  <c r="G4313" i="1" s="1"/>
  <c r="F4314" i="1"/>
  <c r="G4314" i="1"/>
  <c r="F4315" i="1"/>
  <c r="G4315" i="1" s="1"/>
  <c r="F4316" i="1"/>
  <c r="G4316" i="1"/>
  <c r="F4317" i="1"/>
  <c r="G4317" i="1" s="1"/>
  <c r="F4318" i="1"/>
  <c r="G4318" i="1"/>
  <c r="F4319" i="1"/>
  <c r="G4319" i="1" s="1"/>
  <c r="F4320" i="1"/>
  <c r="G4320" i="1"/>
  <c r="F4321" i="1"/>
  <c r="G4321" i="1" s="1"/>
  <c r="F4322" i="1"/>
  <c r="G4322" i="1"/>
  <c r="F4323" i="1"/>
  <c r="G4323" i="1" s="1"/>
  <c r="F4324" i="1"/>
  <c r="G4324" i="1"/>
  <c r="F4325" i="1"/>
  <c r="G4325" i="1" s="1"/>
  <c r="F4326" i="1"/>
  <c r="G4326" i="1"/>
  <c r="F4327" i="1"/>
  <c r="G4327" i="1" s="1"/>
  <c r="F4328" i="1"/>
  <c r="G4328" i="1"/>
  <c r="F4329" i="1"/>
  <c r="G4329" i="1" s="1"/>
  <c r="F4330" i="1"/>
  <c r="G4330" i="1"/>
  <c r="F4331" i="1"/>
  <c r="G4331" i="1" s="1"/>
  <c r="F4332" i="1"/>
  <c r="G4332" i="1"/>
  <c r="F4333" i="1"/>
  <c r="G4333" i="1" s="1"/>
  <c r="F4334" i="1"/>
  <c r="G4334" i="1"/>
  <c r="F4335" i="1"/>
  <c r="G4335" i="1" s="1"/>
  <c r="F4336" i="1"/>
  <c r="G4336" i="1"/>
  <c r="F4337" i="1"/>
  <c r="G4337" i="1" s="1"/>
  <c r="F4338" i="1"/>
  <c r="G4338" i="1"/>
  <c r="F4339" i="1"/>
  <c r="G4339" i="1" s="1"/>
  <c r="F4340" i="1"/>
  <c r="G4340" i="1"/>
  <c r="F4341" i="1"/>
  <c r="G4341" i="1" s="1"/>
  <c r="F4342" i="1"/>
  <c r="G4342" i="1"/>
  <c r="F4343" i="1"/>
  <c r="G4343" i="1" s="1"/>
  <c r="F4344" i="1"/>
  <c r="G4344" i="1"/>
  <c r="F4345" i="1"/>
  <c r="G4345" i="1" s="1"/>
  <c r="F4346" i="1"/>
  <c r="G4346" i="1"/>
  <c r="F4347" i="1"/>
  <c r="G4347" i="1" s="1"/>
  <c r="F4348" i="1"/>
  <c r="G4348" i="1"/>
  <c r="F4349" i="1"/>
  <c r="G4349" i="1" s="1"/>
  <c r="F4350" i="1"/>
  <c r="G4350" i="1"/>
  <c r="F4351" i="1"/>
  <c r="G4351" i="1" s="1"/>
  <c r="F4352" i="1"/>
  <c r="G4352" i="1"/>
  <c r="F4353" i="1"/>
  <c r="G4353" i="1" s="1"/>
  <c r="F4354" i="1"/>
  <c r="G4354" i="1"/>
  <c r="F4355" i="1"/>
  <c r="G4355" i="1" s="1"/>
  <c r="F4356" i="1"/>
  <c r="G4356" i="1"/>
  <c r="F4357" i="1"/>
  <c r="G4357" i="1" s="1"/>
  <c r="F4358" i="1"/>
  <c r="G4358" i="1"/>
  <c r="F4359" i="1"/>
  <c r="G4359" i="1" s="1"/>
  <c r="F4360" i="1"/>
  <c r="G4360" i="1"/>
  <c r="F4361" i="1"/>
  <c r="G4361" i="1" s="1"/>
  <c r="F4362" i="1"/>
  <c r="G4362" i="1"/>
  <c r="F4363" i="1"/>
  <c r="G4363" i="1" s="1"/>
  <c r="F4364" i="1"/>
  <c r="G4364" i="1"/>
  <c r="F4365" i="1"/>
  <c r="G4365" i="1" s="1"/>
  <c r="F4366" i="1"/>
  <c r="G4366" i="1"/>
  <c r="F4367" i="1"/>
  <c r="G4367" i="1" s="1"/>
  <c r="F4368" i="1"/>
  <c r="G4368" i="1"/>
  <c r="F4369" i="1"/>
  <c r="G4369" i="1" s="1"/>
  <c r="F4370" i="1"/>
  <c r="G4370" i="1"/>
  <c r="F4371" i="1"/>
  <c r="G4371" i="1" s="1"/>
  <c r="F4372" i="1"/>
  <c r="G4372" i="1"/>
  <c r="F4373" i="1"/>
  <c r="G4373" i="1" s="1"/>
  <c r="F4374" i="1"/>
  <c r="G4374" i="1"/>
  <c r="F4375" i="1"/>
  <c r="G4375" i="1" s="1"/>
  <c r="F4376" i="1"/>
  <c r="G4376" i="1"/>
  <c r="F4377" i="1"/>
  <c r="G4377" i="1" s="1"/>
  <c r="F4378" i="1"/>
  <c r="G4378" i="1"/>
  <c r="F4379" i="1"/>
  <c r="G4379" i="1" s="1"/>
  <c r="F4380" i="1"/>
  <c r="G4380" i="1"/>
  <c r="F4381" i="1"/>
  <c r="G4381" i="1" s="1"/>
  <c r="F4382" i="1"/>
  <c r="G4382" i="1"/>
  <c r="F4383" i="1"/>
  <c r="G4383" i="1" s="1"/>
  <c r="F4384" i="1"/>
  <c r="G4384" i="1"/>
  <c r="F4385" i="1"/>
  <c r="G4385" i="1" s="1"/>
  <c r="F4386" i="1"/>
  <c r="G4386" i="1"/>
  <c r="F4387" i="1"/>
  <c r="G4387" i="1" s="1"/>
  <c r="F4388" i="1"/>
  <c r="G4388" i="1"/>
  <c r="F4389" i="1"/>
  <c r="G4389" i="1" s="1"/>
  <c r="F4390" i="1"/>
  <c r="G4390" i="1"/>
  <c r="F4391" i="1"/>
  <c r="G4391" i="1" s="1"/>
  <c r="F4392" i="1"/>
  <c r="G4392" i="1"/>
  <c r="F4393" i="1"/>
  <c r="G4393" i="1" s="1"/>
  <c r="F4394" i="1"/>
  <c r="G4394" i="1"/>
  <c r="F4395" i="1"/>
  <c r="G4395" i="1" s="1"/>
  <c r="F4396" i="1"/>
  <c r="G4396" i="1"/>
  <c r="F4397" i="1"/>
  <c r="G4397" i="1" s="1"/>
  <c r="F4398" i="1"/>
  <c r="G4398" i="1"/>
  <c r="F4399" i="1"/>
  <c r="G4399" i="1" s="1"/>
  <c r="F4400" i="1"/>
  <c r="G4400" i="1"/>
  <c r="F4401" i="1"/>
  <c r="G4401" i="1" s="1"/>
  <c r="F4402" i="1"/>
  <c r="G4402" i="1"/>
  <c r="F4403" i="1"/>
  <c r="G4403" i="1" s="1"/>
  <c r="F4404" i="1"/>
  <c r="G4404" i="1"/>
  <c r="F4405" i="1"/>
  <c r="G4405" i="1" s="1"/>
  <c r="F4406" i="1"/>
  <c r="G4406" i="1"/>
  <c r="F4407" i="1"/>
  <c r="G4407" i="1" s="1"/>
  <c r="F4408" i="1"/>
  <c r="G4408" i="1"/>
  <c r="F4409" i="1"/>
  <c r="G4409" i="1" s="1"/>
  <c r="F4410" i="1"/>
  <c r="G4410" i="1"/>
  <c r="F4411" i="1"/>
  <c r="G4411" i="1" s="1"/>
  <c r="F4412" i="1"/>
  <c r="G4412" i="1"/>
  <c r="F4413" i="1"/>
  <c r="G4413" i="1" s="1"/>
  <c r="F4414" i="1"/>
  <c r="G4414" i="1"/>
  <c r="F4415" i="1"/>
  <c r="G4415" i="1" s="1"/>
  <c r="F4416" i="1"/>
  <c r="G4416" i="1"/>
  <c r="F4417" i="1"/>
  <c r="G4417" i="1" s="1"/>
  <c r="F4418" i="1"/>
  <c r="G4418" i="1"/>
  <c r="F4419" i="1"/>
  <c r="G4419" i="1" s="1"/>
  <c r="F4420" i="1"/>
  <c r="G4420" i="1"/>
  <c r="F4421" i="1"/>
  <c r="G4421" i="1" s="1"/>
  <c r="F4422" i="1"/>
  <c r="G4422" i="1"/>
  <c r="F4423" i="1"/>
  <c r="G4423" i="1" s="1"/>
  <c r="F4424" i="1"/>
  <c r="G4424" i="1"/>
  <c r="F4425" i="1"/>
  <c r="G4425" i="1" s="1"/>
  <c r="F4426" i="1"/>
  <c r="G4426" i="1"/>
  <c r="F4427" i="1"/>
  <c r="G4427" i="1" s="1"/>
  <c r="F4428" i="1"/>
  <c r="G4428" i="1"/>
  <c r="F4429" i="1"/>
  <c r="G4429" i="1" s="1"/>
  <c r="F4430" i="1"/>
  <c r="G4430" i="1"/>
  <c r="F4431" i="1"/>
  <c r="G4431" i="1" s="1"/>
  <c r="F4432" i="1"/>
  <c r="G4432" i="1"/>
  <c r="F4433" i="1"/>
  <c r="G4433" i="1" s="1"/>
  <c r="F4434" i="1"/>
  <c r="G4434" i="1"/>
  <c r="F4435" i="1"/>
  <c r="G4435" i="1" s="1"/>
  <c r="F4436" i="1"/>
  <c r="G4436" i="1"/>
  <c r="F4437" i="1"/>
  <c r="G4437" i="1" s="1"/>
  <c r="F4438" i="1"/>
  <c r="G4438" i="1"/>
  <c r="F4439" i="1"/>
  <c r="G4439" i="1" s="1"/>
  <c r="F4440" i="1"/>
  <c r="G4440" i="1"/>
  <c r="F4441" i="1"/>
  <c r="G4441" i="1" s="1"/>
  <c r="F4442" i="1"/>
  <c r="G4442" i="1"/>
  <c r="F4443" i="1"/>
  <c r="G4443" i="1" s="1"/>
  <c r="F4444" i="1"/>
  <c r="G4444" i="1"/>
  <c r="F4445" i="1"/>
  <c r="G4445" i="1" s="1"/>
  <c r="F4446" i="1"/>
  <c r="G4446" i="1"/>
  <c r="F4447" i="1"/>
  <c r="G4447" i="1" s="1"/>
  <c r="F4448" i="1"/>
  <c r="G4448" i="1"/>
  <c r="F4449" i="1"/>
  <c r="G4449" i="1" s="1"/>
  <c r="F4450" i="1"/>
  <c r="G4450" i="1"/>
  <c r="F4451" i="1"/>
  <c r="G4451" i="1" s="1"/>
  <c r="F4452" i="1"/>
  <c r="G4452" i="1"/>
  <c r="F4453" i="1"/>
  <c r="G4453" i="1" s="1"/>
  <c r="F4454" i="1"/>
  <c r="G4454" i="1"/>
  <c r="F4455" i="1"/>
  <c r="G4455" i="1" s="1"/>
  <c r="F4456" i="1"/>
  <c r="G4456" i="1"/>
  <c r="F4457" i="1"/>
  <c r="G4457" i="1" s="1"/>
  <c r="F4458" i="1"/>
  <c r="G4458" i="1"/>
  <c r="F4459" i="1"/>
  <c r="G4459" i="1" s="1"/>
  <c r="F4460" i="1"/>
  <c r="G4460" i="1"/>
  <c r="F4461" i="1"/>
  <c r="G4461" i="1" s="1"/>
  <c r="F4462" i="1"/>
  <c r="G4462" i="1"/>
  <c r="F4463" i="1"/>
  <c r="G4463" i="1" s="1"/>
  <c r="F4464" i="1"/>
  <c r="G4464" i="1"/>
  <c r="F4465" i="1"/>
  <c r="G4465" i="1" s="1"/>
  <c r="F4466" i="1"/>
  <c r="G4466" i="1"/>
  <c r="F4467" i="1"/>
  <c r="G4467" i="1" s="1"/>
  <c r="F4468" i="1"/>
  <c r="G4468" i="1"/>
  <c r="F4469" i="1"/>
  <c r="G4469" i="1" s="1"/>
  <c r="F4470" i="1"/>
  <c r="G4470" i="1"/>
  <c r="F4471" i="1"/>
  <c r="G4471" i="1" s="1"/>
  <c r="F4472" i="1"/>
  <c r="G4472" i="1"/>
  <c r="F4473" i="1"/>
  <c r="G4473" i="1" s="1"/>
  <c r="F4474" i="1"/>
  <c r="G4474" i="1"/>
  <c r="F4475" i="1"/>
  <c r="G4475" i="1" s="1"/>
  <c r="F4476" i="1"/>
  <c r="G4476" i="1"/>
  <c r="F4477" i="1"/>
  <c r="G4477" i="1" s="1"/>
  <c r="F4478" i="1"/>
  <c r="G4478" i="1"/>
  <c r="F4479" i="1"/>
  <c r="G4479" i="1" s="1"/>
  <c r="F4480" i="1"/>
  <c r="G4480" i="1"/>
  <c r="F4481" i="1"/>
  <c r="G4481" i="1" s="1"/>
  <c r="F4482" i="1"/>
  <c r="G4482" i="1"/>
  <c r="F4483" i="1"/>
  <c r="G4483" i="1" s="1"/>
  <c r="F4484" i="1"/>
  <c r="G4484" i="1"/>
  <c r="F4485" i="1"/>
  <c r="G4485" i="1" s="1"/>
  <c r="F4486" i="1"/>
  <c r="G4486" i="1"/>
  <c r="F4487" i="1"/>
  <c r="G4487" i="1" s="1"/>
  <c r="F4488" i="1"/>
  <c r="G4488" i="1"/>
  <c r="F4489" i="1"/>
  <c r="G4489" i="1" s="1"/>
  <c r="F4490" i="1"/>
  <c r="G4490" i="1"/>
  <c r="F4491" i="1"/>
  <c r="G4491" i="1" s="1"/>
  <c r="F4492" i="1"/>
  <c r="G4492" i="1"/>
  <c r="F4493" i="1"/>
  <c r="G4493" i="1" s="1"/>
  <c r="F4494" i="1"/>
  <c r="G4494" i="1"/>
  <c r="F4495" i="1"/>
  <c r="G4495" i="1" s="1"/>
  <c r="F4496" i="1"/>
  <c r="G4496" i="1"/>
  <c r="F4497" i="1"/>
  <c r="G4497" i="1" s="1"/>
  <c r="F4498" i="1"/>
  <c r="G4498" i="1"/>
  <c r="F4499" i="1"/>
  <c r="G4499" i="1" s="1"/>
  <c r="F4500" i="1"/>
  <c r="G4500" i="1"/>
  <c r="F4501" i="1"/>
  <c r="G4501" i="1" s="1"/>
  <c r="F4502" i="1"/>
  <c r="G4502" i="1"/>
  <c r="F4503" i="1"/>
  <c r="G4503" i="1" s="1"/>
  <c r="F4504" i="1"/>
  <c r="G4504" i="1"/>
  <c r="F4505" i="1"/>
  <c r="G4505" i="1" s="1"/>
  <c r="F4506" i="1"/>
  <c r="G4506" i="1"/>
  <c r="F4507" i="1"/>
  <c r="G4507" i="1" s="1"/>
  <c r="F4508" i="1"/>
  <c r="G4508" i="1"/>
  <c r="F4509" i="1"/>
  <c r="G4509" i="1" s="1"/>
  <c r="F4510" i="1"/>
  <c r="G4510" i="1"/>
  <c r="F4511" i="1"/>
  <c r="G4511" i="1" s="1"/>
  <c r="F4512" i="1"/>
  <c r="G4512" i="1"/>
  <c r="F4513" i="1"/>
  <c r="G4513" i="1" s="1"/>
  <c r="F4514" i="1"/>
  <c r="G4514" i="1"/>
  <c r="F4515" i="1"/>
  <c r="G4515" i="1" s="1"/>
  <c r="F4516" i="1"/>
  <c r="G4516" i="1"/>
  <c r="F4517" i="1"/>
  <c r="G4517" i="1" s="1"/>
  <c r="F4518" i="1"/>
  <c r="G4518" i="1"/>
  <c r="F4519" i="1"/>
  <c r="G4519" i="1" s="1"/>
  <c r="F4520" i="1"/>
  <c r="G4520" i="1"/>
  <c r="F4521" i="1"/>
  <c r="G4521" i="1" s="1"/>
  <c r="F4522" i="1"/>
  <c r="G4522" i="1"/>
  <c r="F4523" i="1"/>
  <c r="G4523" i="1" s="1"/>
  <c r="F4524" i="1"/>
  <c r="G4524" i="1"/>
  <c r="F4525" i="1"/>
  <c r="G4525" i="1" s="1"/>
  <c r="F4526" i="1"/>
  <c r="G4526" i="1"/>
  <c r="F4527" i="1"/>
  <c r="G4527" i="1" s="1"/>
  <c r="F4528" i="1"/>
  <c r="G4528" i="1"/>
  <c r="F4529" i="1"/>
  <c r="G4529" i="1" s="1"/>
  <c r="F4530" i="1"/>
  <c r="G4530" i="1"/>
  <c r="F4531" i="1"/>
  <c r="G4531" i="1" s="1"/>
  <c r="F4532" i="1"/>
  <c r="G4532" i="1"/>
  <c r="F4533" i="1"/>
  <c r="G4533" i="1" s="1"/>
  <c r="F4534" i="1"/>
  <c r="G4534" i="1"/>
  <c r="F4535" i="1"/>
  <c r="G4535" i="1" s="1"/>
  <c r="F4536" i="1"/>
  <c r="G4536" i="1"/>
  <c r="F4537" i="1"/>
  <c r="G4537" i="1" s="1"/>
  <c r="F4538" i="1"/>
  <c r="G4538" i="1"/>
  <c r="F4539" i="1"/>
  <c r="G4539" i="1" s="1"/>
  <c r="F4540" i="1"/>
  <c r="G4540" i="1"/>
  <c r="F4541" i="1"/>
  <c r="G4541" i="1" s="1"/>
  <c r="F4542" i="1"/>
  <c r="G4542" i="1"/>
  <c r="F4543" i="1"/>
  <c r="G4543" i="1" s="1"/>
  <c r="F4544" i="1"/>
  <c r="G4544" i="1"/>
  <c r="F4545" i="1"/>
  <c r="G4545" i="1" s="1"/>
  <c r="F4546" i="1"/>
  <c r="G4546" i="1"/>
  <c r="F4547" i="1"/>
  <c r="G4547" i="1" s="1"/>
  <c r="F4548" i="1"/>
  <c r="G4548" i="1"/>
  <c r="F4549" i="1"/>
  <c r="G4549" i="1" s="1"/>
  <c r="F4550" i="1"/>
  <c r="G4550" i="1"/>
  <c r="F4551" i="1"/>
  <c r="G4551" i="1" s="1"/>
  <c r="F4552" i="1"/>
  <c r="G4552" i="1"/>
  <c r="F4553" i="1"/>
  <c r="G4553" i="1" s="1"/>
  <c r="F4554" i="1"/>
  <c r="G4554" i="1"/>
  <c r="F4555" i="1"/>
  <c r="G4555" i="1" s="1"/>
  <c r="F4556" i="1"/>
  <c r="G4556" i="1"/>
  <c r="F4557" i="1"/>
  <c r="G4557" i="1" s="1"/>
  <c r="F4558" i="1"/>
  <c r="G4558" i="1"/>
  <c r="F4559" i="1"/>
  <c r="G4559" i="1" s="1"/>
  <c r="F4560" i="1"/>
  <c r="G4560" i="1"/>
  <c r="F4561" i="1"/>
  <c r="G4561" i="1" s="1"/>
  <c r="F4562" i="1"/>
  <c r="G4562" i="1"/>
  <c r="F4563" i="1"/>
  <c r="G4563" i="1" s="1"/>
  <c r="F4564" i="1"/>
  <c r="G4564" i="1"/>
  <c r="F4565" i="1"/>
  <c r="G4565" i="1" s="1"/>
  <c r="F4566" i="1"/>
  <c r="G4566" i="1"/>
  <c r="F4567" i="1"/>
  <c r="G4567" i="1" s="1"/>
  <c r="F4568" i="1"/>
  <c r="G4568" i="1"/>
  <c r="F4569" i="1"/>
  <c r="G4569" i="1" s="1"/>
  <c r="F4570" i="1"/>
  <c r="G4570" i="1"/>
  <c r="F4571" i="1"/>
  <c r="G4571" i="1" s="1"/>
  <c r="F4572" i="1"/>
  <c r="G4572" i="1"/>
  <c r="F4573" i="1"/>
  <c r="G4573" i="1" s="1"/>
  <c r="F4574" i="1"/>
  <c r="G4574" i="1"/>
  <c r="F4575" i="1"/>
  <c r="G4575" i="1" s="1"/>
  <c r="F4576" i="1"/>
  <c r="G4576" i="1"/>
  <c r="F4577" i="1"/>
  <c r="G4577" i="1" s="1"/>
  <c r="F4578" i="1"/>
  <c r="G4578" i="1"/>
  <c r="F4579" i="1"/>
  <c r="G4579" i="1" s="1"/>
  <c r="F4580" i="1"/>
  <c r="G4580" i="1"/>
  <c r="F4581" i="1"/>
  <c r="G4581" i="1" s="1"/>
  <c r="F4582" i="1"/>
  <c r="G4582" i="1"/>
  <c r="F4583" i="1"/>
  <c r="G4583" i="1" s="1"/>
  <c r="F4584" i="1"/>
  <c r="G4584" i="1"/>
  <c r="F4585" i="1"/>
  <c r="G4585" i="1" s="1"/>
  <c r="F4586" i="1"/>
  <c r="G4586" i="1"/>
  <c r="F4587" i="1"/>
  <c r="G4587" i="1" s="1"/>
  <c r="F4588" i="1"/>
  <c r="G4588" i="1"/>
  <c r="F4589" i="1"/>
  <c r="G4589" i="1" s="1"/>
  <c r="F4590" i="1"/>
  <c r="G4590" i="1"/>
  <c r="F4591" i="1"/>
  <c r="G4591" i="1" s="1"/>
  <c r="F4592" i="1"/>
  <c r="G4592" i="1"/>
  <c r="F4593" i="1"/>
  <c r="G4593" i="1" s="1"/>
  <c r="F4594" i="1"/>
  <c r="G4594" i="1"/>
  <c r="F4595" i="1"/>
  <c r="G4595" i="1" s="1"/>
  <c r="F4596" i="1"/>
  <c r="G4596" i="1"/>
  <c r="F4597" i="1"/>
  <c r="G4597" i="1" s="1"/>
  <c r="F4598" i="1"/>
  <c r="G4598" i="1"/>
  <c r="F4599" i="1"/>
  <c r="G4599" i="1" s="1"/>
  <c r="F4600" i="1"/>
  <c r="G4600" i="1"/>
  <c r="F4601" i="1"/>
  <c r="G4601" i="1" s="1"/>
  <c r="F4602" i="1"/>
  <c r="G4602" i="1"/>
  <c r="F4603" i="1"/>
  <c r="G4603" i="1" s="1"/>
  <c r="F4604" i="1"/>
  <c r="G4604" i="1"/>
  <c r="F4605" i="1"/>
  <c r="G4605" i="1" s="1"/>
  <c r="F4606" i="1"/>
  <c r="G4606" i="1"/>
  <c r="F4607" i="1"/>
  <c r="G4607" i="1" s="1"/>
  <c r="F4608" i="1"/>
  <c r="G4608" i="1"/>
  <c r="F4609" i="1"/>
  <c r="G4609" i="1" s="1"/>
  <c r="F4610" i="1"/>
  <c r="G4610" i="1"/>
  <c r="F4611" i="1"/>
  <c r="G4611" i="1" s="1"/>
  <c r="F4612" i="1"/>
  <c r="G4612" i="1"/>
  <c r="F4613" i="1"/>
  <c r="G4613" i="1" s="1"/>
  <c r="F4614" i="1"/>
  <c r="G4614" i="1"/>
  <c r="F4615" i="1"/>
  <c r="G4615" i="1" s="1"/>
  <c r="F4616" i="1"/>
  <c r="G4616" i="1"/>
  <c r="F4617" i="1"/>
  <c r="G4617" i="1" s="1"/>
  <c r="F4618" i="1"/>
  <c r="G4618" i="1"/>
  <c r="F4619" i="1"/>
  <c r="G4619" i="1" s="1"/>
  <c r="F4620" i="1"/>
  <c r="G4620" i="1"/>
  <c r="F4621" i="1"/>
  <c r="G4621" i="1" s="1"/>
  <c r="F4622" i="1"/>
  <c r="G4622" i="1"/>
  <c r="F4623" i="1"/>
  <c r="G4623" i="1" s="1"/>
  <c r="F4624" i="1"/>
  <c r="G4624" i="1"/>
  <c r="F4625" i="1"/>
  <c r="G4625" i="1" s="1"/>
  <c r="F4626" i="1"/>
  <c r="G4626" i="1"/>
  <c r="F4627" i="1"/>
  <c r="G4627" i="1" s="1"/>
  <c r="F4628" i="1"/>
  <c r="G4628" i="1"/>
  <c r="F4629" i="1"/>
  <c r="G4629" i="1" s="1"/>
  <c r="F4630" i="1"/>
  <c r="G4630" i="1"/>
  <c r="F4631" i="1"/>
  <c r="G4631" i="1" s="1"/>
  <c r="F4632" i="1"/>
  <c r="G4632" i="1"/>
  <c r="F4633" i="1"/>
  <c r="G4633" i="1" s="1"/>
  <c r="F4634" i="1"/>
  <c r="G4634" i="1"/>
  <c r="F4635" i="1"/>
  <c r="G4635" i="1" s="1"/>
  <c r="F4636" i="1"/>
  <c r="G4636" i="1"/>
  <c r="F4637" i="1"/>
  <c r="G4637" i="1" s="1"/>
  <c r="F4638" i="1"/>
  <c r="G4638" i="1"/>
  <c r="F4639" i="1"/>
  <c r="G4639" i="1" s="1"/>
  <c r="F4640" i="1"/>
  <c r="G4640" i="1"/>
  <c r="F4641" i="1"/>
  <c r="G4641" i="1" s="1"/>
  <c r="F4642" i="1"/>
  <c r="G4642" i="1"/>
  <c r="F4643" i="1"/>
  <c r="G4643" i="1" s="1"/>
  <c r="F4644" i="1"/>
  <c r="G4644" i="1"/>
  <c r="F4645" i="1"/>
  <c r="G4645" i="1" s="1"/>
  <c r="F4646" i="1"/>
  <c r="G4646" i="1"/>
  <c r="F4647" i="1"/>
  <c r="G4647" i="1" s="1"/>
  <c r="F4648" i="1"/>
  <c r="G4648" i="1"/>
  <c r="F4649" i="1"/>
  <c r="G4649" i="1" s="1"/>
  <c r="F4650" i="1"/>
  <c r="G4650" i="1"/>
  <c r="F4651" i="1"/>
  <c r="G4651" i="1" s="1"/>
  <c r="F4652" i="1"/>
  <c r="G4652" i="1"/>
  <c r="F4653" i="1"/>
  <c r="G4653" i="1" s="1"/>
  <c r="F4654" i="1"/>
  <c r="G4654" i="1"/>
  <c r="F4655" i="1"/>
  <c r="G4655" i="1" s="1"/>
  <c r="F4656" i="1"/>
  <c r="G4656" i="1"/>
  <c r="F4657" i="1"/>
  <c r="G4657" i="1" s="1"/>
  <c r="F4658" i="1"/>
  <c r="G4658" i="1"/>
  <c r="F4659" i="1"/>
  <c r="G4659" i="1" s="1"/>
  <c r="F4660" i="1"/>
  <c r="G4660" i="1"/>
  <c r="F4661" i="1"/>
  <c r="G4661" i="1" s="1"/>
  <c r="F4662" i="1"/>
  <c r="G4662" i="1"/>
  <c r="F4663" i="1"/>
  <c r="G4663" i="1" s="1"/>
  <c r="F4664" i="1"/>
  <c r="G4664" i="1"/>
  <c r="F4665" i="1"/>
  <c r="G4665" i="1" s="1"/>
  <c r="F4666" i="1"/>
  <c r="G4666" i="1"/>
  <c r="F4667" i="1"/>
  <c r="G4667" i="1" s="1"/>
  <c r="F4668" i="1"/>
  <c r="G4668" i="1"/>
  <c r="F4669" i="1"/>
  <c r="G4669" i="1" s="1"/>
  <c r="F4670" i="1"/>
  <c r="G4670" i="1"/>
  <c r="F4671" i="1"/>
  <c r="G4671" i="1" s="1"/>
  <c r="F4672" i="1"/>
  <c r="G4672" i="1"/>
  <c r="F4673" i="1"/>
  <c r="G4673" i="1" s="1"/>
  <c r="F4674" i="1"/>
  <c r="G4674" i="1"/>
  <c r="F4675" i="1"/>
  <c r="G4675" i="1" s="1"/>
  <c r="F4676" i="1"/>
  <c r="G4676" i="1"/>
  <c r="F4677" i="1"/>
  <c r="G4677" i="1" s="1"/>
  <c r="F4678" i="1"/>
  <c r="G4678" i="1"/>
  <c r="F4679" i="1"/>
  <c r="G4679" i="1" s="1"/>
  <c r="F4680" i="1"/>
  <c r="G4680" i="1"/>
  <c r="F4681" i="1"/>
  <c r="G4681" i="1" s="1"/>
  <c r="F4682" i="1"/>
  <c r="G4682" i="1"/>
  <c r="F4683" i="1"/>
  <c r="G4683" i="1" s="1"/>
  <c r="F4684" i="1"/>
  <c r="G4684" i="1"/>
  <c r="F4685" i="1"/>
  <c r="G4685" i="1" s="1"/>
  <c r="F4686" i="1"/>
  <c r="G4686" i="1"/>
  <c r="F4687" i="1"/>
  <c r="G4687" i="1" s="1"/>
  <c r="F4688" i="1"/>
  <c r="G4688" i="1"/>
  <c r="F4689" i="1"/>
  <c r="G4689" i="1" s="1"/>
  <c r="F4690" i="1"/>
  <c r="G4690" i="1"/>
  <c r="F4691" i="1"/>
  <c r="G4691" i="1" s="1"/>
  <c r="F4692" i="1"/>
  <c r="G4692" i="1"/>
  <c r="F4693" i="1"/>
  <c r="G4693" i="1" s="1"/>
  <c r="F4694" i="1"/>
  <c r="G4694" i="1"/>
  <c r="F4695" i="1"/>
  <c r="G4695" i="1" s="1"/>
  <c r="F4696" i="1"/>
  <c r="G4696" i="1"/>
  <c r="F4697" i="1"/>
  <c r="G4697" i="1" s="1"/>
  <c r="F4698" i="1"/>
  <c r="G4698" i="1"/>
  <c r="F4699" i="1"/>
  <c r="G4699" i="1" s="1"/>
  <c r="F4700" i="1"/>
  <c r="G4700" i="1"/>
  <c r="F4701" i="1"/>
  <c r="G4701" i="1" s="1"/>
  <c r="F4702" i="1"/>
  <c r="G4702" i="1"/>
  <c r="F4703" i="1"/>
  <c r="G4703" i="1" s="1"/>
  <c r="F4704" i="1"/>
  <c r="G4704" i="1"/>
  <c r="F4705" i="1"/>
  <c r="G4705" i="1" s="1"/>
  <c r="F4706" i="1"/>
  <c r="G4706" i="1"/>
  <c r="F4707" i="1"/>
  <c r="G4707" i="1" s="1"/>
  <c r="F4708" i="1"/>
  <c r="G4708" i="1"/>
  <c r="F4709" i="1"/>
  <c r="G4709" i="1" s="1"/>
  <c r="F4710" i="1"/>
  <c r="G4710" i="1"/>
  <c r="F4711" i="1"/>
  <c r="G4711" i="1" s="1"/>
  <c r="F4712" i="1"/>
  <c r="G4712" i="1"/>
  <c r="F4713" i="1"/>
  <c r="G4713" i="1" s="1"/>
  <c r="F4714" i="1"/>
  <c r="G4714" i="1"/>
  <c r="F4715" i="1"/>
  <c r="G4715" i="1" s="1"/>
  <c r="F4716" i="1"/>
  <c r="G4716" i="1"/>
  <c r="F4717" i="1"/>
  <c r="G4717" i="1" s="1"/>
  <c r="F4718" i="1"/>
  <c r="G4718" i="1"/>
  <c r="F4719" i="1"/>
  <c r="G4719" i="1" s="1"/>
  <c r="F4720" i="1"/>
  <c r="G4720" i="1"/>
  <c r="F4721" i="1"/>
  <c r="G4721" i="1" s="1"/>
  <c r="F4722" i="1"/>
  <c r="G4722" i="1"/>
  <c r="F4723" i="1"/>
  <c r="G4723" i="1" s="1"/>
  <c r="F4724" i="1"/>
  <c r="G4724" i="1"/>
  <c r="F4725" i="1"/>
  <c r="G4725" i="1" s="1"/>
  <c r="F4726" i="1"/>
  <c r="G4726" i="1"/>
  <c r="F4727" i="1"/>
  <c r="G4727" i="1" s="1"/>
  <c r="F4728" i="1"/>
  <c r="G4728" i="1"/>
  <c r="F4729" i="1"/>
  <c r="G4729" i="1" s="1"/>
  <c r="F4730" i="1"/>
  <c r="G4730" i="1"/>
  <c r="F4731" i="1"/>
  <c r="G4731" i="1" s="1"/>
  <c r="F4732" i="1"/>
  <c r="G4732" i="1"/>
  <c r="F4733" i="1"/>
  <c r="G4733" i="1" s="1"/>
  <c r="F4734" i="1"/>
  <c r="G4734" i="1"/>
  <c r="F4735" i="1"/>
  <c r="G4735" i="1" s="1"/>
  <c r="F4736" i="1"/>
  <c r="G4736" i="1"/>
  <c r="F4737" i="1"/>
  <c r="G4737" i="1" s="1"/>
  <c r="F4738" i="1"/>
  <c r="G4738" i="1"/>
  <c r="F4739" i="1"/>
  <c r="G4739" i="1" s="1"/>
  <c r="F4740" i="1"/>
  <c r="G4740" i="1"/>
  <c r="F4741" i="1"/>
  <c r="G4741" i="1" s="1"/>
  <c r="F4742" i="1"/>
  <c r="G4742" i="1"/>
  <c r="F4743" i="1"/>
  <c r="G4743" i="1" s="1"/>
  <c r="F4744" i="1"/>
  <c r="G4744" i="1"/>
  <c r="F4745" i="1"/>
  <c r="G4745" i="1" s="1"/>
  <c r="F4746" i="1"/>
  <c r="G4746" i="1"/>
  <c r="F4747" i="1"/>
  <c r="G4747" i="1" s="1"/>
  <c r="F4748" i="1"/>
  <c r="G4748" i="1"/>
  <c r="F4749" i="1"/>
  <c r="G4749" i="1" s="1"/>
  <c r="F4750" i="1"/>
  <c r="G4750" i="1"/>
  <c r="F4751" i="1"/>
  <c r="G4751" i="1" s="1"/>
  <c r="F4752" i="1"/>
  <c r="G4752" i="1"/>
  <c r="F4753" i="1"/>
  <c r="G4753" i="1" s="1"/>
  <c r="F4754" i="1"/>
  <c r="G4754" i="1"/>
  <c r="F4755" i="1"/>
  <c r="G4755" i="1" s="1"/>
  <c r="F4756" i="1"/>
  <c r="G4756" i="1"/>
  <c r="F4757" i="1"/>
  <c r="G4757" i="1" s="1"/>
  <c r="F4758" i="1"/>
  <c r="G4758" i="1"/>
  <c r="F4759" i="1"/>
  <c r="G4759" i="1" s="1"/>
  <c r="F4760" i="1"/>
  <c r="G4760" i="1"/>
  <c r="F4761" i="1"/>
  <c r="G4761" i="1" s="1"/>
  <c r="F4762" i="1"/>
  <c r="G4762" i="1"/>
  <c r="F4763" i="1"/>
  <c r="G4763" i="1" s="1"/>
  <c r="F4764" i="1"/>
  <c r="G4764" i="1"/>
  <c r="F4765" i="1"/>
  <c r="G4765" i="1" s="1"/>
  <c r="F4766" i="1"/>
  <c r="G4766" i="1"/>
  <c r="F4767" i="1"/>
  <c r="G4767" i="1" s="1"/>
  <c r="F4768" i="1"/>
  <c r="G4768" i="1"/>
  <c r="F4769" i="1"/>
  <c r="G4769" i="1" s="1"/>
  <c r="F4770" i="1"/>
  <c r="G4770" i="1"/>
  <c r="F4771" i="1"/>
  <c r="G4771" i="1" s="1"/>
  <c r="F4772" i="1"/>
  <c r="G4772" i="1"/>
  <c r="F4773" i="1"/>
  <c r="G4773" i="1" s="1"/>
  <c r="F4774" i="1"/>
  <c r="G4774" i="1"/>
  <c r="F4775" i="1"/>
  <c r="G4775" i="1" s="1"/>
  <c r="F4776" i="1"/>
  <c r="G4776" i="1"/>
  <c r="F4777" i="1"/>
  <c r="G4777" i="1" s="1"/>
  <c r="F4778" i="1"/>
  <c r="G4778" i="1"/>
  <c r="F4779" i="1"/>
  <c r="G4779" i="1" s="1"/>
  <c r="F4780" i="1"/>
  <c r="G4780" i="1"/>
  <c r="F4781" i="1"/>
  <c r="G4781" i="1" s="1"/>
  <c r="F4782" i="1"/>
  <c r="G4782" i="1"/>
  <c r="F4783" i="1"/>
  <c r="G4783" i="1" s="1"/>
  <c r="F4784" i="1"/>
  <c r="G4784" i="1"/>
  <c r="F4785" i="1"/>
  <c r="G4785" i="1" s="1"/>
  <c r="F4786" i="1"/>
  <c r="G4786" i="1"/>
  <c r="F4787" i="1"/>
  <c r="G4787" i="1" s="1"/>
  <c r="F4788" i="1"/>
  <c r="G4788" i="1"/>
  <c r="F4789" i="1"/>
  <c r="G4789" i="1" s="1"/>
  <c r="F4790" i="1"/>
  <c r="G4790" i="1"/>
  <c r="F4791" i="1"/>
  <c r="G4791" i="1" s="1"/>
  <c r="F4792" i="1"/>
  <c r="G4792" i="1"/>
  <c r="F4793" i="1"/>
  <c r="G4793" i="1" s="1"/>
  <c r="F4794" i="1"/>
  <c r="G4794" i="1"/>
  <c r="F4795" i="1"/>
  <c r="G4795" i="1" s="1"/>
  <c r="F4796" i="1"/>
  <c r="G4796" i="1"/>
  <c r="F4797" i="1"/>
  <c r="G4797" i="1" s="1"/>
  <c r="F4798" i="1"/>
  <c r="G4798" i="1"/>
  <c r="F4799" i="1"/>
  <c r="G4799" i="1" s="1"/>
  <c r="F4800" i="1"/>
  <c r="G4800" i="1"/>
  <c r="F4801" i="1"/>
  <c r="G4801" i="1" s="1"/>
  <c r="F4802" i="1"/>
  <c r="G4802" i="1"/>
  <c r="F4803" i="1"/>
  <c r="G4803" i="1" s="1"/>
  <c r="F4804" i="1"/>
  <c r="G4804" i="1"/>
  <c r="F4805" i="1"/>
  <c r="G4805" i="1" s="1"/>
  <c r="F4806" i="1"/>
  <c r="G4806" i="1"/>
  <c r="F4807" i="1"/>
  <c r="G4807" i="1" s="1"/>
  <c r="F4808" i="1"/>
  <c r="G4808" i="1"/>
  <c r="F4809" i="1"/>
  <c r="G4809" i="1" s="1"/>
  <c r="F4810" i="1"/>
  <c r="G4810" i="1"/>
  <c r="F4811" i="1"/>
  <c r="G4811" i="1" s="1"/>
  <c r="F4812" i="1"/>
  <c r="G4812" i="1"/>
  <c r="F4813" i="1"/>
  <c r="G4813" i="1" s="1"/>
  <c r="F4814" i="1"/>
  <c r="G4814" i="1"/>
  <c r="F4815" i="1"/>
  <c r="G4815" i="1" s="1"/>
  <c r="F4816" i="1"/>
  <c r="G4816" i="1"/>
  <c r="F4817" i="1"/>
  <c r="G4817" i="1" s="1"/>
  <c r="F4818" i="1"/>
  <c r="G4818" i="1"/>
  <c r="F4819" i="1"/>
  <c r="G4819" i="1" s="1"/>
  <c r="F4820" i="1"/>
  <c r="G4820" i="1"/>
  <c r="F4821" i="1"/>
  <c r="G4821" i="1" s="1"/>
  <c r="F4822" i="1"/>
  <c r="G4822" i="1"/>
  <c r="F4823" i="1"/>
  <c r="G4823" i="1" s="1"/>
  <c r="F4824" i="1"/>
  <c r="G4824" i="1"/>
  <c r="F4825" i="1"/>
  <c r="G4825" i="1" s="1"/>
  <c r="F4826" i="1"/>
  <c r="G4826" i="1"/>
  <c r="F4827" i="1"/>
  <c r="G4827" i="1" s="1"/>
  <c r="F4828" i="1"/>
  <c r="G4828" i="1"/>
  <c r="F4829" i="1"/>
  <c r="G4829" i="1" s="1"/>
  <c r="F4830" i="1"/>
  <c r="G4830" i="1"/>
  <c r="F4831" i="1"/>
  <c r="G4831" i="1" s="1"/>
  <c r="F4832" i="1"/>
  <c r="G4832" i="1"/>
  <c r="F4833" i="1"/>
  <c r="G4833" i="1" s="1"/>
  <c r="F4834" i="1"/>
  <c r="G4834" i="1"/>
  <c r="F4835" i="1"/>
  <c r="G4835" i="1" s="1"/>
  <c r="F4836" i="1"/>
  <c r="G4836" i="1"/>
  <c r="F4837" i="1"/>
  <c r="G4837" i="1" s="1"/>
  <c r="F4838" i="1"/>
  <c r="G4838" i="1"/>
  <c r="F4839" i="1"/>
  <c r="G4839" i="1" s="1"/>
  <c r="F4840" i="1"/>
  <c r="G4840" i="1"/>
  <c r="F4841" i="1"/>
  <c r="G4841" i="1" s="1"/>
  <c r="F4842" i="1"/>
  <c r="G4842" i="1"/>
  <c r="F4843" i="1"/>
  <c r="G4843" i="1" s="1"/>
  <c r="F4844" i="1"/>
  <c r="G4844" i="1"/>
  <c r="F4845" i="1"/>
  <c r="G4845" i="1" s="1"/>
  <c r="F4846" i="1"/>
  <c r="G4846" i="1"/>
  <c r="F4847" i="1"/>
  <c r="G4847" i="1" s="1"/>
  <c r="F4848" i="1"/>
  <c r="G4848" i="1"/>
  <c r="F4849" i="1"/>
  <c r="G4849" i="1" s="1"/>
  <c r="F4850" i="1"/>
  <c r="G4850" i="1"/>
  <c r="F4851" i="1"/>
  <c r="G4851" i="1" s="1"/>
  <c r="F4852" i="1"/>
  <c r="G4852" i="1"/>
  <c r="F4853" i="1"/>
  <c r="G4853" i="1" s="1"/>
  <c r="F4854" i="1"/>
  <c r="G4854" i="1"/>
  <c r="F4855" i="1"/>
  <c r="G4855" i="1" s="1"/>
  <c r="F4856" i="1"/>
  <c r="G4856" i="1"/>
  <c r="F4857" i="1"/>
  <c r="G4857" i="1" s="1"/>
  <c r="F4858" i="1"/>
  <c r="G4858" i="1"/>
  <c r="F4859" i="1"/>
  <c r="G4859" i="1" s="1"/>
  <c r="F4860" i="1"/>
  <c r="G4860" i="1"/>
  <c r="F4861" i="1"/>
  <c r="G4861" i="1" s="1"/>
  <c r="F4862" i="1"/>
  <c r="G4862" i="1"/>
  <c r="F4863" i="1"/>
  <c r="G4863" i="1" s="1"/>
  <c r="F4864" i="1"/>
  <c r="G4864" i="1"/>
  <c r="F4865" i="1"/>
  <c r="G4865" i="1" s="1"/>
  <c r="F4866" i="1"/>
  <c r="G4866" i="1"/>
  <c r="F4867" i="1"/>
  <c r="G4867" i="1" s="1"/>
  <c r="F4868" i="1"/>
  <c r="G4868" i="1"/>
  <c r="F4869" i="1"/>
  <c r="G4869" i="1" s="1"/>
  <c r="F4870" i="1"/>
  <c r="G4870" i="1"/>
  <c r="F4871" i="1"/>
  <c r="G4871" i="1" s="1"/>
  <c r="F4872" i="1"/>
  <c r="G4872" i="1"/>
  <c r="F4873" i="1"/>
  <c r="G4873" i="1" s="1"/>
  <c r="F4874" i="1"/>
  <c r="G4874" i="1"/>
  <c r="F4875" i="1"/>
  <c r="G4875" i="1" s="1"/>
  <c r="F4876" i="1"/>
  <c r="G4876" i="1"/>
  <c r="F4877" i="1"/>
  <c r="G4877" i="1" s="1"/>
  <c r="F4878" i="1"/>
  <c r="G4878" i="1"/>
  <c r="F4879" i="1"/>
  <c r="G4879" i="1" s="1"/>
  <c r="F4880" i="1"/>
  <c r="G4880" i="1"/>
  <c r="F4881" i="1"/>
  <c r="G4881" i="1" s="1"/>
  <c r="F4882" i="1"/>
  <c r="G4882" i="1"/>
  <c r="F4883" i="1"/>
  <c r="G4883" i="1" s="1"/>
  <c r="F4884" i="1"/>
  <c r="G4884" i="1"/>
  <c r="F4885" i="1"/>
  <c r="G4885" i="1" s="1"/>
  <c r="F4886" i="1"/>
  <c r="G4886" i="1"/>
  <c r="F4887" i="1"/>
  <c r="G4887" i="1" s="1"/>
  <c r="F4888" i="1"/>
  <c r="G4888" i="1"/>
  <c r="F4889" i="1"/>
  <c r="G4889" i="1" s="1"/>
  <c r="F4890" i="1"/>
  <c r="G4890" i="1"/>
  <c r="F4891" i="1"/>
  <c r="G4891" i="1" s="1"/>
  <c r="F4892" i="1"/>
  <c r="G4892" i="1"/>
  <c r="F4893" i="1"/>
  <c r="G4893" i="1" s="1"/>
  <c r="F4894" i="1"/>
  <c r="G4894" i="1"/>
  <c r="F4895" i="1"/>
  <c r="G4895" i="1" s="1"/>
  <c r="F4896" i="1"/>
  <c r="G4896" i="1"/>
  <c r="F4897" i="1"/>
  <c r="G4897" i="1" s="1"/>
  <c r="F4898" i="1"/>
  <c r="G4898" i="1"/>
  <c r="F4899" i="1"/>
  <c r="G4899" i="1" s="1"/>
  <c r="F4900" i="1"/>
  <c r="G4900" i="1"/>
  <c r="F4901" i="1"/>
  <c r="G4901" i="1" s="1"/>
  <c r="F4902" i="1"/>
  <c r="G4902" i="1"/>
  <c r="F4903" i="1"/>
  <c r="G4903" i="1" s="1"/>
  <c r="F4904" i="1"/>
  <c r="G4904" i="1"/>
  <c r="F4905" i="1"/>
  <c r="G4905" i="1" s="1"/>
  <c r="F4906" i="1"/>
  <c r="G4906" i="1"/>
  <c r="F4907" i="1"/>
  <c r="G4907" i="1" s="1"/>
  <c r="F4908" i="1"/>
  <c r="G4908" i="1"/>
  <c r="F4909" i="1"/>
  <c r="G4909" i="1" s="1"/>
  <c r="F4910" i="1"/>
  <c r="G4910" i="1"/>
  <c r="F4911" i="1"/>
  <c r="G4911" i="1" s="1"/>
  <c r="F4912" i="1"/>
  <c r="G4912" i="1"/>
  <c r="F4913" i="1"/>
  <c r="G4913" i="1" s="1"/>
  <c r="F4914" i="1"/>
  <c r="G4914" i="1"/>
  <c r="F4915" i="1"/>
  <c r="G4915" i="1" s="1"/>
  <c r="F4916" i="1"/>
  <c r="G4916" i="1"/>
  <c r="F4917" i="1"/>
  <c r="G4917" i="1" s="1"/>
  <c r="F4918" i="1"/>
  <c r="G4918" i="1"/>
  <c r="F4919" i="1"/>
  <c r="G4919" i="1" s="1"/>
  <c r="F4920" i="1"/>
  <c r="G4920" i="1"/>
  <c r="F4921" i="1"/>
  <c r="G4921" i="1" s="1"/>
  <c r="F4922" i="1"/>
  <c r="G4922" i="1"/>
  <c r="F4923" i="1"/>
  <c r="G4923" i="1" s="1"/>
  <c r="F4924" i="1"/>
  <c r="G4924" i="1"/>
  <c r="F4925" i="1"/>
  <c r="G4925" i="1" s="1"/>
  <c r="F4926" i="1"/>
  <c r="G4926" i="1"/>
  <c r="F4927" i="1"/>
  <c r="G4927" i="1" s="1"/>
  <c r="F4928" i="1"/>
  <c r="G4928" i="1"/>
  <c r="F4929" i="1"/>
  <c r="G4929" i="1" s="1"/>
  <c r="F4930" i="1"/>
  <c r="G4930" i="1"/>
  <c r="F4931" i="1"/>
  <c r="G4931" i="1" s="1"/>
  <c r="F4932" i="1"/>
  <c r="G4932" i="1"/>
  <c r="F4933" i="1"/>
  <c r="G4933" i="1" s="1"/>
  <c r="F4934" i="1"/>
  <c r="G4934" i="1"/>
  <c r="F4935" i="1"/>
  <c r="G4935" i="1" s="1"/>
  <c r="F4936" i="1"/>
  <c r="G4936" i="1"/>
  <c r="F4937" i="1"/>
  <c r="G4937" i="1" s="1"/>
  <c r="F4938" i="1"/>
  <c r="G4938" i="1"/>
  <c r="F4939" i="1"/>
  <c r="G4939" i="1" s="1"/>
  <c r="F4940" i="1"/>
  <c r="G4940" i="1"/>
  <c r="F4941" i="1"/>
  <c r="G4941" i="1" s="1"/>
  <c r="F4942" i="1"/>
  <c r="G4942" i="1"/>
  <c r="F4943" i="1"/>
  <c r="G4943" i="1" s="1"/>
  <c r="F4944" i="1"/>
  <c r="G4944" i="1"/>
  <c r="F4945" i="1"/>
  <c r="G4945" i="1" s="1"/>
  <c r="F4946" i="1"/>
  <c r="G4946" i="1"/>
  <c r="F4947" i="1"/>
  <c r="G4947" i="1" s="1"/>
  <c r="F4948" i="1"/>
  <c r="G4948" i="1"/>
  <c r="F4949" i="1"/>
  <c r="G4949" i="1" s="1"/>
  <c r="F4950" i="1"/>
  <c r="G4950" i="1"/>
  <c r="F4951" i="1"/>
  <c r="G4951" i="1"/>
  <c r="F4952" i="1"/>
  <c r="G4952" i="1"/>
  <c r="F4953" i="1"/>
  <c r="G4953" i="1"/>
  <c r="F4954" i="1"/>
  <c r="G4954" i="1"/>
  <c r="F4955" i="1"/>
  <c r="G4955" i="1"/>
  <c r="F4956" i="1"/>
  <c r="G4956" i="1"/>
  <c r="F4957" i="1"/>
  <c r="G4957" i="1"/>
  <c r="F4958" i="1"/>
  <c r="G4958" i="1"/>
  <c r="F4959" i="1"/>
  <c r="G4959" i="1"/>
  <c r="F4960" i="1"/>
  <c r="G4960" i="1"/>
  <c r="F4961" i="1"/>
  <c r="G4961" i="1"/>
  <c r="F4962" i="1"/>
  <c r="G4962" i="1"/>
  <c r="F4963" i="1"/>
  <c r="G4963" i="1"/>
  <c r="F4964" i="1"/>
  <c r="G4964" i="1"/>
  <c r="F4965" i="1"/>
  <c r="G4965" i="1"/>
  <c r="F4966" i="1"/>
  <c r="G4966" i="1"/>
  <c r="F4967" i="1"/>
  <c r="G4967" i="1"/>
  <c r="F4968" i="1"/>
  <c r="G4968" i="1"/>
  <c r="F4969" i="1"/>
  <c r="G4969" i="1"/>
  <c r="F4970" i="1"/>
  <c r="G4970" i="1"/>
  <c r="F4971" i="1"/>
  <c r="G4971" i="1"/>
  <c r="F4972" i="1"/>
  <c r="G4972" i="1"/>
  <c r="F4973" i="1"/>
  <c r="G4973" i="1"/>
  <c r="F4974" i="1"/>
  <c r="G4974" i="1"/>
  <c r="F4975" i="1"/>
  <c r="G4975" i="1"/>
  <c r="F4976" i="1"/>
  <c r="G4976" i="1"/>
  <c r="F4977" i="1"/>
  <c r="G4977" i="1"/>
  <c r="F4978" i="1"/>
  <c r="G4978" i="1"/>
  <c r="F4979" i="1"/>
  <c r="G4979" i="1"/>
  <c r="F4980" i="1"/>
  <c r="G4980" i="1"/>
  <c r="F4981" i="1"/>
  <c r="G4981" i="1"/>
  <c r="F4982" i="1"/>
  <c r="G4982" i="1"/>
  <c r="F4983" i="1"/>
  <c r="G4983" i="1"/>
  <c r="F4984" i="1"/>
  <c r="G4984" i="1"/>
  <c r="F4985" i="1"/>
  <c r="G4985" i="1"/>
  <c r="F4986" i="1"/>
  <c r="G4986" i="1"/>
  <c r="F4987" i="1"/>
  <c r="G4987" i="1"/>
  <c r="F4988" i="1"/>
  <c r="G4988" i="1"/>
  <c r="F4989" i="1"/>
  <c r="G4989" i="1"/>
  <c r="F4990" i="1"/>
  <c r="G4990" i="1"/>
  <c r="F4991" i="1"/>
  <c r="G4991" i="1"/>
  <c r="F4992" i="1"/>
  <c r="G4992" i="1"/>
  <c r="F4993" i="1"/>
  <c r="G4993" i="1"/>
  <c r="F4994" i="1"/>
  <c r="G4994" i="1"/>
  <c r="F4995" i="1"/>
  <c r="G4995" i="1"/>
  <c r="F4996" i="1"/>
  <c r="G4996" i="1"/>
  <c r="F4997" i="1"/>
  <c r="G4997" i="1"/>
  <c r="F4998" i="1"/>
  <c r="G4998" i="1"/>
  <c r="F4999" i="1"/>
  <c r="G4999" i="1"/>
  <c r="F5000" i="1"/>
  <c r="G5000" i="1"/>
  <c r="F5001" i="1"/>
  <c r="G5001" i="1"/>
  <c r="F5002" i="1"/>
  <c r="G5002" i="1"/>
  <c r="F5003" i="1"/>
  <c r="G5003" i="1"/>
  <c r="F5004" i="1"/>
  <c r="G5004" i="1"/>
  <c r="F5005" i="1"/>
  <c r="G5005" i="1"/>
  <c r="F5006" i="1"/>
  <c r="G5006" i="1"/>
  <c r="F5007" i="1"/>
  <c r="G5007" i="1"/>
  <c r="F5008" i="1"/>
  <c r="G5008" i="1"/>
  <c r="F5009" i="1"/>
  <c r="G5009" i="1"/>
  <c r="F5010" i="1"/>
  <c r="G5010" i="1"/>
  <c r="F5011" i="1"/>
  <c r="G5011" i="1"/>
  <c r="F5012" i="1"/>
  <c r="G5012" i="1"/>
  <c r="F5013" i="1"/>
  <c r="G5013" i="1"/>
  <c r="F5014" i="1"/>
  <c r="G5014" i="1"/>
  <c r="F5015" i="1"/>
  <c r="G5015" i="1"/>
  <c r="F5016" i="1"/>
  <c r="G5016" i="1"/>
  <c r="F5017" i="1"/>
  <c r="G5017" i="1"/>
  <c r="F5018" i="1"/>
  <c r="G5018" i="1"/>
  <c r="F5019" i="1"/>
  <c r="G5019" i="1"/>
  <c r="F5020" i="1"/>
  <c r="G5020" i="1"/>
  <c r="F5021" i="1"/>
  <c r="G5021" i="1"/>
  <c r="F5022" i="1"/>
  <c r="G5022" i="1"/>
  <c r="F5023" i="1"/>
  <c r="G5023" i="1"/>
  <c r="F5024" i="1"/>
  <c r="G5024" i="1"/>
  <c r="F5025" i="1"/>
  <c r="G5025" i="1"/>
  <c r="F5026" i="1"/>
  <c r="G5026" i="1"/>
  <c r="F5027" i="1"/>
  <c r="G5027" i="1"/>
  <c r="F5028" i="1"/>
  <c r="G5028" i="1"/>
  <c r="F5029" i="1"/>
  <c r="G5029" i="1"/>
  <c r="F5030" i="1"/>
  <c r="G5030" i="1"/>
  <c r="F5031" i="1"/>
  <c r="G5031" i="1"/>
  <c r="F5032" i="1"/>
  <c r="G5032" i="1"/>
  <c r="F5033" i="1"/>
  <c r="G5033" i="1"/>
  <c r="F5034" i="1"/>
  <c r="G5034" i="1"/>
  <c r="F5035" i="1"/>
  <c r="G5035" i="1"/>
  <c r="F5036" i="1"/>
  <c r="G5036" i="1"/>
  <c r="F5037" i="1"/>
  <c r="G5037" i="1"/>
  <c r="F5038" i="1"/>
  <c r="G5038" i="1"/>
  <c r="F5039" i="1"/>
  <c r="G5039" i="1"/>
  <c r="F5040" i="1"/>
  <c r="G5040" i="1"/>
  <c r="F5041" i="1"/>
  <c r="G5041" i="1"/>
  <c r="F5042" i="1"/>
  <c r="G5042" i="1"/>
  <c r="F5043" i="1"/>
  <c r="G5043" i="1"/>
  <c r="F5044" i="1"/>
  <c r="G5044" i="1"/>
  <c r="F5045" i="1"/>
  <c r="G5045" i="1"/>
  <c r="F5046" i="1"/>
  <c r="G5046" i="1"/>
  <c r="F5047" i="1"/>
  <c r="G5047" i="1"/>
  <c r="F5048" i="1"/>
  <c r="G5048" i="1"/>
  <c r="F5049" i="1"/>
  <c r="G5049" i="1"/>
  <c r="F5050" i="1"/>
  <c r="G5050" i="1"/>
  <c r="F5051" i="1"/>
  <c r="G5051" i="1"/>
  <c r="F5052" i="1"/>
  <c r="G5052" i="1"/>
  <c r="F5053" i="1"/>
  <c r="G5053" i="1"/>
  <c r="F5054" i="1"/>
  <c r="G5054" i="1"/>
  <c r="F5055" i="1"/>
  <c r="G5055" i="1"/>
  <c r="F5056" i="1"/>
  <c r="G5056" i="1"/>
  <c r="F5057" i="1"/>
  <c r="G5057" i="1"/>
  <c r="F5058" i="1"/>
  <c r="G5058" i="1"/>
  <c r="F5059" i="1"/>
  <c r="G5059" i="1"/>
  <c r="F5060" i="1"/>
  <c r="G5060" i="1"/>
  <c r="F5061" i="1"/>
  <c r="G5061" i="1"/>
  <c r="F5062" i="1"/>
  <c r="G5062" i="1"/>
  <c r="F5063" i="1"/>
  <c r="G5063" i="1"/>
  <c r="F5064" i="1"/>
  <c r="G5064" i="1"/>
  <c r="F5065" i="1"/>
  <c r="G5065" i="1"/>
  <c r="F5066" i="1"/>
  <c r="G5066" i="1"/>
  <c r="F5067" i="1"/>
  <c r="G5067" i="1"/>
  <c r="F5068" i="1"/>
  <c r="G5068" i="1"/>
  <c r="F5069" i="1"/>
  <c r="G5069" i="1"/>
  <c r="F5070" i="1"/>
  <c r="G5070" i="1"/>
  <c r="F5071" i="1"/>
  <c r="G5071" i="1"/>
  <c r="F5072" i="1"/>
  <c r="G5072" i="1"/>
  <c r="F5073" i="1"/>
  <c r="G5073" i="1"/>
  <c r="F5074" i="1"/>
  <c r="G5074" i="1"/>
  <c r="F5075" i="1"/>
  <c r="G5075" i="1"/>
  <c r="F5076" i="1"/>
  <c r="G5076" i="1"/>
  <c r="F5077" i="1"/>
  <c r="G5077" i="1"/>
  <c r="F5078" i="1"/>
  <c r="G5078" i="1"/>
  <c r="F5079" i="1"/>
  <c r="G5079" i="1"/>
  <c r="F5080" i="1"/>
  <c r="G5080" i="1"/>
  <c r="F5081" i="1"/>
  <c r="G5081" i="1"/>
  <c r="F5082" i="1"/>
  <c r="G5082" i="1"/>
  <c r="F5083" i="1"/>
  <c r="G5083" i="1"/>
  <c r="F5084" i="1"/>
  <c r="G5084" i="1"/>
  <c r="F5085" i="1"/>
  <c r="G5085" i="1"/>
  <c r="F5086" i="1"/>
  <c r="G5086" i="1"/>
  <c r="F5087" i="1"/>
  <c r="G5087" i="1"/>
  <c r="F5088" i="1"/>
  <c r="G5088" i="1"/>
  <c r="F5089" i="1"/>
  <c r="G5089" i="1"/>
  <c r="F5090" i="1"/>
  <c r="G5090" i="1"/>
  <c r="F5091" i="1"/>
  <c r="G5091" i="1"/>
  <c r="F5092" i="1"/>
  <c r="G5092" i="1"/>
  <c r="F5093" i="1"/>
  <c r="G5093" i="1"/>
  <c r="F5094" i="1"/>
  <c r="G5094" i="1"/>
  <c r="F5095" i="1"/>
  <c r="G5095" i="1"/>
  <c r="F5096" i="1"/>
  <c r="G5096" i="1"/>
  <c r="F5097" i="1"/>
  <c r="G5097" i="1"/>
  <c r="F5098" i="1"/>
  <c r="G5098" i="1"/>
  <c r="F5099" i="1"/>
  <c r="G5099" i="1"/>
  <c r="F5100" i="1"/>
  <c r="G5100" i="1"/>
  <c r="F5101" i="1"/>
  <c r="G5101" i="1"/>
  <c r="F5102" i="1"/>
  <c r="G5102" i="1"/>
  <c r="F5103" i="1"/>
  <c r="G5103" i="1"/>
  <c r="F5104" i="1"/>
  <c r="G5104" i="1"/>
  <c r="F5105" i="1"/>
  <c r="G5105" i="1"/>
  <c r="F5106" i="1"/>
  <c r="G5106" i="1"/>
  <c r="F5107" i="1"/>
  <c r="G5107" i="1"/>
  <c r="F5108" i="1"/>
  <c r="G5108" i="1"/>
  <c r="F5109" i="1"/>
  <c r="G5109" i="1"/>
  <c r="F5110" i="1"/>
  <c r="G5110" i="1"/>
  <c r="F5111" i="1"/>
  <c r="G5111" i="1"/>
  <c r="F5112" i="1"/>
  <c r="G5112" i="1"/>
  <c r="F5113" i="1"/>
  <c r="G5113" i="1"/>
  <c r="F5114" i="1"/>
  <c r="G5114" i="1"/>
  <c r="F5115" i="1"/>
  <c r="G5115" i="1"/>
  <c r="F5116" i="1"/>
  <c r="G5116" i="1"/>
  <c r="F5117" i="1"/>
  <c r="G5117" i="1"/>
  <c r="F5118" i="1"/>
  <c r="G5118" i="1"/>
  <c r="F5119" i="1"/>
  <c r="G5119" i="1"/>
  <c r="F5120" i="1"/>
  <c r="G5120" i="1"/>
  <c r="F5121" i="1"/>
  <c r="G5121" i="1"/>
  <c r="F5122" i="1"/>
  <c r="G5122" i="1"/>
  <c r="F5123" i="1"/>
  <c r="G5123" i="1"/>
  <c r="F5124" i="1"/>
  <c r="G5124" i="1"/>
  <c r="F5125" i="1"/>
  <c r="G5125" i="1"/>
  <c r="F5126" i="1"/>
  <c r="G5126" i="1"/>
  <c r="F5127" i="1"/>
  <c r="G5127" i="1"/>
  <c r="F5128" i="1"/>
  <c r="G5128" i="1"/>
  <c r="F5129" i="1"/>
  <c r="G5129" i="1"/>
  <c r="F5130" i="1"/>
  <c r="G5130" i="1"/>
  <c r="F5131" i="1"/>
  <c r="G5131" i="1"/>
  <c r="F5132" i="1"/>
  <c r="G5132" i="1"/>
  <c r="F5133" i="1"/>
  <c r="G5133" i="1"/>
  <c r="F5134" i="1"/>
  <c r="G5134" i="1"/>
  <c r="F5135" i="1"/>
  <c r="G5135" i="1"/>
  <c r="F5136" i="1"/>
  <c r="G5136" i="1"/>
  <c r="F5137" i="1"/>
  <c r="G5137" i="1"/>
  <c r="F5138" i="1"/>
  <c r="G5138" i="1"/>
  <c r="F5139" i="1"/>
  <c r="G5139" i="1"/>
  <c r="F5140" i="1"/>
  <c r="G5140" i="1"/>
  <c r="F5141" i="1"/>
  <c r="G5141" i="1"/>
  <c r="F5142" i="1"/>
  <c r="G5142" i="1"/>
  <c r="F5143" i="1"/>
  <c r="G5143" i="1"/>
  <c r="F5144" i="1"/>
  <c r="G5144" i="1"/>
  <c r="F5145" i="1"/>
  <c r="G5145" i="1"/>
  <c r="F5146" i="1"/>
  <c r="G5146" i="1"/>
  <c r="F5147" i="1"/>
  <c r="G5147" i="1"/>
  <c r="F5148" i="1"/>
  <c r="G5148" i="1"/>
  <c r="F5149" i="1"/>
  <c r="G5149" i="1"/>
  <c r="F5150" i="1"/>
  <c r="G5150" i="1"/>
  <c r="F5151" i="1"/>
  <c r="G5151" i="1"/>
  <c r="F5152" i="1"/>
  <c r="G5152" i="1"/>
  <c r="F5153" i="1"/>
  <c r="G5153" i="1"/>
  <c r="F5154" i="1"/>
  <c r="G5154" i="1"/>
  <c r="F5155" i="1"/>
  <c r="G5155" i="1"/>
  <c r="F5156" i="1"/>
  <c r="G5156" i="1"/>
  <c r="F5157" i="1"/>
  <c r="G5157" i="1"/>
  <c r="F5158" i="1"/>
  <c r="G5158" i="1"/>
  <c r="F5159" i="1"/>
  <c r="G5159" i="1"/>
  <c r="F5160" i="1"/>
  <c r="G5160" i="1"/>
  <c r="F5161" i="1"/>
  <c r="G5161" i="1"/>
  <c r="F5162" i="1"/>
  <c r="G5162" i="1"/>
  <c r="F5163" i="1"/>
  <c r="G5163" i="1"/>
  <c r="F5164" i="1"/>
  <c r="G5164" i="1"/>
  <c r="F5165" i="1"/>
  <c r="G5165" i="1"/>
  <c r="F5166" i="1"/>
  <c r="G5166" i="1"/>
  <c r="F5167" i="1"/>
  <c r="G5167" i="1"/>
  <c r="F5168" i="1"/>
  <c r="G5168" i="1"/>
  <c r="F5169" i="1"/>
  <c r="G5169" i="1"/>
  <c r="F5170" i="1"/>
  <c r="G5170" i="1"/>
  <c r="F5171" i="1"/>
  <c r="G5171" i="1"/>
  <c r="F5172" i="1"/>
  <c r="G5172" i="1"/>
  <c r="F5173" i="1"/>
  <c r="G5173" i="1"/>
  <c r="F5174" i="1"/>
  <c r="G5174" i="1"/>
  <c r="F5175" i="1"/>
  <c r="G5175" i="1"/>
  <c r="F5176" i="1"/>
  <c r="G5176" i="1"/>
  <c r="F5177" i="1"/>
  <c r="G5177" i="1"/>
  <c r="F5178" i="1"/>
  <c r="G5178" i="1"/>
  <c r="F5179" i="1"/>
  <c r="G5179" i="1"/>
  <c r="F5180" i="1"/>
  <c r="G5180" i="1"/>
  <c r="F5181" i="1"/>
  <c r="G5181" i="1"/>
  <c r="F5182" i="1"/>
  <c r="G5182" i="1"/>
  <c r="F5183" i="1"/>
  <c r="G5183" i="1"/>
  <c r="F5184" i="1"/>
  <c r="G5184" i="1"/>
  <c r="F5185" i="1"/>
  <c r="G5185" i="1"/>
  <c r="F5186" i="1"/>
  <c r="G5186" i="1"/>
  <c r="F5187" i="1"/>
  <c r="G5187" i="1"/>
  <c r="F5188" i="1"/>
  <c r="G5188" i="1"/>
  <c r="F5189" i="1"/>
  <c r="G5189" i="1"/>
  <c r="F5190" i="1"/>
  <c r="G5190" i="1"/>
  <c r="F5191" i="1"/>
  <c r="G5191" i="1"/>
  <c r="F5192" i="1"/>
  <c r="G5192" i="1"/>
  <c r="F5193" i="1"/>
  <c r="G5193" i="1"/>
  <c r="F5194" i="1"/>
  <c r="G5194" i="1"/>
  <c r="F5195" i="1"/>
  <c r="G5195" i="1"/>
  <c r="F5196" i="1"/>
  <c r="G5196" i="1"/>
  <c r="F5197" i="1"/>
  <c r="G5197" i="1"/>
  <c r="F5198" i="1"/>
  <c r="G5198" i="1"/>
  <c r="F5199" i="1"/>
  <c r="G5199" i="1"/>
  <c r="F5200" i="1"/>
  <c r="G5200" i="1"/>
  <c r="F5201" i="1"/>
  <c r="G5201" i="1"/>
  <c r="F5202" i="1"/>
  <c r="G5202" i="1"/>
  <c r="F5203" i="1"/>
  <c r="G5203" i="1"/>
  <c r="F5204" i="1"/>
  <c r="G5204" i="1"/>
  <c r="F5205" i="1"/>
  <c r="G5205" i="1"/>
  <c r="F5206" i="1"/>
  <c r="G5206" i="1"/>
  <c r="F5207" i="1"/>
  <c r="G5207" i="1"/>
  <c r="F5208" i="1"/>
  <c r="G5208" i="1"/>
  <c r="F5209" i="1"/>
  <c r="G5209" i="1"/>
  <c r="F5210" i="1"/>
  <c r="G5210" i="1"/>
  <c r="F5211" i="1"/>
  <c r="G5211" i="1"/>
  <c r="F5212" i="1"/>
  <c r="G5212" i="1"/>
  <c r="F5213" i="1"/>
  <c r="G5213" i="1"/>
  <c r="F5214" i="1"/>
  <c r="G5214" i="1"/>
  <c r="F5215" i="1"/>
  <c r="G5215" i="1"/>
  <c r="F5216" i="1"/>
  <c r="G5216" i="1"/>
  <c r="F5217" i="1"/>
  <c r="G5217" i="1"/>
  <c r="F5218" i="1"/>
  <c r="G5218" i="1"/>
  <c r="F5219" i="1"/>
  <c r="G5219" i="1"/>
  <c r="F5220" i="1"/>
  <c r="G5220" i="1"/>
  <c r="F5221" i="1"/>
  <c r="G5221" i="1"/>
  <c r="F5222" i="1"/>
  <c r="G5222" i="1"/>
  <c r="F5223" i="1"/>
  <c r="G5223" i="1"/>
  <c r="F5224" i="1"/>
  <c r="G5224" i="1"/>
  <c r="F5225" i="1"/>
  <c r="G5225" i="1"/>
  <c r="F5226" i="1"/>
  <c r="G5226" i="1"/>
  <c r="F5227" i="1"/>
  <c r="G5227" i="1"/>
  <c r="F5228" i="1"/>
  <c r="G5228" i="1"/>
  <c r="F5229" i="1"/>
  <c r="G5229" i="1"/>
  <c r="F5230" i="1"/>
  <c r="G5230" i="1"/>
  <c r="F5231" i="1"/>
  <c r="G5231" i="1"/>
  <c r="F5232" i="1"/>
  <c r="G5232" i="1"/>
  <c r="F5233" i="1"/>
  <c r="G5233" i="1"/>
  <c r="F5234" i="1"/>
  <c r="G5234" i="1"/>
  <c r="F5235" i="1"/>
  <c r="G5235" i="1"/>
  <c r="F5236" i="1"/>
  <c r="G5236" i="1"/>
  <c r="F5237" i="1"/>
  <c r="G5237" i="1"/>
  <c r="F5238" i="1"/>
  <c r="G5238" i="1"/>
  <c r="F5239" i="1"/>
  <c r="G5239" i="1"/>
  <c r="F5240" i="1"/>
  <c r="G5240" i="1"/>
  <c r="F5241" i="1"/>
  <c r="G5241" i="1"/>
  <c r="F5242" i="1"/>
  <c r="G5242" i="1"/>
  <c r="F5243" i="1"/>
  <c r="G5243" i="1"/>
  <c r="F5244" i="1"/>
  <c r="G5244" i="1"/>
  <c r="F5245" i="1"/>
  <c r="G5245" i="1"/>
  <c r="F5246" i="1"/>
  <c r="G5246" i="1"/>
  <c r="F5247" i="1"/>
  <c r="G5247" i="1"/>
  <c r="F5248" i="1"/>
  <c r="G5248" i="1"/>
  <c r="F5249" i="1"/>
  <c r="G5249" i="1"/>
  <c r="F5250" i="1"/>
  <c r="G5250" i="1"/>
  <c r="F5251" i="1"/>
  <c r="G5251" i="1"/>
  <c r="F5252" i="1"/>
  <c r="G5252" i="1"/>
  <c r="F5253" i="1"/>
  <c r="G5253" i="1"/>
  <c r="F5254" i="1"/>
  <c r="G5254" i="1"/>
  <c r="F5255" i="1"/>
  <c r="G5255" i="1"/>
  <c r="F5256" i="1"/>
  <c r="G5256" i="1"/>
  <c r="F5257" i="1"/>
  <c r="G5257" i="1"/>
  <c r="F5258" i="1"/>
  <c r="G5258" i="1"/>
  <c r="F5259" i="1"/>
  <c r="G5259" i="1"/>
  <c r="F5260" i="1"/>
  <c r="G5260" i="1"/>
  <c r="F5261" i="1"/>
  <c r="G5261" i="1"/>
  <c r="F5262" i="1"/>
  <c r="G5262" i="1"/>
  <c r="F5263" i="1"/>
  <c r="G5263" i="1"/>
  <c r="F5264" i="1"/>
  <c r="G5264" i="1"/>
  <c r="F5265" i="1"/>
  <c r="G5265" i="1"/>
  <c r="F5266" i="1"/>
  <c r="G5266" i="1"/>
  <c r="F5267" i="1"/>
  <c r="G5267" i="1"/>
  <c r="F5268" i="1"/>
  <c r="G5268" i="1"/>
  <c r="F5269" i="1"/>
  <c r="G5269" i="1"/>
  <c r="F5270" i="1"/>
  <c r="G5270" i="1"/>
  <c r="F5271" i="1"/>
  <c r="G5271" i="1"/>
  <c r="F5272" i="1"/>
  <c r="G5272" i="1"/>
  <c r="F5273" i="1"/>
  <c r="G5273" i="1"/>
  <c r="F5274" i="1"/>
  <c r="G5274" i="1"/>
  <c r="F5275" i="1"/>
  <c r="G5275" i="1"/>
  <c r="F5276" i="1"/>
  <c r="G5276" i="1"/>
  <c r="F5277" i="1"/>
  <c r="G5277" i="1"/>
  <c r="F5278" i="1"/>
  <c r="G5278" i="1"/>
  <c r="F5279" i="1"/>
  <c r="G5279" i="1"/>
  <c r="F5280" i="1"/>
  <c r="G5280" i="1"/>
  <c r="F5281" i="1"/>
  <c r="G5281" i="1"/>
  <c r="F5282" i="1"/>
  <c r="G5282" i="1"/>
  <c r="F5283" i="1"/>
  <c r="G5283" i="1"/>
  <c r="F5284" i="1"/>
  <c r="G5284" i="1"/>
  <c r="F5285" i="1"/>
  <c r="G5285" i="1"/>
  <c r="F5286" i="1"/>
  <c r="G5286" i="1"/>
  <c r="F5287" i="1"/>
  <c r="G5287" i="1"/>
  <c r="F5288" i="1"/>
  <c r="G5288" i="1"/>
  <c r="F5289" i="1"/>
  <c r="G5289" i="1"/>
  <c r="F5290" i="1"/>
  <c r="G5290" i="1"/>
  <c r="F5291" i="1"/>
  <c r="G5291" i="1"/>
  <c r="F5292" i="1"/>
  <c r="G5292" i="1"/>
  <c r="F5293" i="1"/>
  <c r="G5293" i="1"/>
  <c r="F5294" i="1"/>
  <c r="G5294" i="1"/>
  <c r="F5295" i="1"/>
  <c r="G5295" i="1"/>
  <c r="F5296" i="1"/>
  <c r="G5296" i="1"/>
  <c r="F5297" i="1"/>
  <c r="G5297" i="1"/>
  <c r="F5298" i="1"/>
  <c r="G5298" i="1"/>
  <c r="F5299" i="1"/>
  <c r="G5299" i="1"/>
  <c r="F5300" i="1"/>
  <c r="G5300" i="1"/>
  <c r="F5301" i="1"/>
  <c r="G5301" i="1"/>
  <c r="F5302" i="1"/>
  <c r="G5302" i="1"/>
  <c r="F5303" i="1"/>
  <c r="G5303" i="1"/>
  <c r="F5304" i="1"/>
  <c r="G5304" i="1"/>
  <c r="F5305" i="1"/>
  <c r="G5305" i="1"/>
  <c r="F5306" i="1"/>
  <c r="G5306" i="1"/>
  <c r="F5307" i="1"/>
  <c r="G5307" i="1"/>
  <c r="F5308" i="1"/>
  <c r="G5308" i="1"/>
  <c r="F5309" i="1"/>
  <c r="G5309" i="1"/>
  <c r="F5310" i="1"/>
  <c r="G5310" i="1"/>
  <c r="F5311" i="1"/>
  <c r="G5311" i="1"/>
  <c r="F5312" i="1"/>
  <c r="G5312" i="1"/>
  <c r="F5313" i="1"/>
  <c r="G5313" i="1"/>
  <c r="F5314" i="1"/>
  <c r="G5314" i="1"/>
  <c r="F5315" i="1"/>
  <c r="G5315" i="1"/>
  <c r="F5316" i="1"/>
  <c r="G5316" i="1"/>
  <c r="F5317" i="1"/>
  <c r="G5317" i="1"/>
  <c r="F5318" i="1"/>
  <c r="G5318" i="1"/>
  <c r="F5319" i="1"/>
  <c r="G5319" i="1"/>
  <c r="F5320" i="1"/>
  <c r="G5320" i="1"/>
  <c r="F5321" i="1"/>
  <c r="G5321" i="1"/>
  <c r="F5322" i="1"/>
  <c r="G5322" i="1"/>
  <c r="F5323" i="1"/>
  <c r="G5323" i="1"/>
  <c r="F5324" i="1"/>
  <c r="G5324" i="1"/>
  <c r="F5325" i="1"/>
  <c r="G5325" i="1"/>
  <c r="F5326" i="1"/>
  <c r="G5326" i="1"/>
  <c r="F5327" i="1"/>
  <c r="G5327" i="1"/>
  <c r="F5328" i="1"/>
  <c r="G5328" i="1"/>
  <c r="F5329" i="1"/>
  <c r="G5329" i="1"/>
  <c r="F5330" i="1"/>
  <c r="G5330" i="1"/>
  <c r="F5331" i="1"/>
  <c r="G5331" i="1"/>
  <c r="F5332" i="1"/>
  <c r="G5332" i="1"/>
  <c r="F5333" i="1"/>
  <c r="G5333" i="1"/>
  <c r="F5334" i="1"/>
  <c r="G5334" i="1"/>
  <c r="F5335" i="1"/>
  <c r="G5335" i="1"/>
  <c r="F5336" i="1"/>
  <c r="G5336" i="1"/>
  <c r="F5337" i="1"/>
  <c r="G5337" i="1"/>
  <c r="F5338" i="1"/>
  <c r="G5338" i="1"/>
  <c r="F5339" i="1"/>
  <c r="G5339" i="1"/>
  <c r="F5340" i="1"/>
  <c r="G5340" i="1"/>
  <c r="F5341" i="1"/>
  <c r="G5341" i="1"/>
  <c r="F5342" i="1"/>
  <c r="G5342" i="1"/>
  <c r="F5343" i="1"/>
  <c r="G5343" i="1"/>
  <c r="F5344" i="1"/>
  <c r="G5344" i="1"/>
  <c r="F5345" i="1"/>
  <c r="G5345" i="1"/>
  <c r="F5346" i="1"/>
  <c r="G5346" i="1"/>
  <c r="F5347" i="1"/>
  <c r="G5347" i="1"/>
  <c r="F5348" i="1"/>
  <c r="G5348" i="1"/>
  <c r="F5349" i="1"/>
  <c r="G5349" i="1"/>
  <c r="F5350" i="1"/>
  <c r="G5350" i="1"/>
  <c r="F5351" i="1"/>
  <c r="G5351" i="1"/>
  <c r="F5352" i="1"/>
  <c r="G5352" i="1"/>
  <c r="F5353" i="1"/>
  <c r="G5353" i="1"/>
  <c r="F5354" i="1"/>
  <c r="G5354" i="1"/>
  <c r="F5355" i="1"/>
  <c r="G5355" i="1"/>
  <c r="F5356" i="1"/>
  <c r="G5356" i="1"/>
  <c r="F5357" i="1"/>
  <c r="G5357" i="1"/>
  <c r="F5358" i="1"/>
  <c r="G5358" i="1"/>
  <c r="F5359" i="1"/>
  <c r="G5359" i="1"/>
  <c r="F5360" i="1"/>
  <c r="G5360" i="1"/>
  <c r="F5361" i="1"/>
  <c r="G5361" i="1"/>
  <c r="F5362" i="1"/>
  <c r="G5362" i="1"/>
  <c r="F5363" i="1"/>
  <c r="G5363" i="1"/>
  <c r="F5364" i="1"/>
  <c r="G5364" i="1"/>
  <c r="F5365" i="1"/>
  <c r="G5365" i="1"/>
  <c r="F5366" i="1"/>
  <c r="G5366" i="1"/>
  <c r="F5367" i="1"/>
  <c r="G5367" i="1"/>
  <c r="F5368" i="1"/>
  <c r="G5368" i="1"/>
  <c r="F5369" i="1"/>
  <c r="G5369" i="1"/>
  <c r="F5370" i="1"/>
  <c r="G5370" i="1"/>
  <c r="F5371" i="1"/>
  <c r="G5371" i="1"/>
  <c r="F5372" i="1"/>
  <c r="G5372" i="1"/>
  <c r="F5373" i="1"/>
  <c r="G5373" i="1"/>
  <c r="F5374" i="1"/>
  <c r="G5374" i="1"/>
  <c r="F5375" i="1"/>
  <c r="G5375" i="1"/>
  <c r="F5376" i="1"/>
  <c r="G5376" i="1"/>
  <c r="F5377" i="1"/>
  <c r="G5377" i="1"/>
  <c r="F5378" i="1"/>
  <c r="G5378" i="1"/>
  <c r="F5379" i="1"/>
  <c r="G5379" i="1"/>
  <c r="F5380" i="1"/>
  <c r="G5380" i="1"/>
  <c r="F5381" i="1"/>
  <c r="G5381" i="1"/>
  <c r="F5382" i="1"/>
  <c r="G5382" i="1"/>
  <c r="F5383" i="1"/>
  <c r="G5383" i="1"/>
  <c r="F5384" i="1"/>
  <c r="G5384" i="1"/>
  <c r="F5385" i="1"/>
  <c r="G5385" i="1"/>
  <c r="F5386" i="1"/>
  <c r="G5386" i="1"/>
  <c r="F5387" i="1"/>
  <c r="G5387" i="1"/>
  <c r="F5388" i="1"/>
  <c r="G5388" i="1"/>
  <c r="F5389" i="1"/>
  <c r="G5389" i="1"/>
  <c r="F5390" i="1"/>
  <c r="G5390" i="1"/>
  <c r="F5391" i="1"/>
  <c r="G5391" i="1"/>
  <c r="F5392" i="1"/>
  <c r="G5392" i="1"/>
  <c r="F5393" i="1"/>
  <c r="G5393" i="1"/>
  <c r="F5394" i="1"/>
  <c r="G5394" i="1"/>
  <c r="F5395" i="1"/>
  <c r="G5395" i="1"/>
  <c r="F5396" i="1"/>
  <c r="G5396" i="1"/>
  <c r="F5397" i="1"/>
  <c r="G5397" i="1"/>
  <c r="F5398" i="1"/>
  <c r="G5398" i="1"/>
  <c r="F5399" i="1"/>
  <c r="G5399" i="1"/>
  <c r="F5400" i="1"/>
  <c r="G5400" i="1"/>
  <c r="F5401" i="1"/>
  <c r="G5401" i="1"/>
  <c r="F5402" i="1"/>
  <c r="G5402" i="1"/>
  <c r="F5403" i="1"/>
  <c r="G5403" i="1"/>
  <c r="F5404" i="1"/>
  <c r="G5404" i="1"/>
  <c r="F5405" i="1"/>
  <c r="G5405" i="1"/>
  <c r="F5406" i="1"/>
  <c r="G5406" i="1"/>
  <c r="F5407" i="1"/>
  <c r="G5407" i="1"/>
  <c r="F5408" i="1"/>
  <c r="G5408" i="1"/>
  <c r="F5409" i="1"/>
  <c r="G5409" i="1"/>
  <c r="F5410" i="1"/>
  <c r="G5410" i="1"/>
  <c r="F5411" i="1"/>
  <c r="G5411" i="1"/>
  <c r="F5412" i="1"/>
  <c r="G5412" i="1"/>
  <c r="F5413" i="1"/>
  <c r="G5413" i="1"/>
  <c r="F5414" i="1"/>
  <c r="G5414" i="1"/>
  <c r="F5415" i="1"/>
  <c r="G5415" i="1"/>
  <c r="F5416" i="1"/>
  <c r="G5416" i="1"/>
  <c r="F5417" i="1"/>
  <c r="G5417" i="1"/>
  <c r="F5418" i="1"/>
  <c r="G5418" i="1"/>
  <c r="F5419" i="1"/>
  <c r="G5419" i="1"/>
  <c r="F5420" i="1"/>
  <c r="G5420" i="1"/>
  <c r="F5421" i="1"/>
  <c r="G5421" i="1"/>
  <c r="F5422" i="1"/>
  <c r="G5422" i="1"/>
  <c r="F5423" i="1"/>
  <c r="G5423" i="1"/>
  <c r="F5424" i="1"/>
  <c r="G5424" i="1"/>
  <c r="F5425" i="1"/>
  <c r="G5425" i="1"/>
  <c r="F5426" i="1"/>
  <c r="G5426" i="1"/>
  <c r="F5427" i="1"/>
  <c r="G5427" i="1"/>
  <c r="F5428" i="1"/>
  <c r="G5428" i="1"/>
  <c r="F5429" i="1"/>
  <c r="G5429" i="1"/>
  <c r="F5430" i="1"/>
  <c r="G5430" i="1"/>
  <c r="F5431" i="1"/>
  <c r="G5431" i="1"/>
  <c r="F5432" i="1"/>
  <c r="G5432" i="1"/>
  <c r="F5433" i="1"/>
  <c r="G5433" i="1"/>
  <c r="F5434" i="1"/>
  <c r="G5434" i="1"/>
  <c r="F5435" i="1"/>
  <c r="G5435" i="1"/>
  <c r="F5436" i="1"/>
  <c r="G5436" i="1"/>
  <c r="F5437" i="1"/>
  <c r="G5437" i="1"/>
  <c r="F5438" i="1"/>
  <c r="G5438" i="1"/>
  <c r="F5439" i="1"/>
  <c r="G5439" i="1"/>
  <c r="F5440" i="1"/>
  <c r="G5440" i="1"/>
  <c r="F5441" i="1"/>
  <c r="G5441" i="1"/>
  <c r="F5442" i="1"/>
  <c r="G5442" i="1"/>
  <c r="F5443" i="1"/>
  <c r="G5443" i="1"/>
  <c r="F5444" i="1"/>
  <c r="G5444" i="1"/>
  <c r="F5445" i="1"/>
  <c r="G5445" i="1"/>
  <c r="F5446" i="1"/>
  <c r="G5446" i="1"/>
  <c r="F5447" i="1"/>
  <c r="G5447" i="1"/>
  <c r="F5448" i="1"/>
  <c r="G5448" i="1"/>
  <c r="F5449" i="1"/>
  <c r="G5449" i="1"/>
  <c r="F5450" i="1"/>
  <c r="G5450" i="1"/>
  <c r="F5451" i="1"/>
  <c r="G5451" i="1"/>
  <c r="F5452" i="1"/>
  <c r="G5452" i="1"/>
  <c r="F5453" i="1"/>
  <c r="G5453" i="1"/>
  <c r="F5454" i="1"/>
  <c r="G5454" i="1"/>
  <c r="F5455" i="1"/>
  <c r="G5455" i="1"/>
  <c r="F5456" i="1"/>
  <c r="G5456" i="1"/>
  <c r="F5457" i="1"/>
  <c r="G5457" i="1"/>
  <c r="F5458" i="1"/>
  <c r="G5458" i="1"/>
  <c r="F5459" i="1"/>
  <c r="G5459" i="1"/>
  <c r="F5460" i="1"/>
  <c r="G5460" i="1"/>
  <c r="F5461" i="1"/>
  <c r="G5461" i="1"/>
  <c r="F5462" i="1"/>
  <c r="G5462" i="1"/>
  <c r="F5463" i="1"/>
  <c r="G5463" i="1"/>
  <c r="F5464" i="1"/>
  <c r="G5464" i="1"/>
  <c r="F5465" i="1"/>
  <c r="G5465" i="1"/>
  <c r="F5466" i="1"/>
  <c r="G5466" i="1"/>
  <c r="F5467" i="1"/>
  <c r="G5467" i="1"/>
  <c r="F5468" i="1"/>
  <c r="G5468" i="1"/>
  <c r="F5469" i="1"/>
  <c r="G5469" i="1"/>
  <c r="F5470" i="1"/>
  <c r="G5470" i="1"/>
  <c r="F5471" i="1"/>
  <c r="G5471" i="1"/>
  <c r="F5472" i="1"/>
  <c r="G5472" i="1"/>
  <c r="F5473" i="1"/>
  <c r="G5473" i="1"/>
  <c r="F5474" i="1"/>
  <c r="G5474" i="1"/>
  <c r="F5475" i="1"/>
  <c r="G5475" i="1"/>
  <c r="F5476" i="1"/>
  <c r="G5476" i="1"/>
  <c r="F5477" i="1"/>
  <c r="G5477" i="1"/>
  <c r="F5478" i="1"/>
  <c r="G5478" i="1"/>
  <c r="F5479" i="1"/>
  <c r="G5479" i="1"/>
  <c r="F5480" i="1"/>
  <c r="G5480" i="1"/>
  <c r="F5481" i="1"/>
  <c r="G5481" i="1"/>
  <c r="F5482" i="1"/>
  <c r="G5482" i="1"/>
  <c r="F5483" i="1"/>
  <c r="G5483" i="1"/>
  <c r="F5484" i="1"/>
  <c r="G5484" i="1"/>
  <c r="F5485" i="1"/>
  <c r="G5485" i="1"/>
  <c r="F5486" i="1"/>
  <c r="G5486" i="1"/>
  <c r="F5487" i="1"/>
  <c r="G5487" i="1"/>
  <c r="F5488" i="1"/>
  <c r="G5488" i="1"/>
  <c r="F5489" i="1"/>
  <c r="G5489" i="1"/>
  <c r="F5490" i="1"/>
  <c r="G5490" i="1"/>
  <c r="F5491" i="1"/>
  <c r="G5491" i="1"/>
  <c r="F5492" i="1"/>
  <c r="G5492" i="1"/>
  <c r="F5493" i="1"/>
  <c r="G5493" i="1"/>
  <c r="F5494" i="1"/>
  <c r="G5494" i="1"/>
  <c r="F5495" i="1"/>
  <c r="G5495" i="1"/>
  <c r="F5496" i="1"/>
  <c r="G5496" i="1"/>
  <c r="F5497" i="1"/>
  <c r="G5497" i="1"/>
  <c r="F5498" i="1"/>
  <c r="G5498" i="1"/>
  <c r="F5499" i="1"/>
  <c r="G5499" i="1"/>
  <c r="F5500" i="1"/>
  <c r="G5500" i="1"/>
  <c r="F5501" i="1"/>
  <c r="G5501" i="1"/>
  <c r="F5502" i="1"/>
  <c r="G5502" i="1"/>
  <c r="F5503" i="1"/>
  <c r="G5503" i="1"/>
  <c r="F5504" i="1"/>
  <c r="G5504" i="1"/>
  <c r="F5505" i="1"/>
  <c r="G5505" i="1"/>
  <c r="F5506" i="1"/>
  <c r="G5506" i="1"/>
  <c r="F5507" i="1"/>
  <c r="G5507" i="1"/>
  <c r="F5508" i="1"/>
  <c r="G5508" i="1"/>
  <c r="F5509" i="1"/>
  <c r="G5509" i="1"/>
  <c r="F5510" i="1"/>
  <c r="G5510" i="1"/>
  <c r="F5511" i="1"/>
  <c r="G5511" i="1"/>
  <c r="F5512" i="1"/>
  <c r="G5512" i="1"/>
  <c r="F5513" i="1"/>
  <c r="G5513" i="1"/>
  <c r="F5514" i="1"/>
  <c r="G5514" i="1"/>
  <c r="F5515" i="1"/>
  <c r="G5515" i="1"/>
  <c r="F5516" i="1"/>
  <c r="G5516" i="1"/>
  <c r="F5517" i="1"/>
  <c r="G5517" i="1"/>
  <c r="F5518" i="1"/>
  <c r="G5518" i="1"/>
  <c r="F5519" i="1"/>
  <c r="G5519" i="1"/>
  <c r="F5520" i="1"/>
  <c r="G5520" i="1"/>
  <c r="F5521" i="1"/>
  <c r="G5521" i="1"/>
  <c r="F5522" i="1"/>
  <c r="G5522" i="1"/>
  <c r="F5523" i="1"/>
  <c r="G5523" i="1"/>
  <c r="F5524" i="1"/>
  <c r="G5524" i="1"/>
  <c r="F5525" i="1"/>
  <c r="G5525" i="1"/>
  <c r="F5526" i="1"/>
  <c r="G5526" i="1"/>
  <c r="F5527" i="1"/>
  <c r="G5527" i="1"/>
  <c r="F5528" i="1"/>
  <c r="G5528" i="1"/>
  <c r="F5529" i="1"/>
  <c r="G5529" i="1"/>
  <c r="F5530" i="1"/>
  <c r="G5530" i="1"/>
  <c r="F5531" i="1"/>
  <c r="G5531" i="1"/>
  <c r="F5532" i="1"/>
  <c r="G5532" i="1"/>
  <c r="F5533" i="1"/>
  <c r="G5533" i="1"/>
  <c r="F5534" i="1"/>
  <c r="G5534" i="1"/>
  <c r="F5535" i="1"/>
  <c r="G5535" i="1"/>
  <c r="F5536" i="1"/>
  <c r="G5536" i="1"/>
  <c r="F5537" i="1"/>
  <c r="G5537" i="1"/>
  <c r="F5538" i="1"/>
  <c r="G5538" i="1"/>
  <c r="F5539" i="1"/>
  <c r="G5539" i="1"/>
  <c r="F5540" i="1"/>
  <c r="G5540" i="1"/>
  <c r="F5541" i="1"/>
  <c r="G5541" i="1"/>
  <c r="F5542" i="1"/>
  <c r="G5542" i="1"/>
  <c r="F5543" i="1"/>
  <c r="G5543" i="1"/>
  <c r="F5544" i="1"/>
  <c r="G5544" i="1"/>
  <c r="F5545" i="1"/>
  <c r="G5545" i="1"/>
  <c r="F5546" i="1"/>
  <c r="G5546" i="1"/>
  <c r="F5547" i="1"/>
  <c r="G5547" i="1"/>
  <c r="F5548" i="1"/>
  <c r="G5548" i="1"/>
  <c r="F5549" i="1"/>
  <c r="G5549" i="1"/>
  <c r="F5550" i="1"/>
  <c r="G5550" i="1"/>
  <c r="F5551" i="1"/>
  <c r="G5551" i="1"/>
  <c r="F5552" i="1"/>
  <c r="G5552" i="1"/>
  <c r="F5553" i="1"/>
  <c r="G5553" i="1"/>
  <c r="F5554" i="1"/>
  <c r="G5554" i="1"/>
  <c r="F5555" i="1"/>
  <c r="G5555" i="1"/>
  <c r="F5556" i="1"/>
  <c r="G5556" i="1"/>
  <c r="F5557" i="1"/>
  <c r="G5557" i="1"/>
  <c r="F5558" i="1"/>
  <c r="G5558" i="1"/>
  <c r="F5559" i="1"/>
  <c r="G5559" i="1"/>
  <c r="F5560" i="1"/>
  <c r="G5560" i="1"/>
  <c r="F5561" i="1"/>
  <c r="G5561" i="1"/>
  <c r="F5562" i="1"/>
  <c r="G5562" i="1"/>
  <c r="F5563" i="1"/>
  <c r="G5563" i="1"/>
  <c r="F5564" i="1"/>
  <c r="G5564" i="1"/>
  <c r="F5565" i="1"/>
  <c r="G5565" i="1"/>
  <c r="F5566" i="1"/>
  <c r="G5566" i="1"/>
  <c r="F5567" i="1"/>
  <c r="G5567" i="1"/>
  <c r="F5568" i="1"/>
  <c r="G5568" i="1"/>
  <c r="F5569" i="1"/>
  <c r="G5569" i="1"/>
  <c r="F5570" i="1"/>
  <c r="G5570" i="1"/>
  <c r="F5571" i="1"/>
  <c r="G5571" i="1"/>
  <c r="F5572" i="1"/>
  <c r="G5572" i="1"/>
  <c r="F5573" i="1"/>
  <c r="G5573" i="1"/>
  <c r="F5574" i="1"/>
  <c r="G5574" i="1"/>
  <c r="F5575" i="1"/>
  <c r="G5575" i="1"/>
  <c r="F5576" i="1"/>
  <c r="G5576" i="1"/>
  <c r="F5577" i="1"/>
  <c r="G5577" i="1"/>
  <c r="F5578" i="1"/>
  <c r="G5578" i="1"/>
  <c r="F5579" i="1"/>
  <c r="G5579" i="1"/>
  <c r="F5580" i="1"/>
  <c r="G5580" i="1"/>
  <c r="F5581" i="1"/>
  <c r="G5581" i="1"/>
  <c r="F5582" i="1"/>
  <c r="G5582" i="1"/>
  <c r="F5583" i="1"/>
  <c r="G5583" i="1"/>
  <c r="F5584" i="1"/>
  <c r="G5584" i="1"/>
  <c r="F5585" i="1"/>
  <c r="G5585" i="1"/>
  <c r="F5586" i="1"/>
  <c r="G5586" i="1"/>
  <c r="F5587" i="1"/>
  <c r="G5587" i="1"/>
  <c r="F5588" i="1"/>
  <c r="G5588" i="1"/>
  <c r="F5589" i="1"/>
  <c r="G5589" i="1"/>
  <c r="F5590" i="1"/>
  <c r="G5590" i="1"/>
  <c r="F5591" i="1"/>
  <c r="G5591" i="1"/>
  <c r="F5592" i="1"/>
  <c r="G5592" i="1"/>
  <c r="F5593" i="1"/>
  <c r="G5593" i="1"/>
  <c r="F5594" i="1"/>
  <c r="G5594" i="1"/>
  <c r="F5595" i="1"/>
  <c r="G5595" i="1"/>
  <c r="F5596" i="1"/>
  <c r="G5596" i="1"/>
  <c r="F5597" i="1"/>
  <c r="G5597" i="1"/>
  <c r="F5598" i="1"/>
  <c r="G5598" i="1"/>
  <c r="F5599" i="1"/>
  <c r="G5599" i="1"/>
  <c r="F5600" i="1"/>
  <c r="G5600" i="1"/>
  <c r="F5601" i="1"/>
  <c r="G5601" i="1"/>
  <c r="F5602" i="1"/>
  <c r="G5602" i="1"/>
  <c r="F5603" i="1"/>
  <c r="G5603" i="1"/>
  <c r="F5604" i="1"/>
  <c r="G5604" i="1"/>
  <c r="F5605" i="1"/>
  <c r="G5605" i="1"/>
  <c r="F5606" i="1"/>
  <c r="G5606" i="1"/>
  <c r="F5607" i="1"/>
  <c r="G5607" i="1"/>
  <c r="F5608" i="1"/>
  <c r="G5608" i="1"/>
  <c r="F5609" i="1"/>
  <c r="G5609" i="1"/>
  <c r="F5610" i="1"/>
  <c r="G5610" i="1"/>
  <c r="F5611" i="1"/>
  <c r="G5611" i="1"/>
  <c r="F5612" i="1"/>
  <c r="G5612" i="1"/>
  <c r="F5613" i="1"/>
  <c r="G5613" i="1"/>
  <c r="F5614" i="1"/>
  <c r="G5614" i="1"/>
  <c r="F5615" i="1"/>
  <c r="G5615" i="1"/>
  <c r="F5616" i="1"/>
  <c r="G5616" i="1"/>
  <c r="F5617" i="1"/>
  <c r="G5617" i="1"/>
  <c r="F5618" i="1"/>
  <c r="G5618" i="1"/>
  <c r="F5619" i="1"/>
  <c r="G5619" i="1"/>
  <c r="F5620" i="1"/>
  <c r="G5620" i="1"/>
  <c r="F5621" i="1"/>
  <c r="G5621" i="1"/>
  <c r="F5622" i="1"/>
  <c r="G5622" i="1"/>
  <c r="F5623" i="1"/>
  <c r="G5623" i="1"/>
  <c r="F5624" i="1"/>
  <c r="G5624" i="1"/>
  <c r="F5625" i="1"/>
  <c r="G5625" i="1"/>
  <c r="F5626" i="1"/>
  <c r="G5626" i="1"/>
  <c r="F5627" i="1"/>
  <c r="G5627" i="1"/>
  <c r="F5628" i="1"/>
  <c r="G5628" i="1"/>
  <c r="F5629" i="1"/>
  <c r="G5629" i="1"/>
  <c r="F5630" i="1"/>
  <c r="G5630" i="1"/>
  <c r="F5631" i="1"/>
  <c r="G5631" i="1"/>
  <c r="F5632" i="1"/>
  <c r="G5632" i="1"/>
  <c r="F5633" i="1"/>
  <c r="G5633" i="1"/>
  <c r="F5634" i="1"/>
  <c r="G5634" i="1"/>
  <c r="F5635" i="1"/>
  <c r="G5635" i="1"/>
  <c r="F5636" i="1"/>
  <c r="G5636" i="1"/>
  <c r="F5637" i="1"/>
  <c r="G5637" i="1"/>
  <c r="F5638" i="1"/>
  <c r="G5638" i="1"/>
  <c r="F5639" i="1"/>
  <c r="G5639" i="1"/>
  <c r="F5640" i="1"/>
  <c r="G5640" i="1"/>
  <c r="F5641" i="1"/>
  <c r="G5641" i="1"/>
  <c r="F5642" i="1"/>
  <c r="G5642" i="1"/>
  <c r="F5643" i="1"/>
  <c r="G5643" i="1"/>
  <c r="F5644" i="1"/>
  <c r="G5644" i="1"/>
  <c r="F5645" i="1"/>
  <c r="G5645" i="1"/>
  <c r="F5646" i="1"/>
  <c r="G5646" i="1"/>
  <c r="F5647" i="1"/>
  <c r="G5647" i="1"/>
  <c r="F5648" i="1"/>
  <c r="G5648" i="1"/>
  <c r="F5649" i="1"/>
  <c r="G5649" i="1"/>
  <c r="F5650" i="1"/>
  <c r="G5650" i="1"/>
  <c r="F5651" i="1"/>
  <c r="G5651" i="1"/>
  <c r="F5652" i="1"/>
  <c r="G5652" i="1"/>
  <c r="F5653" i="1"/>
  <c r="G5653" i="1"/>
  <c r="F5654" i="1"/>
  <c r="G5654" i="1"/>
  <c r="F5655" i="1"/>
  <c r="G5655" i="1"/>
  <c r="F5656" i="1"/>
  <c r="G5656" i="1"/>
  <c r="F5657" i="1"/>
  <c r="G5657" i="1"/>
  <c r="F5658" i="1"/>
  <c r="G5658" i="1"/>
  <c r="F5659" i="1"/>
  <c r="G5659" i="1"/>
  <c r="F5660" i="1"/>
  <c r="G5660" i="1"/>
  <c r="F5661" i="1"/>
  <c r="G5661" i="1"/>
  <c r="F5662" i="1"/>
  <c r="G5662" i="1"/>
  <c r="F5663" i="1"/>
  <c r="G5663" i="1"/>
  <c r="F5664" i="1"/>
  <c r="G5664" i="1"/>
  <c r="F5665" i="1"/>
  <c r="G5665" i="1"/>
  <c r="F5666" i="1"/>
  <c r="G5666" i="1"/>
  <c r="F5667" i="1"/>
  <c r="G5667" i="1"/>
  <c r="F5668" i="1"/>
  <c r="G5668" i="1"/>
  <c r="F5669" i="1"/>
  <c r="G5669" i="1"/>
  <c r="F5670" i="1"/>
  <c r="G5670" i="1"/>
  <c r="F5671" i="1"/>
  <c r="G5671" i="1"/>
  <c r="F5672" i="1"/>
  <c r="G5672" i="1"/>
  <c r="F5673" i="1"/>
  <c r="G5673" i="1"/>
  <c r="F5674" i="1"/>
  <c r="G5674" i="1"/>
  <c r="F5675" i="1"/>
  <c r="G5675" i="1"/>
  <c r="F5676" i="1"/>
  <c r="G5676" i="1"/>
  <c r="F5677" i="1"/>
  <c r="G5677" i="1"/>
  <c r="F5678" i="1"/>
  <c r="G5678" i="1"/>
  <c r="F5679" i="1"/>
  <c r="G5679" i="1"/>
  <c r="F5680" i="1"/>
  <c r="G5680" i="1"/>
  <c r="F5681" i="1"/>
  <c r="G5681" i="1"/>
  <c r="F5682" i="1"/>
  <c r="G5682" i="1"/>
  <c r="F5683" i="1"/>
  <c r="G5683" i="1"/>
  <c r="F5684" i="1"/>
  <c r="G5684" i="1"/>
  <c r="F5685" i="1"/>
  <c r="G5685" i="1"/>
  <c r="F5686" i="1"/>
  <c r="G5686" i="1"/>
  <c r="F5687" i="1"/>
  <c r="G5687" i="1"/>
  <c r="F5688" i="1"/>
  <c r="G5688" i="1"/>
  <c r="F5689" i="1"/>
  <c r="G5689" i="1"/>
  <c r="F5690" i="1"/>
  <c r="G5690" i="1"/>
  <c r="F5691" i="1"/>
  <c r="G5691" i="1"/>
  <c r="F5692" i="1"/>
  <c r="G5692" i="1"/>
  <c r="F5693" i="1"/>
  <c r="G5693" i="1"/>
  <c r="F5694" i="1"/>
  <c r="G5694" i="1"/>
  <c r="F5695" i="1"/>
  <c r="G5695" i="1"/>
  <c r="F5696" i="1"/>
  <c r="G5696" i="1"/>
  <c r="F5697" i="1"/>
  <c r="G5697" i="1"/>
  <c r="F5698" i="1"/>
  <c r="G5698" i="1"/>
  <c r="F5699" i="1"/>
  <c r="G5699" i="1"/>
  <c r="F5700" i="1"/>
  <c r="G5700" i="1"/>
  <c r="F5701" i="1"/>
  <c r="G5701" i="1"/>
  <c r="F5702" i="1"/>
  <c r="G5702" i="1"/>
  <c r="F5703" i="1"/>
  <c r="G5703" i="1"/>
  <c r="F5704" i="1"/>
  <c r="G5704" i="1"/>
  <c r="F5705" i="1"/>
  <c r="G5705" i="1"/>
  <c r="F5706" i="1"/>
  <c r="G5706" i="1"/>
  <c r="F5707" i="1"/>
  <c r="G5707" i="1"/>
  <c r="F5708" i="1"/>
  <c r="G5708" i="1"/>
  <c r="F5709" i="1"/>
  <c r="G5709" i="1"/>
  <c r="F5710" i="1"/>
  <c r="G5710" i="1"/>
  <c r="F5711" i="1"/>
  <c r="G5711" i="1"/>
  <c r="F5712" i="1"/>
  <c r="G5712" i="1"/>
  <c r="F5713" i="1"/>
  <c r="G5713" i="1"/>
  <c r="F5714" i="1"/>
  <c r="G5714" i="1"/>
  <c r="F5715" i="1"/>
  <c r="G5715" i="1"/>
  <c r="F5716" i="1"/>
  <c r="G5716" i="1"/>
  <c r="F5717" i="1"/>
  <c r="G5717" i="1"/>
  <c r="F5718" i="1"/>
  <c r="G5718" i="1"/>
  <c r="F5719" i="1"/>
  <c r="G5719" i="1"/>
  <c r="F5720" i="1"/>
  <c r="G5720" i="1"/>
  <c r="F5721" i="1"/>
  <c r="G5721" i="1"/>
  <c r="F5722" i="1"/>
  <c r="G5722" i="1"/>
  <c r="F5723" i="1"/>
  <c r="G5723" i="1"/>
  <c r="F5724" i="1"/>
  <c r="G5724" i="1"/>
  <c r="F5725" i="1"/>
  <c r="G5725" i="1"/>
  <c r="F5726" i="1"/>
  <c r="G5726" i="1"/>
  <c r="F5727" i="1"/>
  <c r="G5727" i="1"/>
  <c r="F5728" i="1"/>
  <c r="G5728" i="1"/>
  <c r="F5729" i="1"/>
  <c r="G5729" i="1"/>
  <c r="F5730" i="1"/>
  <c r="G5730" i="1"/>
  <c r="F5731" i="1"/>
  <c r="G5731" i="1"/>
  <c r="F5732" i="1"/>
  <c r="G5732" i="1"/>
  <c r="F5733" i="1"/>
  <c r="G5733" i="1"/>
  <c r="F5734" i="1"/>
  <c r="G5734" i="1"/>
  <c r="F5735" i="1"/>
  <c r="G5735" i="1"/>
  <c r="F5736" i="1"/>
  <c r="G5736" i="1"/>
  <c r="F5737" i="1"/>
  <c r="G5737" i="1"/>
  <c r="F5738" i="1"/>
  <c r="G5738" i="1"/>
  <c r="F5739" i="1"/>
  <c r="G5739" i="1"/>
  <c r="F5740" i="1"/>
  <c r="G5740" i="1"/>
  <c r="F5741" i="1"/>
  <c r="G5741" i="1"/>
  <c r="F5742" i="1"/>
  <c r="G5742" i="1"/>
  <c r="F5743" i="1"/>
  <c r="G5743" i="1"/>
  <c r="F5744" i="1"/>
  <c r="G5744" i="1"/>
  <c r="F5745" i="1"/>
  <c r="G5745" i="1"/>
  <c r="F5746" i="1"/>
  <c r="G5746" i="1"/>
  <c r="F5747" i="1"/>
  <c r="G5747" i="1"/>
  <c r="F5748" i="1"/>
  <c r="G5748" i="1"/>
  <c r="F5749" i="1"/>
  <c r="G5749" i="1"/>
  <c r="F5750" i="1"/>
  <c r="G5750" i="1"/>
  <c r="F5751" i="1"/>
  <c r="G5751" i="1"/>
  <c r="F5752" i="1"/>
  <c r="G5752" i="1"/>
  <c r="F5753" i="1"/>
  <c r="G5753" i="1"/>
  <c r="F5754" i="1"/>
  <c r="G5754" i="1"/>
  <c r="F5755" i="1"/>
  <c r="G5755" i="1"/>
  <c r="F5756" i="1"/>
  <c r="G5756" i="1"/>
  <c r="F5757" i="1"/>
  <c r="G5757" i="1"/>
  <c r="F5758" i="1"/>
  <c r="G5758" i="1"/>
  <c r="F5759" i="1"/>
  <c r="G5759" i="1"/>
  <c r="F5760" i="1"/>
  <c r="G5760" i="1"/>
  <c r="F5761" i="1"/>
  <c r="G5761" i="1"/>
  <c r="F5762" i="1"/>
  <c r="G5762" i="1"/>
  <c r="F5763" i="1"/>
  <c r="G5763" i="1"/>
  <c r="F5764" i="1"/>
  <c r="G5764" i="1"/>
  <c r="F5765" i="1"/>
  <c r="G5765" i="1"/>
  <c r="F5766" i="1"/>
  <c r="G5766" i="1"/>
  <c r="F5767" i="1"/>
  <c r="G5767" i="1"/>
  <c r="F5768" i="1"/>
  <c r="G5768" i="1"/>
  <c r="F5769" i="1"/>
  <c r="G5769" i="1"/>
  <c r="F5770" i="1"/>
  <c r="G5770" i="1"/>
  <c r="F5771" i="1"/>
  <c r="G5771" i="1"/>
  <c r="F5772" i="1"/>
  <c r="G5772" i="1"/>
  <c r="F5773" i="1"/>
  <c r="G5773" i="1"/>
  <c r="F5774" i="1"/>
  <c r="G5774" i="1"/>
  <c r="F5775" i="1"/>
  <c r="G5775" i="1"/>
  <c r="F5776" i="1"/>
  <c r="G5776" i="1"/>
  <c r="F5777" i="1"/>
  <c r="G5777" i="1"/>
  <c r="F5778" i="1"/>
  <c r="G5778" i="1"/>
  <c r="F5779" i="1"/>
  <c r="G5779" i="1"/>
  <c r="F5780" i="1"/>
  <c r="G5780" i="1"/>
  <c r="F5781" i="1"/>
  <c r="G5781" i="1"/>
  <c r="F5782" i="1"/>
  <c r="G5782" i="1"/>
  <c r="F5783" i="1"/>
  <c r="G5783" i="1"/>
  <c r="F5784" i="1"/>
  <c r="G5784" i="1"/>
  <c r="F5785" i="1"/>
  <c r="G5785" i="1"/>
  <c r="F5786" i="1"/>
  <c r="G5786" i="1"/>
  <c r="F5787" i="1"/>
  <c r="G5787" i="1"/>
  <c r="F5788" i="1"/>
  <c r="G5788" i="1"/>
  <c r="F5789" i="1"/>
  <c r="G5789" i="1"/>
  <c r="F5790" i="1"/>
  <c r="G5790" i="1"/>
  <c r="F5791" i="1"/>
  <c r="G5791" i="1"/>
  <c r="F5792" i="1"/>
  <c r="G5792" i="1"/>
  <c r="F5793" i="1"/>
  <c r="G5793" i="1"/>
  <c r="F5794" i="1"/>
  <c r="G5794" i="1"/>
  <c r="F5795" i="1"/>
  <c r="G5795" i="1"/>
  <c r="F5796" i="1"/>
  <c r="G5796" i="1"/>
  <c r="F5797" i="1"/>
  <c r="G5797" i="1"/>
  <c r="F5798" i="1"/>
  <c r="G5798" i="1"/>
  <c r="F5799" i="1"/>
  <c r="G5799" i="1"/>
  <c r="F5800" i="1"/>
  <c r="G5800" i="1"/>
  <c r="F5801" i="1"/>
  <c r="G5801" i="1"/>
  <c r="F5802" i="1"/>
  <c r="G5802" i="1"/>
  <c r="F5803" i="1"/>
  <c r="G5803" i="1"/>
  <c r="F5804" i="1"/>
  <c r="G5804" i="1"/>
  <c r="F5805" i="1"/>
  <c r="G5805" i="1"/>
  <c r="F5806" i="1"/>
  <c r="G5806" i="1"/>
  <c r="F5807" i="1"/>
  <c r="G5807" i="1"/>
  <c r="F5808" i="1"/>
  <c r="G5808" i="1"/>
  <c r="F5809" i="1"/>
  <c r="G5809" i="1"/>
  <c r="F5810" i="1"/>
  <c r="G5810" i="1"/>
  <c r="F5811" i="1"/>
  <c r="G5811" i="1"/>
  <c r="F5812" i="1"/>
  <c r="G5812" i="1"/>
  <c r="F5813" i="1"/>
  <c r="G5813" i="1"/>
  <c r="F5814" i="1"/>
  <c r="G5814" i="1"/>
  <c r="F5815" i="1"/>
  <c r="G5815" i="1"/>
  <c r="F5816" i="1"/>
  <c r="G5816" i="1"/>
  <c r="F5817" i="1"/>
  <c r="G5817" i="1"/>
  <c r="F5818" i="1"/>
  <c r="G5818" i="1"/>
  <c r="F5819" i="1"/>
  <c r="G5819" i="1"/>
  <c r="F5820" i="1"/>
  <c r="G5820" i="1"/>
  <c r="F5821" i="1"/>
  <c r="G5821" i="1"/>
  <c r="F5822" i="1"/>
  <c r="G5822" i="1"/>
  <c r="F5823" i="1"/>
  <c r="G5823" i="1"/>
  <c r="F5824" i="1"/>
  <c r="G5824" i="1"/>
  <c r="F5825" i="1"/>
  <c r="G5825" i="1"/>
  <c r="F5826" i="1"/>
  <c r="G5826" i="1"/>
  <c r="F5827" i="1"/>
  <c r="G5827" i="1"/>
  <c r="F5828" i="1"/>
  <c r="G5828" i="1"/>
  <c r="F5829" i="1"/>
  <c r="G5829" i="1"/>
  <c r="F5830" i="1"/>
  <c r="G5830" i="1"/>
  <c r="F5831" i="1"/>
  <c r="G5831" i="1"/>
  <c r="F5832" i="1"/>
  <c r="G5832" i="1"/>
  <c r="F5833" i="1"/>
  <c r="G5833" i="1"/>
  <c r="F5834" i="1"/>
  <c r="G5834" i="1"/>
  <c r="F5835" i="1"/>
  <c r="G5835" i="1"/>
  <c r="F5836" i="1"/>
  <c r="G5836" i="1"/>
  <c r="F5837" i="1"/>
  <c r="G5837" i="1"/>
  <c r="F5838" i="1"/>
  <c r="G5838" i="1"/>
  <c r="F5839" i="1"/>
  <c r="G5839" i="1"/>
  <c r="F5840" i="1"/>
  <c r="G5840" i="1"/>
  <c r="F5841" i="1"/>
  <c r="G5841" i="1"/>
  <c r="F5842" i="1"/>
  <c r="G5842" i="1"/>
  <c r="F5843" i="1"/>
  <c r="G5843" i="1"/>
  <c r="F5844" i="1"/>
  <c r="G5844" i="1"/>
  <c r="F5845" i="1"/>
  <c r="G5845" i="1"/>
  <c r="F5846" i="1"/>
  <c r="G5846" i="1"/>
  <c r="F5847" i="1"/>
  <c r="G5847" i="1"/>
  <c r="F5848" i="1"/>
  <c r="G5848" i="1"/>
  <c r="F5849" i="1"/>
  <c r="G5849" i="1"/>
  <c r="F5850" i="1"/>
  <c r="G5850" i="1"/>
  <c r="F5851" i="1"/>
  <c r="G5851" i="1"/>
  <c r="F5852" i="1"/>
  <c r="G5852" i="1"/>
  <c r="F5853" i="1"/>
  <c r="G5853" i="1"/>
  <c r="F5854" i="1"/>
  <c r="G5854" i="1"/>
  <c r="F5855" i="1"/>
  <c r="G5855" i="1"/>
  <c r="F5856" i="1"/>
  <c r="G5856" i="1"/>
  <c r="F5857" i="1"/>
  <c r="G5857" i="1"/>
  <c r="F5858" i="1"/>
  <c r="G5858" i="1"/>
  <c r="F5859" i="1"/>
  <c r="G5859" i="1"/>
  <c r="F5860" i="1"/>
  <c r="G5860" i="1"/>
  <c r="F5861" i="1"/>
  <c r="G5861" i="1"/>
  <c r="F5862" i="1"/>
  <c r="G5862" i="1"/>
  <c r="F5863" i="1"/>
  <c r="G5863" i="1"/>
  <c r="F5864" i="1"/>
  <c r="G5864" i="1"/>
  <c r="F5865" i="1"/>
  <c r="G5865" i="1"/>
  <c r="F5866" i="1"/>
  <c r="G5866" i="1"/>
  <c r="F5867" i="1"/>
  <c r="G5867" i="1"/>
  <c r="F5868" i="1"/>
  <c r="G5868" i="1"/>
  <c r="F5869" i="1"/>
  <c r="G5869" i="1"/>
  <c r="F5870" i="1"/>
  <c r="G5870" i="1"/>
  <c r="F5871" i="1"/>
  <c r="G5871" i="1"/>
  <c r="F5872" i="1"/>
  <c r="G5872" i="1"/>
  <c r="F5873" i="1"/>
  <c r="G5873" i="1"/>
  <c r="F5874" i="1"/>
  <c r="G5874" i="1"/>
  <c r="F5875" i="1"/>
  <c r="G5875" i="1"/>
  <c r="F5876" i="1"/>
  <c r="G5876" i="1"/>
  <c r="F5877" i="1"/>
  <c r="G5877" i="1"/>
  <c r="F5878" i="1"/>
  <c r="G5878" i="1"/>
  <c r="F5879" i="1"/>
  <c r="G5879" i="1"/>
  <c r="F5880" i="1"/>
  <c r="G5880" i="1"/>
  <c r="F5881" i="1"/>
  <c r="G5881" i="1"/>
  <c r="F5882" i="1"/>
  <c r="G5882" i="1"/>
  <c r="F5883" i="1"/>
  <c r="G5883" i="1"/>
  <c r="F5884" i="1"/>
  <c r="G5884" i="1"/>
  <c r="F5885" i="1"/>
  <c r="G5885" i="1"/>
  <c r="F5886" i="1"/>
  <c r="G5886" i="1"/>
  <c r="F5887" i="1"/>
  <c r="G5887" i="1"/>
  <c r="F5888" i="1"/>
  <c r="G5888" i="1"/>
  <c r="F5889" i="1"/>
  <c r="G5889" i="1"/>
  <c r="F5890" i="1"/>
  <c r="G5890" i="1"/>
  <c r="F5891" i="1"/>
  <c r="G5891" i="1"/>
  <c r="F5892" i="1"/>
  <c r="G5892" i="1"/>
  <c r="F5893" i="1"/>
  <c r="G5893" i="1"/>
  <c r="F5894" i="1"/>
  <c r="G5894" i="1"/>
  <c r="F5895" i="1"/>
  <c r="G5895" i="1"/>
  <c r="F5896" i="1"/>
  <c r="G5896" i="1"/>
  <c r="F5897" i="1"/>
  <c r="G5897" i="1"/>
  <c r="F5898" i="1"/>
  <c r="G5898" i="1"/>
  <c r="F5899" i="1"/>
  <c r="G5899" i="1"/>
  <c r="F5900" i="1"/>
  <c r="G5900" i="1"/>
  <c r="F5901" i="1"/>
  <c r="G5901" i="1"/>
  <c r="F5902" i="1"/>
  <c r="G5902" i="1"/>
  <c r="F5903" i="1"/>
  <c r="G5903" i="1"/>
  <c r="F5904" i="1"/>
  <c r="G5904" i="1"/>
  <c r="F5905" i="1"/>
  <c r="G5905" i="1"/>
  <c r="F5906" i="1"/>
  <c r="G5906" i="1"/>
  <c r="F5907" i="1"/>
  <c r="G5907" i="1"/>
  <c r="F5908" i="1"/>
  <c r="G5908" i="1"/>
  <c r="F5909" i="1"/>
  <c r="G5909" i="1"/>
  <c r="F5910" i="1"/>
  <c r="G5910" i="1"/>
  <c r="F5911" i="1"/>
  <c r="G5911" i="1"/>
  <c r="F5912" i="1"/>
  <c r="G5912" i="1"/>
  <c r="F5913" i="1"/>
  <c r="G5913" i="1"/>
  <c r="F5914" i="1"/>
  <c r="G5914" i="1"/>
  <c r="F5915" i="1"/>
  <c r="G5915" i="1"/>
  <c r="F5916" i="1"/>
  <c r="G5916" i="1"/>
  <c r="F5917" i="1"/>
  <c r="G5917" i="1"/>
  <c r="F5918" i="1"/>
  <c r="G5918" i="1"/>
  <c r="F5919" i="1"/>
  <c r="G5919" i="1"/>
  <c r="F5920" i="1"/>
  <c r="G5920" i="1"/>
  <c r="F5921" i="1"/>
  <c r="G5921" i="1"/>
  <c r="F5922" i="1"/>
  <c r="G5922" i="1"/>
  <c r="F5923" i="1"/>
  <c r="G5923" i="1"/>
  <c r="F5924" i="1"/>
  <c r="G5924" i="1"/>
  <c r="F5925" i="1"/>
  <c r="G5925" i="1"/>
  <c r="F5926" i="1"/>
  <c r="G5926" i="1"/>
  <c r="F5927" i="1"/>
  <c r="G5927" i="1"/>
  <c r="F5928" i="1"/>
  <c r="G5928" i="1"/>
  <c r="F5929" i="1"/>
  <c r="G5929" i="1"/>
  <c r="F5930" i="1"/>
  <c r="G5930" i="1"/>
  <c r="F5931" i="1"/>
  <c r="G5931" i="1"/>
  <c r="F5932" i="1"/>
  <c r="G5932" i="1"/>
  <c r="F5933" i="1"/>
  <c r="G5933" i="1"/>
  <c r="F5934" i="1"/>
  <c r="G5934" i="1"/>
  <c r="F5935" i="1"/>
  <c r="G5935" i="1"/>
  <c r="F5936" i="1"/>
  <c r="G5936" i="1"/>
  <c r="F5937" i="1"/>
  <c r="G5937" i="1"/>
  <c r="F5938" i="1"/>
  <c r="G5938" i="1"/>
  <c r="F5939" i="1"/>
  <c r="G5939" i="1"/>
  <c r="F5940" i="1"/>
  <c r="G5940" i="1"/>
  <c r="F5941" i="1"/>
  <c r="G5941" i="1"/>
  <c r="F5942" i="1"/>
  <c r="G5942" i="1"/>
  <c r="F5943" i="1"/>
  <c r="G5943" i="1"/>
  <c r="F5944" i="1"/>
  <c r="G5944" i="1"/>
  <c r="F5945" i="1"/>
  <c r="G5945" i="1"/>
  <c r="F5946" i="1"/>
  <c r="G5946" i="1"/>
  <c r="F5947" i="1"/>
  <c r="G5947" i="1"/>
  <c r="F5948" i="1"/>
  <c r="G5948" i="1"/>
  <c r="F5949" i="1"/>
  <c r="G5949" i="1"/>
  <c r="F5950" i="1"/>
  <c r="G5950" i="1"/>
  <c r="F5951" i="1"/>
  <c r="G5951" i="1"/>
  <c r="F5952" i="1"/>
  <c r="G5952" i="1"/>
  <c r="F5953" i="1"/>
  <c r="G5953" i="1"/>
  <c r="F5954" i="1"/>
  <c r="G5954" i="1"/>
  <c r="F5955" i="1"/>
  <c r="G5955" i="1"/>
  <c r="F5956" i="1"/>
  <c r="G5956" i="1"/>
  <c r="F5957" i="1"/>
  <c r="G5957" i="1"/>
  <c r="F5958" i="1"/>
  <c r="G5958" i="1"/>
  <c r="F5959" i="1"/>
  <c r="G5959" i="1"/>
  <c r="F5960" i="1"/>
  <c r="G5960" i="1"/>
  <c r="F5961" i="1"/>
  <c r="G5961" i="1"/>
  <c r="F5962" i="1"/>
  <c r="G5962" i="1"/>
  <c r="F5963" i="1"/>
  <c r="G5963" i="1"/>
  <c r="F5964" i="1"/>
  <c r="G5964" i="1"/>
  <c r="F5965" i="1"/>
  <c r="G5965" i="1"/>
  <c r="F5966" i="1"/>
  <c r="G5966" i="1"/>
  <c r="F5967" i="1"/>
  <c r="G5967" i="1"/>
  <c r="F5968" i="1"/>
  <c r="G5968" i="1"/>
  <c r="F5969" i="1"/>
  <c r="G5969" i="1"/>
  <c r="F5970" i="1"/>
  <c r="G5970" i="1"/>
  <c r="F5971" i="1"/>
  <c r="G5971" i="1"/>
  <c r="F5972" i="1"/>
  <c r="G5972" i="1"/>
  <c r="F5973" i="1"/>
  <c r="G5973" i="1"/>
  <c r="F5974" i="1"/>
  <c r="G5974" i="1"/>
  <c r="F5975" i="1"/>
  <c r="G5975" i="1"/>
  <c r="F5976" i="1"/>
  <c r="G5976" i="1"/>
  <c r="F5977" i="1"/>
  <c r="G5977" i="1"/>
  <c r="F5978" i="1"/>
  <c r="G5978" i="1"/>
  <c r="F5979" i="1"/>
  <c r="G5979" i="1"/>
  <c r="F5980" i="1"/>
  <c r="G5980" i="1"/>
  <c r="F5981" i="1"/>
  <c r="G5981" i="1"/>
  <c r="F5982" i="1"/>
  <c r="G5982" i="1"/>
  <c r="F5983" i="1"/>
  <c r="G5983" i="1"/>
  <c r="F5984" i="1"/>
  <c r="G5984" i="1"/>
  <c r="F5985" i="1"/>
  <c r="G5985" i="1"/>
  <c r="F5986" i="1"/>
  <c r="G5986" i="1"/>
  <c r="F5987" i="1"/>
  <c r="G5987" i="1"/>
  <c r="F5988" i="1"/>
  <c r="G5988" i="1"/>
  <c r="F5989" i="1"/>
  <c r="G5989" i="1"/>
  <c r="F5990" i="1"/>
  <c r="G5990" i="1"/>
  <c r="F5991" i="1"/>
  <c r="G5991" i="1"/>
  <c r="F5992" i="1"/>
  <c r="G5992" i="1"/>
  <c r="F5993" i="1"/>
  <c r="G5993" i="1"/>
  <c r="F5994" i="1"/>
  <c r="G5994" i="1"/>
  <c r="F5995" i="1"/>
  <c r="G5995" i="1"/>
  <c r="F5996" i="1"/>
  <c r="G5996" i="1"/>
  <c r="F5997" i="1"/>
  <c r="G5997" i="1"/>
  <c r="F5998" i="1"/>
  <c r="G5998" i="1"/>
  <c r="F5999" i="1"/>
  <c r="G5999" i="1"/>
  <c r="F6000" i="1"/>
  <c r="G6000" i="1"/>
  <c r="F6001" i="1"/>
  <c r="G6001" i="1"/>
  <c r="F6002" i="1"/>
  <c r="G6002" i="1"/>
  <c r="F6003" i="1"/>
  <c r="G6003" i="1"/>
  <c r="F6004" i="1"/>
  <c r="G6004" i="1"/>
  <c r="F6005" i="1"/>
  <c r="G6005" i="1"/>
  <c r="F6006" i="1"/>
  <c r="G6006" i="1"/>
  <c r="F6007" i="1"/>
  <c r="G6007" i="1"/>
  <c r="F6008" i="1"/>
  <c r="G6008" i="1"/>
  <c r="F6009" i="1"/>
  <c r="G6009" i="1"/>
  <c r="F6010" i="1"/>
  <c r="G6010" i="1"/>
  <c r="F6011" i="1"/>
  <c r="G6011" i="1"/>
  <c r="F6012" i="1"/>
  <c r="G6012" i="1"/>
  <c r="F6013" i="1"/>
  <c r="G6013" i="1"/>
  <c r="F6014" i="1"/>
  <c r="G6014" i="1"/>
  <c r="F6015" i="1"/>
  <c r="G6015" i="1"/>
  <c r="F6016" i="1"/>
  <c r="G6016" i="1"/>
  <c r="F6017" i="1"/>
  <c r="G6017" i="1"/>
  <c r="F6018" i="1"/>
  <c r="G6018" i="1"/>
  <c r="F6019" i="1"/>
  <c r="G6019" i="1"/>
  <c r="F6020" i="1"/>
  <c r="G6020" i="1"/>
  <c r="F6021" i="1"/>
  <c r="G6021" i="1"/>
  <c r="F6022" i="1"/>
  <c r="G6022" i="1"/>
  <c r="F6023" i="1"/>
  <c r="G6023" i="1"/>
  <c r="F6024" i="1"/>
  <c r="G6024" i="1"/>
  <c r="F6025" i="1"/>
  <c r="G6025" i="1"/>
  <c r="F6026" i="1"/>
  <c r="G6026" i="1"/>
  <c r="F6027" i="1"/>
  <c r="G6027" i="1"/>
  <c r="F6028" i="1"/>
  <c r="G6028" i="1"/>
  <c r="F6029" i="1"/>
  <c r="G6029" i="1"/>
  <c r="F6030" i="1"/>
  <c r="G6030" i="1"/>
  <c r="F6031" i="1"/>
  <c r="G6031" i="1"/>
  <c r="F6032" i="1"/>
  <c r="G6032" i="1"/>
  <c r="F6033" i="1"/>
  <c r="G6033" i="1"/>
  <c r="F6034" i="1"/>
  <c r="G6034" i="1"/>
  <c r="F6035" i="1"/>
  <c r="G6035" i="1"/>
  <c r="F6036" i="1"/>
  <c r="G6036" i="1"/>
  <c r="F6037" i="1"/>
  <c r="G6037" i="1"/>
  <c r="F6038" i="1"/>
  <c r="G6038" i="1"/>
  <c r="F6039" i="1"/>
  <c r="G6039" i="1"/>
  <c r="F6040" i="1"/>
  <c r="G6040" i="1"/>
  <c r="F6041" i="1"/>
  <c r="G6041" i="1"/>
  <c r="F6042" i="1"/>
  <c r="G6042" i="1"/>
  <c r="F6043" i="1"/>
  <c r="G6043" i="1"/>
  <c r="F6044" i="1"/>
  <c r="G6044" i="1"/>
  <c r="F6045" i="1"/>
  <c r="G6045" i="1"/>
  <c r="F6046" i="1"/>
  <c r="G6046" i="1"/>
  <c r="F6047" i="1"/>
  <c r="G6047" i="1"/>
  <c r="F6048" i="1"/>
  <c r="G6048" i="1"/>
  <c r="F6049" i="1"/>
  <c r="G6049" i="1"/>
  <c r="F6050" i="1"/>
  <c r="G6050" i="1"/>
  <c r="F6051" i="1"/>
  <c r="G6051" i="1"/>
  <c r="F6052" i="1"/>
  <c r="G6052" i="1"/>
  <c r="F6053" i="1"/>
  <c r="G6053" i="1"/>
  <c r="F6054" i="1"/>
  <c r="G6054" i="1"/>
  <c r="F6055" i="1"/>
  <c r="G6055" i="1"/>
  <c r="F6056" i="1"/>
  <c r="G6056" i="1"/>
  <c r="F6057" i="1"/>
  <c r="G6057" i="1"/>
  <c r="F6058" i="1"/>
  <c r="G6058" i="1"/>
  <c r="F6059" i="1"/>
  <c r="G6059" i="1"/>
  <c r="F6060" i="1"/>
  <c r="G6060" i="1"/>
  <c r="F6061" i="1"/>
  <c r="G6061" i="1"/>
  <c r="F6062" i="1"/>
  <c r="G6062" i="1"/>
  <c r="F6063" i="1"/>
  <c r="G6063" i="1"/>
  <c r="F6064" i="1"/>
  <c r="G6064" i="1"/>
  <c r="F6065" i="1"/>
  <c r="G6065" i="1"/>
  <c r="F6066" i="1"/>
  <c r="G6066" i="1"/>
  <c r="F6067" i="1"/>
  <c r="G6067" i="1"/>
  <c r="F6068" i="1"/>
  <c r="G6068" i="1"/>
  <c r="F6069" i="1"/>
  <c r="G6069" i="1"/>
  <c r="F6070" i="1"/>
  <c r="G6070" i="1"/>
  <c r="F6071" i="1"/>
  <c r="G6071" i="1"/>
  <c r="F6072" i="1"/>
  <c r="G6072" i="1"/>
  <c r="F6073" i="1"/>
  <c r="G6073" i="1"/>
  <c r="F6074" i="1"/>
  <c r="G6074" i="1"/>
  <c r="F6075" i="1"/>
  <c r="G6075" i="1"/>
  <c r="F6076" i="1"/>
  <c r="G6076" i="1"/>
  <c r="F6077" i="1"/>
  <c r="G6077" i="1"/>
  <c r="F6078" i="1"/>
  <c r="G6078" i="1"/>
  <c r="F6079" i="1"/>
  <c r="G6079" i="1"/>
  <c r="F6080" i="1"/>
  <c r="G6080" i="1"/>
  <c r="F6081" i="1"/>
  <c r="G6081" i="1"/>
  <c r="F6082" i="1"/>
  <c r="G6082" i="1"/>
  <c r="F6083" i="1"/>
  <c r="G6083" i="1"/>
  <c r="F6084" i="1"/>
  <c r="G6084" i="1"/>
  <c r="F6085" i="1"/>
  <c r="G6085" i="1"/>
  <c r="F6086" i="1"/>
  <c r="G6086" i="1"/>
  <c r="F6087" i="1"/>
  <c r="G6087" i="1"/>
  <c r="F6088" i="1"/>
  <c r="G6088" i="1"/>
  <c r="F6089" i="1"/>
  <c r="G6089" i="1"/>
  <c r="F6090" i="1"/>
  <c r="G6090" i="1"/>
  <c r="F6091" i="1"/>
  <c r="G6091" i="1"/>
  <c r="F6092" i="1"/>
  <c r="G6092" i="1"/>
  <c r="F6093" i="1"/>
  <c r="G6093" i="1"/>
  <c r="F6094" i="1"/>
  <c r="G6094" i="1"/>
  <c r="F6095" i="1"/>
  <c r="G6095" i="1"/>
  <c r="F6096" i="1"/>
  <c r="G6096" i="1"/>
  <c r="F6097" i="1"/>
  <c r="G6097" i="1"/>
  <c r="F6098" i="1"/>
  <c r="G6098" i="1"/>
  <c r="F6099" i="1"/>
  <c r="G6099" i="1"/>
  <c r="F6100" i="1"/>
  <c r="G6100" i="1"/>
  <c r="F6101" i="1"/>
  <c r="G6101" i="1"/>
  <c r="F6102" i="1"/>
  <c r="G6102" i="1"/>
  <c r="F6103" i="1"/>
  <c r="G6103" i="1"/>
  <c r="F6104" i="1"/>
  <c r="G6104" i="1"/>
  <c r="F6105" i="1"/>
  <c r="G6105" i="1"/>
  <c r="F6106" i="1"/>
  <c r="G6106" i="1"/>
  <c r="F6107" i="1"/>
  <c r="G6107" i="1"/>
  <c r="F6108" i="1"/>
  <c r="G6108" i="1"/>
  <c r="F6109" i="1"/>
  <c r="G6109" i="1"/>
  <c r="F6110" i="1"/>
  <c r="G6110" i="1"/>
  <c r="F6111" i="1"/>
  <c r="G6111" i="1"/>
  <c r="F6112" i="1"/>
  <c r="G6112" i="1"/>
  <c r="F6113" i="1"/>
  <c r="G6113" i="1"/>
  <c r="F6114" i="1"/>
  <c r="G6114" i="1"/>
  <c r="F6115" i="1"/>
  <c r="G6115" i="1"/>
  <c r="F6116" i="1"/>
  <c r="G6116" i="1"/>
  <c r="F6117" i="1"/>
  <c r="G6117" i="1"/>
  <c r="F6118" i="1"/>
  <c r="G6118" i="1"/>
  <c r="F6119" i="1"/>
  <c r="G6119" i="1"/>
  <c r="F6120" i="1"/>
  <c r="G6120" i="1"/>
  <c r="F6121" i="1"/>
  <c r="G6121" i="1"/>
  <c r="F6122" i="1"/>
  <c r="G6122" i="1"/>
  <c r="F6123" i="1"/>
  <c r="G6123" i="1"/>
  <c r="F6124" i="1"/>
  <c r="G6124" i="1"/>
  <c r="F6125" i="1"/>
  <c r="G6125" i="1"/>
  <c r="F6126" i="1"/>
  <c r="G6126" i="1"/>
  <c r="F6127" i="1"/>
  <c r="G6127" i="1"/>
  <c r="F6128" i="1"/>
  <c r="G6128" i="1"/>
  <c r="F6129" i="1"/>
  <c r="G6129" i="1"/>
  <c r="F6130" i="1"/>
  <c r="G6130" i="1"/>
  <c r="F6131" i="1"/>
  <c r="G6131" i="1"/>
  <c r="F6132" i="1"/>
  <c r="G6132" i="1"/>
  <c r="F6133" i="1"/>
  <c r="G6133" i="1"/>
  <c r="F6134" i="1"/>
  <c r="G6134" i="1"/>
  <c r="F6135" i="1"/>
  <c r="G6135" i="1"/>
  <c r="F6136" i="1"/>
  <c r="G6136" i="1"/>
  <c r="F6137" i="1"/>
  <c r="G6137" i="1"/>
  <c r="F6138" i="1"/>
  <c r="G6138" i="1"/>
  <c r="F6139" i="1"/>
  <c r="G6139" i="1"/>
  <c r="F6140" i="1"/>
  <c r="G6140" i="1"/>
  <c r="F6141" i="1"/>
  <c r="G6141" i="1"/>
  <c r="F6142" i="1"/>
  <c r="G6142" i="1"/>
  <c r="F6143" i="1"/>
  <c r="G6143" i="1"/>
  <c r="F6144" i="1"/>
  <c r="G6144" i="1"/>
  <c r="F6145" i="1"/>
  <c r="G6145" i="1"/>
  <c r="F6146" i="1"/>
  <c r="G6146" i="1"/>
  <c r="F6147" i="1"/>
  <c r="G6147" i="1"/>
  <c r="F6148" i="1"/>
  <c r="G6148" i="1"/>
  <c r="F6149" i="1"/>
  <c r="G6149" i="1"/>
  <c r="F6150" i="1"/>
  <c r="G6150" i="1"/>
  <c r="F6151" i="1"/>
  <c r="G6151" i="1"/>
  <c r="F6152" i="1"/>
  <c r="G6152" i="1"/>
  <c r="F6153" i="1"/>
  <c r="G6153" i="1"/>
  <c r="F6154" i="1"/>
  <c r="G6154" i="1"/>
  <c r="F6155" i="1"/>
  <c r="G6155" i="1"/>
  <c r="F6156" i="1"/>
  <c r="G6156" i="1"/>
  <c r="F6157" i="1"/>
  <c r="G6157" i="1"/>
  <c r="F6158" i="1"/>
  <c r="G6158" i="1"/>
  <c r="F6159" i="1"/>
  <c r="G6159" i="1"/>
  <c r="F6160" i="1"/>
  <c r="G6160" i="1"/>
  <c r="F6161" i="1"/>
  <c r="G6161" i="1"/>
  <c r="F6162" i="1"/>
  <c r="G6162" i="1"/>
  <c r="F6163" i="1"/>
  <c r="G6163" i="1"/>
  <c r="F6164" i="1"/>
  <c r="G6164" i="1"/>
  <c r="F6165" i="1"/>
  <c r="G6165" i="1"/>
  <c r="F6166" i="1"/>
  <c r="G6166" i="1"/>
  <c r="F6167" i="1"/>
  <c r="G6167" i="1"/>
  <c r="F6168" i="1"/>
  <c r="G6168" i="1"/>
  <c r="F6169" i="1"/>
  <c r="G6169" i="1"/>
  <c r="F6170" i="1"/>
  <c r="G6170" i="1"/>
  <c r="F6171" i="1"/>
  <c r="G6171" i="1"/>
  <c r="F6172" i="1"/>
  <c r="G6172" i="1"/>
  <c r="F6173" i="1"/>
  <c r="G6173" i="1"/>
  <c r="F6174" i="1"/>
  <c r="G6174" i="1"/>
  <c r="F6175" i="1"/>
  <c r="G6175" i="1"/>
  <c r="F6176" i="1"/>
  <c r="G6176" i="1"/>
  <c r="F6177" i="1"/>
  <c r="G6177" i="1"/>
  <c r="F6178" i="1"/>
  <c r="G6178" i="1"/>
  <c r="F6179" i="1"/>
  <c r="G6179" i="1"/>
  <c r="F6180" i="1"/>
  <c r="G6180" i="1"/>
  <c r="F6181" i="1"/>
  <c r="G6181" i="1"/>
  <c r="F6182" i="1"/>
  <c r="G6182" i="1"/>
  <c r="F6183" i="1"/>
  <c r="G6183" i="1"/>
  <c r="F6184" i="1"/>
  <c r="G6184" i="1"/>
  <c r="F6185" i="1"/>
  <c r="G6185" i="1"/>
  <c r="F6186" i="1"/>
  <c r="G6186" i="1"/>
  <c r="F6187" i="1"/>
  <c r="G6187" i="1"/>
  <c r="F6188" i="1"/>
  <c r="G6188" i="1"/>
  <c r="F6189" i="1"/>
  <c r="G6189" i="1"/>
  <c r="F6190" i="1"/>
  <c r="G6190" i="1"/>
  <c r="F6191" i="1"/>
  <c r="G6191" i="1"/>
  <c r="F6192" i="1"/>
  <c r="G6192" i="1"/>
  <c r="F6193" i="1"/>
  <c r="G6193" i="1"/>
  <c r="F6194" i="1"/>
  <c r="G6194" i="1"/>
  <c r="F6195" i="1"/>
  <c r="G6195" i="1"/>
  <c r="F6196" i="1"/>
  <c r="G6196" i="1"/>
  <c r="F6197" i="1"/>
  <c r="G6197" i="1"/>
  <c r="F6198" i="1"/>
  <c r="G6198" i="1"/>
  <c r="F6199" i="1"/>
  <c r="G6199" i="1"/>
  <c r="F6200" i="1"/>
  <c r="G6200" i="1"/>
  <c r="F6201" i="1"/>
  <c r="G6201" i="1"/>
  <c r="F6202" i="1"/>
  <c r="G6202" i="1"/>
  <c r="F6203" i="1"/>
  <c r="G6203" i="1"/>
  <c r="F6204" i="1"/>
  <c r="G6204" i="1"/>
  <c r="F6205" i="1"/>
  <c r="G6205" i="1"/>
  <c r="F6206" i="1"/>
  <c r="G6206" i="1"/>
  <c r="F6207" i="1"/>
  <c r="G6207" i="1"/>
  <c r="F6208" i="1"/>
  <c r="G6208" i="1"/>
  <c r="F6209" i="1"/>
  <c r="G6209" i="1"/>
  <c r="F6210" i="1"/>
  <c r="G6210" i="1"/>
  <c r="F6211" i="1"/>
  <c r="G6211" i="1"/>
  <c r="F6212" i="1"/>
  <c r="G6212" i="1"/>
  <c r="F6213" i="1"/>
  <c r="G6213" i="1"/>
  <c r="F6214" i="1"/>
  <c r="G6214" i="1"/>
  <c r="F6215" i="1"/>
  <c r="G6215" i="1"/>
  <c r="F6216" i="1"/>
  <c r="G6216" i="1"/>
  <c r="F6217" i="1"/>
  <c r="G6217" i="1"/>
  <c r="F6218" i="1"/>
  <c r="G6218" i="1"/>
  <c r="F6219" i="1"/>
  <c r="G6219" i="1"/>
  <c r="F6220" i="1"/>
  <c r="G6220" i="1"/>
  <c r="F6221" i="1"/>
  <c r="G6221" i="1"/>
  <c r="F6222" i="1"/>
  <c r="G6222" i="1"/>
  <c r="F6223" i="1"/>
  <c r="G6223" i="1"/>
  <c r="F6224" i="1"/>
  <c r="G6224" i="1"/>
  <c r="F6225" i="1"/>
  <c r="G6225" i="1"/>
  <c r="F6226" i="1"/>
  <c r="G6226" i="1"/>
  <c r="F6227" i="1"/>
  <c r="G6227" i="1"/>
  <c r="F6228" i="1"/>
  <c r="G6228" i="1"/>
  <c r="F6229" i="1"/>
  <c r="G6229" i="1"/>
  <c r="F6230" i="1"/>
  <c r="G6230" i="1"/>
  <c r="F6231" i="1"/>
  <c r="G6231" i="1"/>
  <c r="F6232" i="1"/>
  <c r="G6232" i="1"/>
  <c r="F6233" i="1"/>
  <c r="G6233" i="1"/>
  <c r="F6234" i="1"/>
  <c r="G6234" i="1"/>
  <c r="F6235" i="1"/>
  <c r="G6235" i="1"/>
  <c r="F6236" i="1"/>
  <c r="G6236" i="1"/>
  <c r="F6237" i="1"/>
  <c r="G6237" i="1"/>
  <c r="F6238" i="1"/>
  <c r="G6238" i="1"/>
  <c r="F6239" i="1"/>
  <c r="G6239" i="1"/>
  <c r="F6240" i="1"/>
  <c r="G6240" i="1"/>
  <c r="F6241" i="1"/>
  <c r="G6241" i="1"/>
  <c r="F6242" i="1"/>
  <c r="G6242" i="1"/>
  <c r="F6243" i="1"/>
  <c r="G6243" i="1"/>
  <c r="F6244" i="1"/>
  <c r="G6244" i="1"/>
  <c r="F6245" i="1"/>
  <c r="G6245" i="1"/>
  <c r="F6246" i="1"/>
  <c r="G6246" i="1"/>
  <c r="F6247" i="1"/>
  <c r="G6247" i="1"/>
  <c r="F6248" i="1"/>
  <c r="G6248" i="1"/>
  <c r="F6249" i="1"/>
  <c r="G6249" i="1"/>
  <c r="F6250" i="1"/>
  <c r="G6250" i="1"/>
  <c r="F6251" i="1"/>
  <c r="G6251" i="1"/>
  <c r="F6252" i="1"/>
  <c r="G6252" i="1"/>
  <c r="F6253" i="1"/>
  <c r="G6253" i="1"/>
  <c r="F6254" i="1"/>
  <c r="G6254" i="1"/>
  <c r="F6255" i="1"/>
  <c r="G6255" i="1"/>
  <c r="F6256" i="1"/>
  <c r="G6256" i="1"/>
  <c r="F6257" i="1"/>
  <c r="G6257" i="1"/>
  <c r="F6258" i="1"/>
  <c r="G6258" i="1"/>
  <c r="F6259" i="1"/>
  <c r="G6259" i="1"/>
  <c r="F6260" i="1"/>
  <c r="G6260" i="1"/>
  <c r="F6261" i="1"/>
  <c r="G6261" i="1"/>
  <c r="F6262" i="1"/>
  <c r="G6262" i="1"/>
  <c r="F6263" i="1"/>
  <c r="G6263" i="1"/>
  <c r="F6264" i="1"/>
  <c r="G6264" i="1"/>
  <c r="F6265" i="1"/>
  <c r="G6265" i="1"/>
  <c r="F6266" i="1"/>
  <c r="G6266" i="1"/>
  <c r="F6267" i="1"/>
  <c r="G6267" i="1"/>
  <c r="F6268" i="1"/>
  <c r="G6268" i="1"/>
  <c r="F6269" i="1"/>
  <c r="G6269" i="1"/>
  <c r="F6270" i="1"/>
  <c r="G6270" i="1"/>
  <c r="F6271" i="1"/>
  <c r="G6271" i="1"/>
  <c r="F6272" i="1"/>
  <c r="G6272" i="1"/>
  <c r="F6273" i="1"/>
  <c r="G6273" i="1"/>
  <c r="F6274" i="1"/>
  <c r="G6274" i="1"/>
  <c r="F6275" i="1"/>
  <c r="G6275" i="1"/>
  <c r="F6276" i="1"/>
  <c r="G6276" i="1"/>
  <c r="F6277" i="1"/>
  <c r="G6277" i="1"/>
  <c r="F6278" i="1"/>
  <c r="G6278" i="1"/>
  <c r="F6279" i="1"/>
  <c r="G6279" i="1"/>
  <c r="F6280" i="1"/>
  <c r="G6280" i="1"/>
  <c r="F6281" i="1"/>
  <c r="G6281" i="1"/>
  <c r="F6282" i="1"/>
  <c r="G6282" i="1"/>
  <c r="F6283" i="1"/>
  <c r="G6283" i="1"/>
  <c r="F6284" i="1"/>
  <c r="G6284" i="1"/>
  <c r="F6285" i="1"/>
  <c r="G6285" i="1"/>
  <c r="F6286" i="1"/>
  <c r="G6286" i="1"/>
  <c r="F6287" i="1"/>
  <c r="G6287" i="1"/>
  <c r="F6288" i="1"/>
  <c r="G6288" i="1"/>
  <c r="F6289" i="1"/>
  <c r="G6289" i="1"/>
  <c r="F6290" i="1"/>
  <c r="G6290" i="1"/>
  <c r="F6291" i="1"/>
  <c r="G6291" i="1"/>
  <c r="F6292" i="1"/>
  <c r="G6292" i="1"/>
  <c r="F6293" i="1"/>
  <c r="G6293" i="1"/>
  <c r="F6294" i="1"/>
  <c r="G6294" i="1"/>
  <c r="F6295" i="1"/>
  <c r="G6295" i="1"/>
  <c r="F6296" i="1"/>
  <c r="G6296" i="1"/>
  <c r="F6297" i="1"/>
  <c r="G6297" i="1"/>
  <c r="F6298" i="1"/>
  <c r="G6298" i="1"/>
  <c r="F6299" i="1"/>
  <c r="G6299" i="1"/>
  <c r="F6300" i="1"/>
  <c r="G6300" i="1"/>
  <c r="F6301" i="1"/>
  <c r="G6301" i="1"/>
  <c r="F6302" i="1"/>
  <c r="G6302" i="1"/>
  <c r="F6303" i="1"/>
  <c r="G6303" i="1"/>
  <c r="F6304" i="1"/>
  <c r="G6304" i="1"/>
  <c r="F6305" i="1"/>
  <c r="G6305" i="1"/>
  <c r="F6306" i="1"/>
  <c r="G6306" i="1"/>
  <c r="F6307" i="1"/>
  <c r="G6307" i="1"/>
  <c r="F6308" i="1"/>
  <c r="G6308" i="1"/>
  <c r="F6309" i="1"/>
  <c r="G6309" i="1"/>
  <c r="F6310" i="1"/>
  <c r="G6310" i="1"/>
  <c r="F6311" i="1"/>
  <c r="G6311" i="1"/>
  <c r="F6312" i="1"/>
  <c r="G6312" i="1"/>
  <c r="F6313" i="1"/>
  <c r="G6313" i="1"/>
  <c r="F6314" i="1"/>
  <c r="G6314" i="1"/>
  <c r="F6315" i="1"/>
  <c r="G6315" i="1"/>
  <c r="F6316" i="1"/>
  <c r="G6316" i="1"/>
  <c r="F6317" i="1"/>
  <c r="G6317" i="1"/>
  <c r="F6318" i="1"/>
  <c r="G6318" i="1"/>
  <c r="F6319" i="1"/>
  <c r="G6319" i="1"/>
  <c r="F6320" i="1"/>
  <c r="G6320" i="1"/>
  <c r="F6321" i="1"/>
  <c r="G6321" i="1"/>
  <c r="F6322" i="1"/>
  <c r="G6322" i="1"/>
  <c r="F6323" i="1"/>
  <c r="G6323" i="1"/>
  <c r="F6324" i="1"/>
  <c r="G6324" i="1"/>
  <c r="F6325" i="1"/>
  <c r="G6325" i="1"/>
  <c r="F6326" i="1"/>
  <c r="G6326" i="1"/>
  <c r="F6327" i="1"/>
  <c r="G6327" i="1"/>
  <c r="F6328" i="1"/>
  <c r="G6328" i="1"/>
  <c r="F6329" i="1"/>
  <c r="G6329" i="1"/>
  <c r="F6330" i="1"/>
  <c r="G6330" i="1"/>
  <c r="F6331" i="1"/>
  <c r="G6331" i="1"/>
  <c r="F6332" i="1"/>
  <c r="G6332" i="1"/>
  <c r="F6333" i="1"/>
  <c r="G6333" i="1"/>
  <c r="F6334" i="1"/>
  <c r="G6334" i="1"/>
  <c r="F6335" i="1"/>
  <c r="G6335" i="1"/>
  <c r="F6336" i="1"/>
  <c r="G6336" i="1"/>
  <c r="F6337" i="1"/>
  <c r="G6337" i="1"/>
  <c r="F6338" i="1"/>
  <c r="G6338" i="1"/>
  <c r="F6339" i="1"/>
  <c r="G6339" i="1"/>
  <c r="F6340" i="1"/>
  <c r="G6340" i="1"/>
  <c r="F6341" i="1"/>
  <c r="G6341" i="1"/>
  <c r="F6342" i="1"/>
  <c r="G6342" i="1"/>
  <c r="F6343" i="1"/>
  <c r="G6343" i="1"/>
  <c r="F6344" i="1"/>
  <c r="G6344" i="1"/>
  <c r="F6345" i="1"/>
  <c r="G6345" i="1"/>
  <c r="F6346" i="1"/>
  <c r="G6346" i="1"/>
  <c r="F6347" i="1"/>
  <c r="G6347" i="1"/>
  <c r="F6348" i="1"/>
  <c r="G6348" i="1"/>
  <c r="F6349" i="1"/>
  <c r="G6349" i="1"/>
  <c r="F6350" i="1"/>
  <c r="G6350" i="1"/>
  <c r="F6351" i="1"/>
  <c r="G6351" i="1"/>
  <c r="F6352" i="1"/>
  <c r="G6352" i="1"/>
  <c r="F6353" i="1"/>
  <c r="G6353" i="1"/>
  <c r="F6354" i="1"/>
  <c r="G6354" i="1"/>
  <c r="F6355" i="1"/>
  <c r="G6355" i="1"/>
  <c r="F6356" i="1"/>
  <c r="G6356" i="1"/>
  <c r="F6357" i="1"/>
  <c r="G6357" i="1"/>
  <c r="F6358" i="1"/>
  <c r="G6358" i="1"/>
  <c r="F6359" i="1"/>
  <c r="G6359" i="1"/>
  <c r="F6360" i="1"/>
  <c r="G6360" i="1"/>
  <c r="F6361" i="1"/>
  <c r="G6361" i="1"/>
  <c r="F6362" i="1"/>
  <c r="G6362" i="1"/>
  <c r="F6363" i="1"/>
  <c r="G6363" i="1"/>
  <c r="F6364" i="1"/>
  <c r="G6364" i="1"/>
  <c r="F6365" i="1"/>
  <c r="G6365" i="1"/>
  <c r="F6366" i="1"/>
  <c r="G6366" i="1"/>
  <c r="F6367" i="1"/>
  <c r="G6367" i="1"/>
  <c r="F6368" i="1"/>
  <c r="G6368" i="1"/>
  <c r="F6369" i="1"/>
  <c r="G6369" i="1"/>
  <c r="F6370" i="1"/>
  <c r="G6370" i="1"/>
  <c r="F6371" i="1"/>
  <c r="G6371" i="1"/>
  <c r="F6372" i="1"/>
  <c r="G6372" i="1"/>
  <c r="F6373" i="1"/>
  <c r="G6373" i="1"/>
  <c r="F6374" i="1"/>
  <c r="G6374" i="1"/>
  <c r="F6375" i="1"/>
  <c r="G6375" i="1"/>
  <c r="F6376" i="1"/>
  <c r="G6376" i="1"/>
  <c r="F6377" i="1"/>
  <c r="G6377" i="1"/>
  <c r="F6378" i="1"/>
  <c r="G6378" i="1"/>
  <c r="F6379" i="1"/>
  <c r="G6379" i="1"/>
  <c r="F6380" i="1"/>
  <c r="G6380" i="1"/>
  <c r="F6381" i="1"/>
  <c r="G6381" i="1"/>
  <c r="F6382" i="1"/>
  <c r="G6382" i="1"/>
  <c r="F6383" i="1"/>
  <c r="G6383" i="1"/>
  <c r="F6384" i="1"/>
  <c r="G6384" i="1"/>
  <c r="F6385" i="1"/>
  <c r="G6385" i="1"/>
  <c r="F6386" i="1"/>
  <c r="G6386" i="1"/>
  <c r="F6387" i="1"/>
  <c r="G6387" i="1"/>
  <c r="F6388" i="1"/>
  <c r="G6388" i="1"/>
  <c r="F6389" i="1"/>
  <c r="G6389" i="1"/>
  <c r="F6390" i="1"/>
  <c r="G6390" i="1"/>
  <c r="F6391" i="1"/>
  <c r="G6391" i="1"/>
  <c r="F6392" i="1"/>
  <c r="G6392" i="1"/>
  <c r="F6393" i="1"/>
  <c r="G6393" i="1"/>
  <c r="F6394" i="1"/>
  <c r="G6394" i="1"/>
  <c r="F6395" i="1"/>
  <c r="G6395" i="1"/>
  <c r="F6396" i="1"/>
  <c r="G6396" i="1"/>
  <c r="F6397" i="1"/>
  <c r="G6397" i="1"/>
  <c r="F6398" i="1"/>
  <c r="G6398" i="1"/>
  <c r="F6399" i="1"/>
  <c r="G6399" i="1"/>
  <c r="F6400" i="1"/>
  <c r="G6400" i="1"/>
  <c r="F6401" i="1"/>
  <c r="G6401" i="1"/>
  <c r="F6402" i="1"/>
  <c r="G6402" i="1"/>
  <c r="F6403" i="1"/>
  <c r="G6403" i="1"/>
  <c r="F6404" i="1"/>
  <c r="G6404" i="1"/>
  <c r="F6405" i="1"/>
  <c r="G6405" i="1"/>
  <c r="F6406" i="1"/>
  <c r="G6406" i="1"/>
  <c r="F6407" i="1"/>
  <c r="G6407" i="1"/>
  <c r="F6408" i="1"/>
  <c r="G6408" i="1"/>
  <c r="F6409" i="1"/>
  <c r="G6409" i="1"/>
  <c r="F6410" i="1"/>
  <c r="G6410" i="1"/>
  <c r="F6411" i="1"/>
  <c r="G6411" i="1"/>
  <c r="F6412" i="1"/>
  <c r="G6412" i="1"/>
  <c r="F6413" i="1"/>
  <c r="G6413" i="1"/>
  <c r="F6414" i="1"/>
  <c r="G6414" i="1"/>
  <c r="F6415" i="1"/>
  <c r="G6415" i="1"/>
  <c r="F6416" i="1"/>
  <c r="G6416" i="1"/>
  <c r="F6417" i="1"/>
  <c r="G6417" i="1"/>
  <c r="F6418" i="1"/>
  <c r="G6418" i="1"/>
  <c r="F6419" i="1"/>
  <c r="G6419" i="1"/>
  <c r="F6420" i="1"/>
  <c r="G6420" i="1"/>
  <c r="F6421" i="1"/>
  <c r="G6421" i="1"/>
  <c r="F6422" i="1"/>
  <c r="G6422" i="1"/>
  <c r="F6423" i="1"/>
  <c r="G6423" i="1"/>
  <c r="F6424" i="1"/>
  <c r="G6424" i="1"/>
  <c r="F6425" i="1"/>
  <c r="G6425" i="1"/>
  <c r="F6426" i="1"/>
  <c r="G6426" i="1"/>
  <c r="F6427" i="1"/>
  <c r="G6427" i="1"/>
  <c r="F6428" i="1"/>
  <c r="G6428" i="1"/>
  <c r="F6429" i="1"/>
  <c r="G6429" i="1"/>
  <c r="F6430" i="1"/>
  <c r="G6430" i="1"/>
  <c r="F6431" i="1"/>
  <c r="G6431" i="1"/>
  <c r="F6432" i="1"/>
  <c r="G6432" i="1"/>
  <c r="F6433" i="1"/>
  <c r="G6433" i="1"/>
  <c r="F6434" i="1"/>
  <c r="G6434" i="1"/>
  <c r="F6435" i="1"/>
  <c r="G6435" i="1"/>
  <c r="F6436" i="1"/>
  <c r="G6436" i="1"/>
  <c r="F6437" i="1"/>
  <c r="G6437" i="1"/>
  <c r="F6438" i="1"/>
  <c r="G6438" i="1"/>
  <c r="F6439" i="1"/>
  <c r="G6439" i="1"/>
  <c r="F6440" i="1"/>
  <c r="G6440" i="1"/>
  <c r="F6441" i="1"/>
  <c r="G6441" i="1"/>
  <c r="F6442" i="1"/>
  <c r="G6442" i="1"/>
  <c r="F6443" i="1"/>
  <c r="G6443" i="1"/>
  <c r="F6444" i="1"/>
  <c r="G6444" i="1"/>
  <c r="F6445" i="1"/>
  <c r="G6445" i="1"/>
  <c r="F6446" i="1"/>
  <c r="G6446" i="1"/>
  <c r="F6447" i="1"/>
  <c r="G6447" i="1"/>
  <c r="F6448" i="1"/>
  <c r="G6448" i="1"/>
  <c r="F6449" i="1"/>
  <c r="G6449" i="1"/>
  <c r="F6450" i="1"/>
  <c r="G6450" i="1"/>
  <c r="F6451" i="1"/>
  <c r="G6451" i="1"/>
  <c r="F6452" i="1"/>
  <c r="G6452" i="1"/>
  <c r="F6453" i="1"/>
  <c r="G6453" i="1"/>
  <c r="F6454" i="1"/>
  <c r="G6454" i="1"/>
  <c r="F6455" i="1"/>
  <c r="G6455" i="1"/>
  <c r="F6456" i="1"/>
  <c r="G6456" i="1"/>
  <c r="F6457" i="1"/>
  <c r="G6457" i="1"/>
  <c r="F6458" i="1"/>
  <c r="G6458" i="1"/>
  <c r="F6459" i="1"/>
  <c r="G6459" i="1"/>
  <c r="F6460" i="1"/>
  <c r="G6460" i="1"/>
  <c r="F6461" i="1"/>
  <c r="G6461" i="1"/>
  <c r="F6462" i="1"/>
  <c r="G6462" i="1"/>
  <c r="F6463" i="1"/>
  <c r="G6463" i="1"/>
  <c r="F6464" i="1"/>
  <c r="G6464" i="1"/>
  <c r="F6465" i="1"/>
  <c r="G6465" i="1"/>
  <c r="F6466" i="1"/>
  <c r="G6466" i="1"/>
  <c r="F6467" i="1"/>
  <c r="G6467" i="1"/>
  <c r="F6468" i="1"/>
  <c r="G6468" i="1"/>
  <c r="F6469" i="1"/>
  <c r="G6469" i="1"/>
  <c r="F6470" i="1"/>
  <c r="G6470" i="1"/>
  <c r="F6471" i="1"/>
  <c r="G6471" i="1"/>
  <c r="F6472" i="1"/>
  <c r="G6472" i="1"/>
  <c r="F6473" i="1"/>
  <c r="G6473" i="1"/>
  <c r="F6474" i="1"/>
  <c r="G6474" i="1"/>
  <c r="F6475" i="1"/>
  <c r="G6475" i="1"/>
  <c r="F6476" i="1"/>
  <c r="G6476" i="1"/>
  <c r="F6477" i="1"/>
  <c r="G6477" i="1"/>
  <c r="F6478" i="1"/>
  <c r="G6478" i="1"/>
  <c r="F6479" i="1"/>
  <c r="G6479" i="1"/>
  <c r="F6480" i="1"/>
  <c r="G6480" i="1"/>
  <c r="F6481" i="1"/>
  <c r="G6481" i="1"/>
  <c r="F6482" i="1"/>
  <c r="G6482" i="1"/>
  <c r="F6483" i="1"/>
  <c r="G6483" i="1"/>
  <c r="F6484" i="1"/>
  <c r="G6484" i="1"/>
  <c r="F6485" i="1"/>
  <c r="G6485" i="1"/>
  <c r="F6486" i="1"/>
  <c r="G6486" i="1"/>
  <c r="F6487" i="1"/>
  <c r="G6487" i="1"/>
  <c r="F6488" i="1"/>
  <c r="G6488" i="1"/>
  <c r="F6489" i="1"/>
  <c r="G6489" i="1"/>
  <c r="F6490" i="1"/>
  <c r="G6490" i="1"/>
  <c r="F6491" i="1"/>
  <c r="G6491" i="1"/>
  <c r="F6492" i="1"/>
  <c r="G6492" i="1"/>
  <c r="F6493" i="1"/>
  <c r="G6493" i="1"/>
  <c r="F6494" i="1"/>
  <c r="G6494" i="1"/>
  <c r="F6495" i="1"/>
  <c r="G6495" i="1"/>
  <c r="F6496" i="1"/>
  <c r="G6496" i="1"/>
  <c r="F6497" i="1"/>
  <c r="G6497" i="1"/>
  <c r="F6498" i="1"/>
  <c r="G6498" i="1"/>
  <c r="F6499" i="1"/>
  <c r="G6499" i="1"/>
  <c r="F6500" i="1"/>
  <c r="G6500" i="1"/>
  <c r="F6501" i="1"/>
  <c r="G6501" i="1"/>
  <c r="F6502" i="1"/>
  <c r="G6502" i="1"/>
  <c r="F6503" i="1"/>
  <c r="G6503" i="1"/>
  <c r="F6504" i="1"/>
  <c r="G6504" i="1"/>
  <c r="F6505" i="1"/>
  <c r="G6505" i="1"/>
  <c r="F6506" i="1"/>
  <c r="G6506" i="1"/>
  <c r="F6507" i="1"/>
  <c r="G6507" i="1"/>
  <c r="F6508" i="1"/>
  <c r="G6508" i="1"/>
  <c r="F6509" i="1"/>
  <c r="G6509" i="1"/>
  <c r="F6510" i="1"/>
  <c r="G6510" i="1"/>
  <c r="F6511" i="1"/>
  <c r="G6511" i="1"/>
  <c r="F6512" i="1"/>
  <c r="G6512" i="1"/>
  <c r="F6513" i="1"/>
  <c r="G6513" i="1"/>
  <c r="F6514" i="1"/>
  <c r="G6514" i="1"/>
  <c r="F6515" i="1"/>
  <c r="G6515" i="1"/>
  <c r="F6516" i="1"/>
  <c r="G6516" i="1"/>
  <c r="F6517" i="1"/>
  <c r="G6517" i="1"/>
  <c r="F6518" i="1"/>
  <c r="G6518" i="1"/>
  <c r="F6519" i="1"/>
  <c r="G6519" i="1"/>
  <c r="F6520" i="1"/>
  <c r="G6520" i="1"/>
  <c r="F6521" i="1"/>
  <c r="G6521" i="1"/>
  <c r="F6522" i="1"/>
  <c r="G6522" i="1"/>
  <c r="F6523" i="1"/>
  <c r="G6523" i="1"/>
  <c r="F6524" i="1"/>
  <c r="G6524" i="1"/>
  <c r="F6525" i="1"/>
  <c r="G6525" i="1"/>
  <c r="F6526" i="1"/>
  <c r="G6526" i="1"/>
  <c r="F6527" i="1"/>
  <c r="G6527" i="1"/>
  <c r="F6528" i="1"/>
  <c r="G6528" i="1"/>
  <c r="F6529" i="1"/>
  <c r="G6529" i="1"/>
  <c r="F6530" i="1"/>
  <c r="G6530" i="1"/>
  <c r="F6531" i="1"/>
  <c r="G6531" i="1"/>
  <c r="F6532" i="1"/>
  <c r="G6532" i="1"/>
  <c r="F6533" i="1"/>
  <c r="G6533" i="1"/>
  <c r="F6534" i="1"/>
  <c r="G6534" i="1"/>
  <c r="F6535" i="1"/>
  <c r="G6535" i="1"/>
  <c r="F6536" i="1"/>
  <c r="G6536" i="1"/>
  <c r="F6537" i="1"/>
  <c r="G6537" i="1"/>
  <c r="F6538" i="1"/>
  <c r="G6538" i="1"/>
  <c r="F6539" i="1"/>
  <c r="G6539" i="1"/>
  <c r="F6540" i="1"/>
  <c r="G6540" i="1"/>
  <c r="F6541" i="1"/>
  <c r="G6541" i="1"/>
  <c r="F6542" i="1"/>
  <c r="G6542" i="1"/>
  <c r="F6543" i="1"/>
  <c r="G6543" i="1"/>
  <c r="F6544" i="1"/>
  <c r="G6544" i="1"/>
  <c r="F6545" i="1"/>
  <c r="G6545" i="1"/>
  <c r="F6546" i="1"/>
  <c r="G6546" i="1"/>
  <c r="F6547" i="1"/>
  <c r="G6547" i="1"/>
  <c r="F6548" i="1"/>
  <c r="G6548" i="1"/>
  <c r="F6549" i="1"/>
  <c r="G6549" i="1"/>
  <c r="F6550" i="1"/>
  <c r="G6550" i="1"/>
  <c r="F6551" i="1"/>
  <c r="G6551" i="1"/>
  <c r="F6552" i="1"/>
  <c r="G6552" i="1"/>
  <c r="F6553" i="1"/>
  <c r="G6553" i="1"/>
  <c r="F6554" i="1"/>
  <c r="G6554" i="1"/>
  <c r="F6555" i="1"/>
  <c r="G6555" i="1"/>
  <c r="F6556" i="1"/>
  <c r="G6556" i="1"/>
  <c r="F6557" i="1"/>
  <c r="G6557" i="1"/>
  <c r="F6558" i="1"/>
  <c r="G6558" i="1"/>
  <c r="F6559" i="1"/>
  <c r="G6559" i="1"/>
  <c r="F6560" i="1"/>
  <c r="G6560" i="1"/>
  <c r="F6561" i="1"/>
  <c r="G6561" i="1"/>
  <c r="F6562" i="1"/>
  <c r="G6562" i="1"/>
  <c r="F6563" i="1"/>
  <c r="G6563" i="1"/>
  <c r="F6564" i="1"/>
  <c r="G6564" i="1"/>
  <c r="F6565" i="1"/>
  <c r="G6565" i="1"/>
  <c r="F6566" i="1"/>
  <c r="G6566" i="1"/>
  <c r="F6567" i="1"/>
  <c r="G6567" i="1"/>
  <c r="F6568" i="1"/>
  <c r="G6568" i="1"/>
  <c r="F6569" i="1"/>
  <c r="G6569" i="1"/>
  <c r="F6570" i="1"/>
  <c r="G6570" i="1"/>
  <c r="F6571" i="1"/>
  <c r="G6571" i="1"/>
  <c r="F6572" i="1"/>
  <c r="G6572" i="1"/>
  <c r="F6573" i="1"/>
  <c r="G6573" i="1"/>
  <c r="F6574" i="1"/>
  <c r="G6574" i="1"/>
  <c r="F6575" i="1"/>
  <c r="G6575" i="1"/>
  <c r="F6576" i="1"/>
  <c r="G6576" i="1"/>
  <c r="F6577" i="1"/>
  <c r="G6577" i="1"/>
  <c r="F6578" i="1"/>
  <c r="G6578" i="1"/>
  <c r="F6579" i="1"/>
  <c r="G6579" i="1"/>
  <c r="F6580" i="1"/>
  <c r="G6580" i="1"/>
  <c r="F6581" i="1"/>
  <c r="G6581" i="1"/>
  <c r="F6582" i="1"/>
  <c r="G6582" i="1"/>
  <c r="F6583" i="1"/>
  <c r="G6583" i="1"/>
  <c r="F6584" i="1"/>
  <c r="G6584" i="1"/>
  <c r="F6585" i="1"/>
  <c r="G6585" i="1"/>
  <c r="F6586" i="1"/>
  <c r="G6586" i="1"/>
  <c r="F6587" i="1"/>
  <c r="G6587" i="1"/>
  <c r="F6588" i="1"/>
  <c r="G6588" i="1"/>
  <c r="F6589" i="1"/>
  <c r="G6589" i="1"/>
  <c r="F6590" i="1"/>
  <c r="G6590" i="1"/>
  <c r="F6591" i="1"/>
  <c r="G6591" i="1"/>
  <c r="F6592" i="1"/>
  <c r="G6592" i="1"/>
  <c r="F6593" i="1"/>
  <c r="G6593" i="1"/>
  <c r="F6594" i="1"/>
  <c r="G6594" i="1"/>
  <c r="F6595" i="1"/>
  <c r="G6595" i="1"/>
  <c r="F6596" i="1"/>
  <c r="G6596" i="1"/>
  <c r="F6597" i="1"/>
  <c r="G6597" i="1"/>
  <c r="F6598" i="1"/>
  <c r="G6598" i="1"/>
  <c r="F6599" i="1"/>
  <c r="G6599" i="1"/>
  <c r="F6600" i="1"/>
  <c r="G6600" i="1"/>
  <c r="F6601" i="1"/>
  <c r="G6601" i="1"/>
  <c r="F6602" i="1"/>
  <c r="G6602" i="1"/>
  <c r="F6603" i="1"/>
  <c r="G6603" i="1"/>
  <c r="F6604" i="1"/>
  <c r="G6604" i="1"/>
  <c r="F6605" i="1"/>
  <c r="G6605" i="1"/>
  <c r="F6606" i="1"/>
  <c r="G6606" i="1"/>
  <c r="F6607" i="1"/>
  <c r="G6607" i="1"/>
  <c r="F6608" i="1"/>
  <c r="G6608" i="1"/>
  <c r="F6609" i="1"/>
  <c r="G6609" i="1"/>
  <c r="F6610" i="1"/>
  <c r="G6610" i="1"/>
  <c r="F6611" i="1"/>
  <c r="G6611" i="1"/>
  <c r="F6612" i="1"/>
  <c r="G6612" i="1"/>
  <c r="F6613" i="1"/>
  <c r="G6613" i="1"/>
  <c r="F6614" i="1"/>
  <c r="G6614" i="1"/>
  <c r="F6615" i="1"/>
  <c r="G6615" i="1"/>
  <c r="F6616" i="1"/>
  <c r="G6616" i="1"/>
  <c r="F6617" i="1"/>
  <c r="G6617" i="1"/>
  <c r="F6618" i="1"/>
  <c r="G6618" i="1"/>
  <c r="F6619" i="1"/>
  <c r="G6619" i="1"/>
  <c r="F6620" i="1"/>
  <c r="G6620" i="1"/>
  <c r="F6621" i="1"/>
  <c r="G6621" i="1"/>
  <c r="F6622" i="1"/>
  <c r="G6622" i="1"/>
  <c r="F6623" i="1"/>
  <c r="G6623" i="1"/>
  <c r="F6624" i="1"/>
  <c r="G6624" i="1"/>
  <c r="F6625" i="1"/>
  <c r="G6625" i="1"/>
  <c r="F6626" i="1"/>
  <c r="G6626" i="1"/>
  <c r="F6627" i="1"/>
  <c r="G6627" i="1"/>
  <c r="F6628" i="1"/>
  <c r="G6628" i="1"/>
  <c r="F6629" i="1"/>
  <c r="G6629" i="1"/>
  <c r="F6630" i="1"/>
  <c r="G6630" i="1"/>
  <c r="F6631" i="1"/>
  <c r="G6631" i="1"/>
  <c r="F6632" i="1"/>
  <c r="G6632" i="1"/>
  <c r="F6633" i="1"/>
  <c r="G6633" i="1"/>
  <c r="F6634" i="1"/>
  <c r="G6634" i="1"/>
  <c r="F6635" i="1"/>
  <c r="G6635" i="1"/>
  <c r="F6636" i="1"/>
  <c r="G6636" i="1"/>
  <c r="F6637" i="1"/>
  <c r="G6637" i="1"/>
  <c r="F6638" i="1"/>
  <c r="G6638" i="1"/>
  <c r="F6639" i="1"/>
  <c r="G6639" i="1"/>
  <c r="F6640" i="1"/>
  <c r="G6640" i="1"/>
  <c r="F6641" i="1"/>
  <c r="G6641" i="1"/>
  <c r="F6642" i="1"/>
  <c r="G6642" i="1"/>
  <c r="F6643" i="1"/>
  <c r="G6643" i="1"/>
  <c r="F6644" i="1"/>
  <c r="G6644" i="1"/>
  <c r="F6645" i="1"/>
  <c r="G6645" i="1"/>
  <c r="F6646" i="1"/>
  <c r="G6646" i="1"/>
  <c r="F6647" i="1"/>
  <c r="G6647" i="1"/>
  <c r="F6648" i="1"/>
  <c r="G6648" i="1"/>
  <c r="F6649" i="1"/>
  <c r="G6649" i="1"/>
  <c r="F6650" i="1"/>
  <c r="G6650" i="1"/>
  <c r="F6651" i="1"/>
  <c r="G6651" i="1"/>
  <c r="F6652" i="1"/>
  <c r="G6652" i="1"/>
  <c r="F6653" i="1"/>
  <c r="G6653" i="1"/>
  <c r="F6654" i="1"/>
  <c r="G6654" i="1"/>
  <c r="F6655" i="1"/>
  <c r="G6655" i="1"/>
  <c r="F6656" i="1"/>
  <c r="G6656" i="1"/>
  <c r="F6657" i="1"/>
  <c r="G6657" i="1"/>
  <c r="F6658" i="1"/>
  <c r="G6658" i="1"/>
  <c r="F6659" i="1"/>
  <c r="G6659" i="1"/>
  <c r="F6660" i="1"/>
  <c r="G6660" i="1"/>
  <c r="F6661" i="1"/>
  <c r="G6661" i="1"/>
  <c r="F6662" i="1"/>
  <c r="G6662" i="1"/>
  <c r="F6663" i="1"/>
  <c r="G6663" i="1"/>
  <c r="F6664" i="1"/>
  <c r="G6664" i="1"/>
  <c r="F6665" i="1"/>
  <c r="G6665" i="1"/>
  <c r="F6666" i="1"/>
  <c r="G6666" i="1"/>
  <c r="F6667" i="1"/>
  <c r="G6667" i="1"/>
  <c r="F6668" i="1"/>
  <c r="G6668" i="1"/>
  <c r="F6669" i="1"/>
  <c r="G6669" i="1"/>
  <c r="F6670" i="1"/>
  <c r="G6670" i="1"/>
  <c r="F6671" i="1"/>
  <c r="G6671" i="1"/>
  <c r="F6672" i="1"/>
  <c r="G6672" i="1"/>
  <c r="F6673" i="1"/>
  <c r="G6673" i="1"/>
  <c r="F6674" i="1"/>
  <c r="G6674" i="1"/>
  <c r="F6675" i="1"/>
  <c r="G6675" i="1"/>
  <c r="F6676" i="1"/>
  <c r="G6676" i="1"/>
  <c r="F6677" i="1"/>
  <c r="G6677" i="1"/>
  <c r="F6678" i="1"/>
  <c r="G6678" i="1"/>
  <c r="F6679" i="1"/>
  <c r="G6679" i="1"/>
  <c r="F6680" i="1"/>
  <c r="G6680" i="1"/>
  <c r="F6681" i="1"/>
  <c r="G6681" i="1"/>
  <c r="F6682" i="1"/>
  <c r="G6682" i="1"/>
  <c r="F6683" i="1"/>
  <c r="G6683" i="1"/>
  <c r="F6684" i="1"/>
  <c r="G6684" i="1"/>
  <c r="F6685" i="1"/>
  <c r="G6685" i="1"/>
  <c r="F6686" i="1"/>
  <c r="G6686" i="1"/>
  <c r="F6687" i="1"/>
  <c r="G6687" i="1"/>
  <c r="F6688" i="1"/>
  <c r="G6688" i="1"/>
  <c r="F6689" i="1"/>
  <c r="G6689" i="1"/>
  <c r="F6690" i="1"/>
  <c r="G6690" i="1"/>
  <c r="F6691" i="1"/>
  <c r="G6691" i="1"/>
  <c r="F6692" i="1"/>
  <c r="G6692" i="1"/>
  <c r="F6693" i="1"/>
  <c r="G6693" i="1"/>
  <c r="F6694" i="1"/>
  <c r="G6694" i="1"/>
  <c r="F6695" i="1"/>
  <c r="G6695" i="1"/>
  <c r="F6696" i="1"/>
  <c r="G6696" i="1"/>
  <c r="F6697" i="1"/>
  <c r="G6697" i="1"/>
  <c r="F6698" i="1"/>
  <c r="G6698" i="1"/>
  <c r="F6699" i="1"/>
  <c r="G6699" i="1"/>
  <c r="F6700" i="1"/>
  <c r="G6700" i="1"/>
  <c r="F6701" i="1"/>
  <c r="G6701" i="1"/>
  <c r="F6702" i="1"/>
  <c r="G6702" i="1"/>
  <c r="F6703" i="1"/>
  <c r="G6703" i="1"/>
  <c r="F6704" i="1"/>
  <c r="G6704" i="1"/>
  <c r="F6705" i="1"/>
  <c r="G6705" i="1"/>
  <c r="F6706" i="1"/>
  <c r="G6706" i="1"/>
  <c r="F6707" i="1"/>
  <c r="G6707" i="1"/>
  <c r="F6708" i="1"/>
  <c r="G6708" i="1"/>
  <c r="F6709" i="1"/>
  <c r="G6709" i="1"/>
  <c r="F6710" i="1"/>
  <c r="G6710" i="1"/>
  <c r="F6711" i="1"/>
  <c r="G6711" i="1"/>
  <c r="F6712" i="1"/>
  <c r="G6712" i="1"/>
  <c r="F6713" i="1"/>
  <c r="G6713" i="1"/>
  <c r="F6714" i="1"/>
  <c r="G6714" i="1"/>
  <c r="F6715" i="1"/>
  <c r="G6715" i="1"/>
  <c r="F6716" i="1"/>
  <c r="G6716" i="1"/>
  <c r="F6717" i="1"/>
  <c r="G6717" i="1"/>
  <c r="F6718" i="1"/>
  <c r="G6718" i="1"/>
  <c r="F6719" i="1"/>
  <c r="G6719" i="1"/>
  <c r="F6720" i="1"/>
  <c r="G6720" i="1"/>
  <c r="F6721" i="1"/>
  <c r="G6721" i="1"/>
  <c r="F6722" i="1"/>
  <c r="G6722" i="1"/>
  <c r="F6723" i="1"/>
  <c r="G6723" i="1"/>
  <c r="F6724" i="1"/>
  <c r="G6724" i="1"/>
  <c r="F6725" i="1"/>
  <c r="G6725" i="1"/>
  <c r="F6726" i="1"/>
  <c r="G6726" i="1"/>
  <c r="F6727" i="1"/>
  <c r="G6727" i="1"/>
  <c r="F6728" i="1"/>
  <c r="G6728" i="1"/>
  <c r="F6729" i="1"/>
  <c r="G6729" i="1"/>
  <c r="F6730" i="1"/>
  <c r="G6730" i="1"/>
  <c r="F6731" i="1"/>
  <c r="G6731" i="1"/>
  <c r="F6732" i="1"/>
  <c r="G6732" i="1"/>
  <c r="F6733" i="1"/>
  <c r="G6733" i="1"/>
  <c r="F6734" i="1"/>
  <c r="G6734" i="1"/>
  <c r="F6735" i="1"/>
  <c r="G6735" i="1"/>
  <c r="F6736" i="1"/>
  <c r="G6736" i="1"/>
  <c r="F6737" i="1"/>
  <c r="G6737" i="1"/>
  <c r="F6738" i="1"/>
  <c r="G6738" i="1"/>
  <c r="F6739" i="1"/>
  <c r="G6739" i="1"/>
  <c r="F6740" i="1"/>
  <c r="G6740" i="1"/>
  <c r="F6741" i="1"/>
  <c r="G6741" i="1"/>
  <c r="F6742" i="1"/>
  <c r="G6742" i="1"/>
  <c r="F6743" i="1"/>
  <c r="G6743" i="1"/>
  <c r="F6744" i="1"/>
  <c r="G6744" i="1"/>
  <c r="F6745" i="1"/>
  <c r="G6745" i="1"/>
  <c r="F6746" i="1"/>
  <c r="G6746" i="1"/>
  <c r="F6747" i="1"/>
  <c r="G6747" i="1"/>
  <c r="F6748" i="1"/>
  <c r="G6748" i="1"/>
  <c r="F6749" i="1"/>
  <c r="G6749" i="1"/>
  <c r="F6750" i="1"/>
  <c r="G6750" i="1"/>
  <c r="F6751" i="1"/>
  <c r="G6751" i="1"/>
  <c r="F6752" i="1"/>
  <c r="G6752" i="1"/>
  <c r="F6753" i="1"/>
  <c r="G6753" i="1"/>
  <c r="F6754" i="1"/>
  <c r="G6754" i="1"/>
  <c r="F6755" i="1"/>
  <c r="G6755" i="1"/>
  <c r="F6756" i="1"/>
  <c r="G6756" i="1"/>
  <c r="F6757" i="1"/>
  <c r="G6757" i="1"/>
  <c r="F6758" i="1"/>
  <c r="G6758" i="1"/>
  <c r="F6759" i="1"/>
  <c r="G6759" i="1"/>
  <c r="F6760" i="1"/>
  <c r="G6760" i="1"/>
  <c r="F6761" i="1"/>
  <c r="G6761" i="1"/>
  <c r="F6762" i="1"/>
  <c r="G6762" i="1"/>
  <c r="F6763" i="1"/>
  <c r="G6763" i="1"/>
  <c r="F6764" i="1"/>
  <c r="G6764" i="1"/>
  <c r="F6765" i="1"/>
  <c r="G6765" i="1"/>
  <c r="F6766" i="1"/>
  <c r="G6766" i="1"/>
  <c r="F6767" i="1"/>
  <c r="G6767" i="1"/>
  <c r="F6768" i="1"/>
  <c r="G6768" i="1"/>
  <c r="F6769" i="1"/>
  <c r="G6769" i="1"/>
  <c r="F6770" i="1"/>
  <c r="G6770" i="1"/>
  <c r="F6771" i="1"/>
  <c r="G6771" i="1"/>
  <c r="F6772" i="1"/>
  <c r="G6772" i="1"/>
  <c r="F6773" i="1"/>
  <c r="G6773" i="1"/>
  <c r="F6774" i="1"/>
  <c r="G6774" i="1"/>
  <c r="F6775" i="1"/>
  <c r="G6775" i="1"/>
  <c r="F6776" i="1"/>
  <c r="G6776" i="1"/>
  <c r="F6777" i="1"/>
  <c r="G6777" i="1"/>
  <c r="F6778" i="1"/>
  <c r="G6778" i="1"/>
  <c r="F6779" i="1"/>
  <c r="G6779" i="1"/>
  <c r="F6780" i="1"/>
  <c r="G6780" i="1"/>
  <c r="F6781" i="1"/>
  <c r="G6781" i="1"/>
  <c r="F6782" i="1"/>
  <c r="G6782" i="1"/>
  <c r="F6783" i="1"/>
  <c r="G6783" i="1"/>
  <c r="F6784" i="1"/>
  <c r="G6784" i="1"/>
  <c r="F6785" i="1"/>
  <c r="G6785" i="1"/>
  <c r="O5" i="7"/>
  <c r="N158" i="7"/>
  <c r="N161" i="7" s="1"/>
  <c r="L162" i="7" s="1"/>
  <c r="K158" i="7"/>
  <c r="K161" i="7" s="1"/>
  <c r="K162" i="7"/>
  <c r="P12" i="7" s="1"/>
  <c r="L158" i="7"/>
  <c r="L161" i="7" s="1"/>
  <c r="M158" i="7"/>
  <c r="M161" i="7"/>
  <c r="M162" i="7"/>
  <c r="O6" i="7"/>
  <c r="O7" i="7"/>
  <c r="O8" i="7"/>
  <c r="O9" i="7"/>
  <c r="O10" i="7"/>
  <c r="O11" i="7"/>
  <c r="O12" i="7"/>
  <c r="O13" i="7"/>
  <c r="O14" i="7"/>
  <c r="O15" i="7"/>
  <c r="O16" i="7"/>
  <c r="O17" i="7"/>
  <c r="O18" i="7"/>
  <c r="P18" i="7"/>
  <c r="O19" i="7"/>
  <c r="O20" i="7"/>
  <c r="O21" i="7"/>
  <c r="O22" i="7"/>
  <c r="O23" i="7"/>
  <c r="O24" i="7"/>
  <c r="O25" i="7"/>
  <c r="O26" i="7"/>
  <c r="O27" i="7"/>
  <c r="O28" i="7"/>
  <c r="O29" i="7"/>
  <c r="O30" i="7"/>
  <c r="O31" i="7"/>
  <c r="O32" i="7"/>
  <c r="O33" i="7"/>
  <c r="O34" i="7"/>
  <c r="P34" i="7"/>
  <c r="O35" i="7"/>
  <c r="O36" i="7"/>
  <c r="O37" i="7"/>
  <c r="O38" i="7"/>
  <c r="O39" i="7"/>
  <c r="O40" i="7"/>
  <c r="O41" i="7"/>
  <c r="O42" i="7"/>
  <c r="O43" i="7"/>
  <c r="O44" i="7"/>
  <c r="O45" i="7"/>
  <c r="O46" i="7"/>
  <c r="O47" i="7"/>
  <c r="O48" i="7"/>
  <c r="O49" i="7"/>
  <c r="O50" i="7"/>
  <c r="P50" i="7"/>
  <c r="O51" i="7"/>
  <c r="O52" i="7"/>
  <c r="O53" i="7"/>
  <c r="O54" i="7"/>
  <c r="O55" i="7"/>
  <c r="O56" i="7"/>
  <c r="O57" i="7"/>
  <c r="O58" i="7"/>
  <c r="O59" i="7"/>
  <c r="O60" i="7"/>
  <c r="O61" i="7"/>
  <c r="O62" i="7"/>
  <c r="O63" i="7"/>
  <c r="O64" i="7"/>
  <c r="O65" i="7"/>
  <c r="O66" i="7"/>
  <c r="P66" i="7"/>
  <c r="O67" i="7"/>
  <c r="O68" i="7"/>
  <c r="O69" i="7"/>
  <c r="O70" i="7"/>
  <c r="O71" i="7"/>
  <c r="O72" i="7"/>
  <c r="O73" i="7"/>
  <c r="O74" i="7"/>
  <c r="O75" i="7"/>
  <c r="O76" i="7"/>
  <c r="O77" i="7"/>
  <c r="O78" i="7"/>
  <c r="O79" i="7"/>
  <c r="O80" i="7"/>
  <c r="O81" i="7"/>
  <c r="O82" i="7"/>
  <c r="P82" i="7"/>
  <c r="O83" i="7"/>
  <c r="O84" i="7"/>
  <c r="O85" i="7"/>
  <c r="O86" i="7"/>
  <c r="O87" i="7"/>
  <c r="O88" i="7"/>
  <c r="O89" i="7"/>
  <c r="O90" i="7"/>
  <c r="O91" i="7"/>
  <c r="O92" i="7"/>
  <c r="O93" i="7"/>
  <c r="O94" i="7"/>
  <c r="O95" i="7"/>
  <c r="O96" i="7"/>
  <c r="O97" i="7"/>
  <c r="O98" i="7"/>
  <c r="P98" i="7"/>
  <c r="O99" i="7"/>
  <c r="O100" i="7"/>
  <c r="O101" i="7"/>
  <c r="O102" i="7"/>
  <c r="O103" i="7"/>
  <c r="O104" i="7"/>
  <c r="O105" i="7"/>
  <c r="O106" i="7"/>
  <c r="O107" i="7"/>
  <c r="O108" i="7"/>
  <c r="O109" i="7"/>
  <c r="O110" i="7"/>
  <c r="O111" i="7"/>
  <c r="O112" i="7"/>
  <c r="O113" i="7"/>
  <c r="O114" i="7"/>
  <c r="P114" i="7"/>
  <c r="O115" i="7"/>
  <c r="O116" i="7"/>
  <c r="O117" i="7"/>
  <c r="O118" i="7"/>
  <c r="O119" i="7"/>
  <c r="O120" i="7"/>
  <c r="O121" i="7"/>
  <c r="O122" i="7"/>
  <c r="O123" i="7"/>
  <c r="O124" i="7"/>
  <c r="O125" i="7"/>
  <c r="O126" i="7"/>
  <c r="O127" i="7"/>
  <c r="O128" i="7"/>
  <c r="O129" i="7"/>
  <c r="O130" i="7"/>
  <c r="P130" i="7"/>
  <c r="O131" i="7"/>
  <c r="O132" i="7"/>
  <c r="O133" i="7"/>
  <c r="O134" i="7"/>
  <c r="O135" i="7"/>
  <c r="O136" i="7"/>
  <c r="O137" i="7"/>
  <c r="O138" i="7"/>
  <c r="O139" i="7"/>
  <c r="O140" i="7"/>
  <c r="O141" i="7"/>
  <c r="O142" i="7"/>
  <c r="O143" i="7"/>
  <c r="O144" i="7"/>
  <c r="O145" i="7"/>
  <c r="O146" i="7"/>
  <c r="P146" i="7"/>
  <c r="O147" i="7"/>
  <c r="O148" i="7"/>
  <c r="O149" i="7"/>
  <c r="O150" i="7"/>
  <c r="O151" i="7"/>
  <c r="O152" i="7"/>
  <c r="O153" i="7"/>
  <c r="O154" i="7"/>
  <c r="O155" i="7"/>
  <c r="O156" i="7"/>
  <c r="G6" i="16"/>
  <c r="I6" i="16"/>
  <c r="G7" i="16"/>
  <c r="I7" i="16" s="1"/>
  <c r="G8" i="16"/>
  <c r="I8" i="16" s="1"/>
  <c r="G9" i="16"/>
  <c r="I9" i="16" s="1"/>
  <c r="J9" i="16" s="1"/>
  <c r="G10" i="16"/>
  <c r="I10" i="16"/>
  <c r="G11" i="16"/>
  <c r="I11" i="16" s="1"/>
  <c r="G12" i="16"/>
  <c r="I12" i="16" s="1"/>
  <c r="G13" i="16"/>
  <c r="I13" i="16" s="1"/>
  <c r="G14" i="16"/>
  <c r="I14" i="16" s="1"/>
  <c r="J14" i="16" s="1"/>
  <c r="G15" i="16"/>
  <c r="I15" i="16" s="1"/>
  <c r="G16" i="16"/>
  <c r="I16" i="16"/>
  <c r="G17" i="16"/>
  <c r="I17" i="16" s="1"/>
  <c r="G18" i="16"/>
  <c r="I18" i="16"/>
  <c r="G19" i="16"/>
  <c r="I19" i="16" s="1"/>
  <c r="G20" i="16"/>
  <c r="I20" i="16" s="1"/>
  <c r="G21" i="16"/>
  <c r="I21" i="16" s="1"/>
  <c r="J21" i="16" s="1"/>
  <c r="G22" i="16"/>
  <c r="I22" i="16"/>
  <c r="G23" i="16"/>
  <c r="I23" i="16" s="1"/>
  <c r="G24" i="16"/>
  <c r="I24" i="16" s="1"/>
  <c r="G25" i="16"/>
  <c r="I25" i="16" s="1"/>
  <c r="G26" i="16"/>
  <c r="I26" i="16"/>
  <c r="I173" i="16" s="1"/>
  <c r="J173" i="16" s="1"/>
  <c r="G27" i="16"/>
  <c r="I27" i="16" s="1"/>
  <c r="G28" i="16"/>
  <c r="I28" i="16" s="1"/>
  <c r="G29" i="16"/>
  <c r="I29" i="16" s="1"/>
  <c r="G30" i="16"/>
  <c r="H30" i="16" s="1"/>
  <c r="G31" i="16"/>
  <c r="I31" i="16" s="1"/>
  <c r="G32" i="16"/>
  <c r="I32" i="16"/>
  <c r="G33" i="16"/>
  <c r="I33" i="16" s="1"/>
  <c r="G34" i="16"/>
  <c r="I34" i="16"/>
  <c r="G35" i="16"/>
  <c r="I35" i="16" s="1"/>
  <c r="J35" i="16" s="1"/>
  <c r="G36" i="16"/>
  <c r="I36" i="16" s="1"/>
  <c r="G37" i="16"/>
  <c r="I37" i="16" s="1"/>
  <c r="G38" i="16"/>
  <c r="I38" i="16"/>
  <c r="J38" i="16" s="1"/>
  <c r="G39" i="16"/>
  <c r="I39" i="16" s="1"/>
  <c r="G40" i="16"/>
  <c r="I40" i="16" s="1"/>
  <c r="G41" i="16"/>
  <c r="I41" i="16" s="1"/>
  <c r="J41" i="16" s="1"/>
  <c r="G42" i="16"/>
  <c r="I42" i="16"/>
  <c r="G43" i="16"/>
  <c r="I43" i="16" s="1"/>
  <c r="G44" i="16"/>
  <c r="I44" i="16" s="1"/>
  <c r="G45" i="16"/>
  <c r="I45" i="16" s="1"/>
  <c r="G46" i="16"/>
  <c r="I46" i="16" s="1"/>
  <c r="J46" i="16" s="1"/>
  <c r="G47" i="16"/>
  <c r="I47" i="16" s="1"/>
  <c r="G48" i="16"/>
  <c r="I48" i="16"/>
  <c r="G49" i="16"/>
  <c r="I49" i="16" s="1"/>
  <c r="G50" i="16"/>
  <c r="I50" i="16"/>
  <c r="G51" i="16"/>
  <c r="I51" i="16" s="1"/>
  <c r="G52" i="16"/>
  <c r="I52" i="16" s="1"/>
  <c r="G53" i="16"/>
  <c r="I53" i="16" s="1"/>
  <c r="J53" i="16" s="1"/>
  <c r="G54" i="16"/>
  <c r="I54" i="16"/>
  <c r="G55" i="16"/>
  <c r="I55" i="16" s="1"/>
  <c r="G56" i="16"/>
  <c r="I56" i="16" s="1"/>
  <c r="G57" i="16"/>
  <c r="I57" i="16" s="1"/>
  <c r="G58" i="16"/>
  <c r="I58" i="16"/>
  <c r="J58" i="16" s="1"/>
  <c r="G59" i="16"/>
  <c r="I59" i="16" s="1"/>
  <c r="G60" i="16"/>
  <c r="I60" i="16" s="1"/>
  <c r="G61" i="16"/>
  <c r="I61" i="16" s="1"/>
  <c r="G62" i="16"/>
  <c r="H62" i="16" s="1"/>
  <c r="G63" i="16"/>
  <c r="I63" i="16" s="1"/>
  <c r="G64" i="16"/>
  <c r="I64" i="16"/>
  <c r="G65" i="16"/>
  <c r="I65" i="16" s="1"/>
  <c r="G66" i="16"/>
  <c r="I66" i="16"/>
  <c r="G67" i="16"/>
  <c r="I67" i="16" s="1"/>
  <c r="J67" i="16" s="1"/>
  <c r="G68" i="16"/>
  <c r="I68" i="16" s="1"/>
  <c r="G69" i="16"/>
  <c r="I69" i="16" s="1"/>
  <c r="G70" i="16"/>
  <c r="I70" i="16"/>
  <c r="J70" i="16" s="1"/>
  <c r="G71" i="16"/>
  <c r="I71" i="16" s="1"/>
  <c r="G72" i="16"/>
  <c r="I72" i="16" s="1"/>
  <c r="G73" i="16"/>
  <c r="I73" i="16" s="1"/>
  <c r="J73" i="16" s="1"/>
  <c r="G74" i="16"/>
  <c r="I74" i="16"/>
  <c r="G75" i="16"/>
  <c r="I75" i="16" s="1"/>
  <c r="G76" i="16"/>
  <c r="I76" i="16" s="1"/>
  <c r="G77" i="16"/>
  <c r="I77" i="16" s="1"/>
  <c r="G78" i="16"/>
  <c r="I78" i="16" s="1"/>
  <c r="I179" i="16" s="1"/>
  <c r="G79" i="16"/>
  <c r="I79" i="16" s="1"/>
  <c r="G80" i="16"/>
  <c r="I80" i="16"/>
  <c r="G81" i="16"/>
  <c r="I81" i="16" s="1"/>
  <c r="G82" i="16"/>
  <c r="I82" i="16"/>
  <c r="G83" i="16"/>
  <c r="I83" i="16" s="1"/>
  <c r="G84" i="16"/>
  <c r="I84" i="16" s="1"/>
  <c r="G85" i="16"/>
  <c r="I85" i="16" s="1"/>
  <c r="J85" i="16" s="1"/>
  <c r="G86" i="16"/>
  <c r="I86" i="16"/>
  <c r="G87" i="16"/>
  <c r="I87" i="16" s="1"/>
  <c r="G88" i="16"/>
  <c r="I88" i="16" s="1"/>
  <c r="G89" i="16"/>
  <c r="I89" i="16" s="1"/>
  <c r="G90" i="16"/>
  <c r="I90" i="16"/>
  <c r="G91" i="16"/>
  <c r="I91" i="16" s="1"/>
  <c r="G92" i="16"/>
  <c r="I92" i="16" s="1"/>
  <c r="G93" i="16"/>
  <c r="I93" i="16" s="1"/>
  <c r="G94" i="16"/>
  <c r="H94" i="16" s="1"/>
  <c r="G95" i="16"/>
  <c r="I95" i="16" s="1"/>
  <c r="G96" i="16"/>
  <c r="I96" i="16"/>
  <c r="G97" i="16"/>
  <c r="I97" i="16" s="1"/>
  <c r="G98" i="16"/>
  <c r="I98" i="16"/>
  <c r="G99" i="16"/>
  <c r="I99" i="16" s="1"/>
  <c r="J99" i="16" s="1"/>
  <c r="G100" i="16"/>
  <c r="I100" i="16" s="1"/>
  <c r="G101" i="16"/>
  <c r="I101" i="16" s="1"/>
  <c r="G102" i="16"/>
  <c r="I102" i="16"/>
  <c r="J102" i="16" s="1"/>
  <c r="G103" i="16"/>
  <c r="I103" i="16" s="1"/>
  <c r="G104" i="16"/>
  <c r="I104" i="16" s="1"/>
  <c r="G105" i="16"/>
  <c r="I105" i="16" s="1"/>
  <c r="J105" i="16" s="1"/>
  <c r="G106" i="16"/>
  <c r="I106" i="16"/>
  <c r="G107" i="16"/>
  <c r="I107" i="16" s="1"/>
  <c r="G108" i="16"/>
  <c r="I108" i="16" s="1"/>
  <c r="G109" i="16"/>
  <c r="I109" i="16" s="1"/>
  <c r="G110" i="16"/>
  <c r="I110" i="16" s="1"/>
  <c r="J110" i="16" s="1"/>
  <c r="G111" i="16"/>
  <c r="I111" i="16" s="1"/>
  <c r="G112" i="16"/>
  <c r="I112" i="16"/>
  <c r="G113" i="16"/>
  <c r="I113" i="16" s="1"/>
  <c r="G114" i="16"/>
  <c r="I114" i="16"/>
  <c r="G115" i="16"/>
  <c r="I115" i="16" s="1"/>
  <c r="G116" i="16"/>
  <c r="I116" i="16" s="1"/>
  <c r="G117" i="16"/>
  <c r="I117" i="16" s="1"/>
  <c r="J117" i="16" s="1"/>
  <c r="G118" i="16"/>
  <c r="I118" i="16"/>
  <c r="G119" i="16"/>
  <c r="I119" i="16" s="1"/>
  <c r="G120" i="16"/>
  <c r="I120" i="16" s="1"/>
  <c r="G121" i="16"/>
  <c r="I121" i="16" s="1"/>
  <c r="G122" i="16"/>
  <c r="I122" i="16"/>
  <c r="G123" i="16"/>
  <c r="I123" i="16" s="1"/>
  <c r="G124" i="16"/>
  <c r="I124" i="16" s="1"/>
  <c r="G125" i="16"/>
  <c r="I125" i="16" s="1"/>
  <c r="G126" i="16"/>
  <c r="H126" i="16" s="1"/>
  <c r="G127" i="16"/>
  <c r="I127" i="16" s="1"/>
  <c r="G128" i="16"/>
  <c r="I128" i="16"/>
  <c r="I181" i="16" s="1"/>
  <c r="J181" i="16" s="1"/>
  <c r="G129" i="16"/>
  <c r="I129" i="16" s="1"/>
  <c r="G130" i="16"/>
  <c r="I130" i="16"/>
  <c r="G131" i="16"/>
  <c r="I131" i="16" s="1"/>
  <c r="J131" i="16" s="1"/>
  <c r="G132" i="16"/>
  <c r="I132" i="16" s="1"/>
  <c r="G133" i="16"/>
  <c r="I133" i="16" s="1"/>
  <c r="G134" i="16"/>
  <c r="I134" i="16"/>
  <c r="J134" i="16" s="1"/>
  <c r="G135" i="16"/>
  <c r="I135" i="16" s="1"/>
  <c r="G136" i="16"/>
  <c r="I136" i="16" s="1"/>
  <c r="G137" i="16"/>
  <c r="I137" i="16" s="1"/>
  <c r="J137" i="16" s="1"/>
  <c r="G138" i="16"/>
  <c r="I138" i="16"/>
  <c r="G139" i="16"/>
  <c r="I139" i="16" s="1"/>
  <c r="G140" i="16"/>
  <c r="I140" i="16" s="1"/>
  <c r="G141" i="16"/>
  <c r="I141" i="16" s="1"/>
  <c r="G142" i="16"/>
  <c r="I142" i="16" s="1"/>
  <c r="J142" i="16" s="1"/>
  <c r="G143" i="16"/>
  <c r="I143" i="16" s="1"/>
  <c r="G144" i="16"/>
  <c r="I144" i="16"/>
  <c r="G145" i="16"/>
  <c r="I145" i="16" s="1"/>
  <c r="G146" i="16"/>
  <c r="I146" i="16"/>
  <c r="G147" i="16"/>
  <c r="I147" i="16" s="1"/>
  <c r="G148" i="16"/>
  <c r="I148" i="16" s="1"/>
  <c r="G149" i="16"/>
  <c r="I149" i="16" s="1"/>
  <c r="J149" i="16" s="1"/>
  <c r="G150" i="16"/>
  <c r="I150" i="16"/>
  <c r="G151" i="16"/>
  <c r="I151" i="16" s="1"/>
  <c r="G152" i="16"/>
  <c r="I152" i="16" s="1"/>
  <c r="G153" i="16"/>
  <c r="I153" i="16" s="1"/>
  <c r="G154" i="16"/>
  <c r="I154" i="16"/>
  <c r="J154" i="16" s="1"/>
  <c r="G155" i="16"/>
  <c r="I155" i="16" s="1"/>
  <c r="G156" i="16"/>
  <c r="I156" i="16" s="1"/>
  <c r="G5" i="16"/>
  <c r="I5" i="16" s="1"/>
  <c r="G5" i="7"/>
  <c r="H5" i="7" s="1"/>
  <c r="G6" i="7"/>
  <c r="H6" i="7" s="1"/>
  <c r="R6" i="15" s="1"/>
  <c r="G7" i="7"/>
  <c r="H7" i="7"/>
  <c r="R7" i="15" s="1"/>
  <c r="G8" i="7"/>
  <c r="H8" i="7" s="1"/>
  <c r="R8" i="15" s="1"/>
  <c r="G9" i="7"/>
  <c r="H9" i="7"/>
  <c r="R9" i="15" s="1"/>
  <c r="G10" i="7"/>
  <c r="H10" i="7" s="1"/>
  <c r="R10" i="15" s="1"/>
  <c r="G11" i="7"/>
  <c r="H11" i="7" s="1"/>
  <c r="R11" i="15" s="1"/>
  <c r="G12" i="7"/>
  <c r="H12" i="7" s="1"/>
  <c r="R12" i="15" s="1"/>
  <c r="G13" i="7"/>
  <c r="H13" i="7"/>
  <c r="R13" i="15" s="1"/>
  <c r="G14" i="7"/>
  <c r="H14" i="7" s="1"/>
  <c r="R14" i="15" s="1"/>
  <c r="G15" i="7"/>
  <c r="H15" i="7" s="1"/>
  <c r="R15" i="15" s="1"/>
  <c r="G16" i="7"/>
  <c r="H16" i="7" s="1"/>
  <c r="R16" i="15" s="1"/>
  <c r="G17" i="7"/>
  <c r="H17" i="7"/>
  <c r="R17" i="15" s="1"/>
  <c r="G18" i="7"/>
  <c r="H18" i="7" s="1"/>
  <c r="R18" i="15" s="1"/>
  <c r="G19" i="7"/>
  <c r="H19" i="7" s="1"/>
  <c r="R19" i="15" s="1"/>
  <c r="G20" i="7"/>
  <c r="H20" i="7" s="1"/>
  <c r="R20" i="15" s="1"/>
  <c r="G21" i="7"/>
  <c r="H21" i="7" s="1"/>
  <c r="R21" i="15" s="1"/>
  <c r="G22" i="7"/>
  <c r="H22" i="7" s="1"/>
  <c r="R22" i="15" s="1"/>
  <c r="G23" i="7"/>
  <c r="H23" i="7"/>
  <c r="R23" i="15" s="1"/>
  <c r="G24" i="7"/>
  <c r="H24" i="7" s="1"/>
  <c r="R24" i="15" s="1"/>
  <c r="G25" i="7"/>
  <c r="H25" i="7"/>
  <c r="R25" i="15" s="1"/>
  <c r="G26" i="7"/>
  <c r="H26" i="7" s="1"/>
  <c r="R26" i="15" s="1"/>
  <c r="G27" i="7"/>
  <c r="H27" i="7" s="1"/>
  <c r="R27" i="15" s="1"/>
  <c r="G28" i="7"/>
  <c r="H28" i="7" s="1"/>
  <c r="R28" i="15" s="1"/>
  <c r="G29" i="7"/>
  <c r="H29" i="7"/>
  <c r="R29" i="15" s="1"/>
  <c r="G30" i="7"/>
  <c r="H30" i="7" s="1"/>
  <c r="R30" i="15" s="1"/>
  <c r="G31" i="7"/>
  <c r="H31" i="7" s="1"/>
  <c r="R31" i="15" s="1"/>
  <c r="G32" i="7"/>
  <c r="H32" i="7" s="1"/>
  <c r="R32" i="15" s="1"/>
  <c r="G33" i="7"/>
  <c r="H33" i="7"/>
  <c r="R33" i="15" s="1"/>
  <c r="G34" i="7"/>
  <c r="H34" i="7" s="1"/>
  <c r="R34" i="15" s="1"/>
  <c r="G35" i="7"/>
  <c r="H35" i="7" s="1"/>
  <c r="R35" i="15" s="1"/>
  <c r="G36" i="7"/>
  <c r="H36" i="7" s="1"/>
  <c r="R36" i="15" s="1"/>
  <c r="G37" i="7"/>
  <c r="H37" i="7" s="1"/>
  <c r="R37" i="15" s="1"/>
  <c r="G38" i="7"/>
  <c r="H38" i="7" s="1"/>
  <c r="R38" i="15" s="1"/>
  <c r="G39" i="7"/>
  <c r="H39" i="7"/>
  <c r="R39" i="15" s="1"/>
  <c r="G40" i="7"/>
  <c r="H40" i="7" s="1"/>
  <c r="R40" i="15" s="1"/>
  <c r="G41" i="7"/>
  <c r="H41" i="7"/>
  <c r="R41" i="15" s="1"/>
  <c r="G42" i="7"/>
  <c r="H42" i="7" s="1"/>
  <c r="R42" i="15" s="1"/>
  <c r="G43" i="7"/>
  <c r="H43" i="7" s="1"/>
  <c r="R43" i="15" s="1"/>
  <c r="G44" i="7"/>
  <c r="H44" i="7" s="1"/>
  <c r="R44" i="15" s="1"/>
  <c r="G45" i="7"/>
  <c r="H45" i="7"/>
  <c r="R45" i="15" s="1"/>
  <c r="G46" i="7"/>
  <c r="H46" i="7" s="1"/>
  <c r="R46" i="15" s="1"/>
  <c r="G47" i="7"/>
  <c r="H47" i="7" s="1"/>
  <c r="R47" i="15" s="1"/>
  <c r="G48" i="7"/>
  <c r="H48" i="7" s="1"/>
  <c r="R48" i="15" s="1"/>
  <c r="G49" i="7"/>
  <c r="H49" i="7"/>
  <c r="R49" i="15" s="1"/>
  <c r="G50" i="7"/>
  <c r="H50" i="7" s="1"/>
  <c r="R50" i="15" s="1"/>
  <c r="G51" i="7"/>
  <c r="H51" i="7" s="1"/>
  <c r="R51" i="15" s="1"/>
  <c r="G52" i="7"/>
  <c r="H52" i="7" s="1"/>
  <c r="R52" i="15" s="1"/>
  <c r="G53" i="7"/>
  <c r="H53" i="7" s="1"/>
  <c r="R53" i="15" s="1"/>
  <c r="G54" i="7"/>
  <c r="H54" i="7" s="1"/>
  <c r="R54" i="15" s="1"/>
  <c r="G55" i="7"/>
  <c r="H55" i="7"/>
  <c r="R55" i="15" s="1"/>
  <c r="G56" i="7"/>
  <c r="H56" i="7" s="1"/>
  <c r="R56" i="15" s="1"/>
  <c r="G57" i="7"/>
  <c r="H57" i="7"/>
  <c r="R57" i="15" s="1"/>
  <c r="G58" i="7"/>
  <c r="H58" i="7" s="1"/>
  <c r="R58" i="15" s="1"/>
  <c r="G59" i="7"/>
  <c r="H59" i="7" s="1"/>
  <c r="R59" i="15" s="1"/>
  <c r="G60" i="7"/>
  <c r="H60" i="7" s="1"/>
  <c r="R60" i="15" s="1"/>
  <c r="G61" i="7"/>
  <c r="H61" i="7"/>
  <c r="R61" i="15" s="1"/>
  <c r="G62" i="7"/>
  <c r="H62" i="7" s="1"/>
  <c r="R62" i="15" s="1"/>
  <c r="G63" i="7"/>
  <c r="H63" i="7" s="1"/>
  <c r="R63" i="15" s="1"/>
  <c r="G64" i="7"/>
  <c r="H64" i="7" s="1"/>
  <c r="R64" i="15" s="1"/>
  <c r="G65" i="7"/>
  <c r="H65" i="7"/>
  <c r="R65" i="15" s="1"/>
  <c r="G66" i="7"/>
  <c r="H66" i="7" s="1"/>
  <c r="R66" i="15" s="1"/>
  <c r="G67" i="7"/>
  <c r="H67" i="7" s="1"/>
  <c r="R67" i="15" s="1"/>
  <c r="G68" i="7"/>
  <c r="H68" i="7" s="1"/>
  <c r="R68" i="15" s="1"/>
  <c r="G69" i="7"/>
  <c r="H69" i="7" s="1"/>
  <c r="R69" i="15" s="1"/>
  <c r="G70" i="7"/>
  <c r="H70" i="7" s="1"/>
  <c r="R70" i="15" s="1"/>
  <c r="G71" i="7"/>
  <c r="H71" i="7"/>
  <c r="R71" i="15" s="1"/>
  <c r="G72" i="7"/>
  <c r="H72" i="7" s="1"/>
  <c r="R72" i="15" s="1"/>
  <c r="G73" i="7"/>
  <c r="H73" i="7"/>
  <c r="R73" i="15" s="1"/>
  <c r="G74" i="7"/>
  <c r="H74" i="7" s="1"/>
  <c r="R74" i="15" s="1"/>
  <c r="G75" i="7"/>
  <c r="H75" i="7" s="1"/>
  <c r="R75" i="15" s="1"/>
  <c r="G76" i="7"/>
  <c r="H76" i="7" s="1"/>
  <c r="R76" i="15" s="1"/>
  <c r="G77" i="7"/>
  <c r="H77" i="7"/>
  <c r="R77" i="15" s="1"/>
  <c r="G78" i="7"/>
  <c r="H78" i="7" s="1"/>
  <c r="R78" i="15" s="1"/>
  <c r="G79" i="7"/>
  <c r="H79" i="7" s="1"/>
  <c r="R79" i="15" s="1"/>
  <c r="G80" i="7"/>
  <c r="H80" i="7" s="1"/>
  <c r="R80" i="15" s="1"/>
  <c r="G81" i="7"/>
  <c r="H81" i="7"/>
  <c r="R81" i="15" s="1"/>
  <c r="G82" i="7"/>
  <c r="H82" i="7" s="1"/>
  <c r="R82" i="15" s="1"/>
  <c r="G83" i="7"/>
  <c r="H83" i="7" s="1"/>
  <c r="R83" i="15" s="1"/>
  <c r="G84" i="7"/>
  <c r="H84" i="7" s="1"/>
  <c r="R84" i="15" s="1"/>
  <c r="G85" i="7"/>
  <c r="H85" i="7" s="1"/>
  <c r="R85" i="15" s="1"/>
  <c r="G86" i="7"/>
  <c r="H86" i="7" s="1"/>
  <c r="R86" i="15" s="1"/>
  <c r="G87" i="7"/>
  <c r="H87" i="7"/>
  <c r="R87" i="15" s="1"/>
  <c r="G88" i="7"/>
  <c r="H88" i="7" s="1"/>
  <c r="R88" i="15" s="1"/>
  <c r="G89" i="7"/>
  <c r="H89" i="7"/>
  <c r="R89" i="15" s="1"/>
  <c r="G90" i="7"/>
  <c r="H90" i="7" s="1"/>
  <c r="R90" i="15" s="1"/>
  <c r="G91" i="7"/>
  <c r="H91" i="7" s="1"/>
  <c r="R91" i="15" s="1"/>
  <c r="G92" i="7"/>
  <c r="H92" i="7" s="1"/>
  <c r="R92" i="15" s="1"/>
  <c r="G93" i="7"/>
  <c r="H93" i="7"/>
  <c r="R93" i="15" s="1"/>
  <c r="G94" i="7"/>
  <c r="H94" i="7" s="1"/>
  <c r="R94" i="15" s="1"/>
  <c r="G95" i="7"/>
  <c r="H95" i="7" s="1"/>
  <c r="R95" i="15" s="1"/>
  <c r="G96" i="7"/>
  <c r="H96" i="7" s="1"/>
  <c r="R96" i="15" s="1"/>
  <c r="G97" i="7"/>
  <c r="H97" i="7"/>
  <c r="R97" i="15" s="1"/>
  <c r="G98" i="7"/>
  <c r="H98" i="7" s="1"/>
  <c r="R98" i="15" s="1"/>
  <c r="G99" i="7"/>
  <c r="H99" i="7" s="1"/>
  <c r="R99" i="15" s="1"/>
  <c r="G100" i="7"/>
  <c r="H100" i="7" s="1"/>
  <c r="R100" i="15" s="1"/>
  <c r="G101" i="7"/>
  <c r="H101" i="7" s="1"/>
  <c r="R101" i="15" s="1"/>
  <c r="G102" i="7"/>
  <c r="H102" i="7" s="1"/>
  <c r="R102" i="15" s="1"/>
  <c r="G103" i="7"/>
  <c r="H103" i="7"/>
  <c r="R103" i="15" s="1"/>
  <c r="G104" i="7"/>
  <c r="H104" i="7" s="1"/>
  <c r="R104" i="15" s="1"/>
  <c r="G105" i="7"/>
  <c r="H105" i="7"/>
  <c r="R105" i="15" s="1"/>
  <c r="G106" i="7"/>
  <c r="H106" i="7" s="1"/>
  <c r="R106" i="15" s="1"/>
  <c r="G107" i="7"/>
  <c r="H107" i="7" s="1"/>
  <c r="R107" i="15" s="1"/>
  <c r="G108" i="7"/>
  <c r="H108" i="7" s="1"/>
  <c r="R108" i="15" s="1"/>
  <c r="G109" i="7"/>
  <c r="H109" i="7"/>
  <c r="R109" i="15" s="1"/>
  <c r="G110" i="7"/>
  <c r="H110" i="7" s="1"/>
  <c r="R110" i="15" s="1"/>
  <c r="G111" i="7"/>
  <c r="H111" i="7" s="1"/>
  <c r="R111" i="15" s="1"/>
  <c r="G112" i="7"/>
  <c r="H112" i="7" s="1"/>
  <c r="R112" i="15" s="1"/>
  <c r="G113" i="7"/>
  <c r="H113" i="7"/>
  <c r="R113" i="15" s="1"/>
  <c r="G114" i="7"/>
  <c r="H114" i="7" s="1"/>
  <c r="R114" i="15" s="1"/>
  <c r="G115" i="7"/>
  <c r="H115" i="7" s="1"/>
  <c r="R115" i="15" s="1"/>
  <c r="G116" i="7"/>
  <c r="H116" i="7" s="1"/>
  <c r="R116" i="15" s="1"/>
  <c r="G117" i="7"/>
  <c r="H117" i="7" s="1"/>
  <c r="R117" i="15" s="1"/>
  <c r="G118" i="7"/>
  <c r="H118" i="7" s="1"/>
  <c r="R118" i="15" s="1"/>
  <c r="G119" i="7"/>
  <c r="H119" i="7"/>
  <c r="R119" i="15" s="1"/>
  <c r="G120" i="7"/>
  <c r="H120" i="7" s="1"/>
  <c r="R120" i="15" s="1"/>
  <c r="G121" i="7"/>
  <c r="H121" i="7"/>
  <c r="R121" i="15" s="1"/>
  <c r="G122" i="7"/>
  <c r="H122" i="7" s="1"/>
  <c r="R122" i="15" s="1"/>
  <c r="G123" i="7"/>
  <c r="H123" i="7" s="1"/>
  <c r="R123" i="15" s="1"/>
  <c r="G124" i="7"/>
  <c r="H124" i="7" s="1"/>
  <c r="R124" i="15" s="1"/>
  <c r="G125" i="7"/>
  <c r="H125" i="7"/>
  <c r="R125" i="15" s="1"/>
  <c r="G126" i="7"/>
  <c r="H126" i="7" s="1"/>
  <c r="R126" i="15" s="1"/>
  <c r="G127" i="7"/>
  <c r="H127" i="7" s="1"/>
  <c r="R127" i="15" s="1"/>
  <c r="G128" i="7"/>
  <c r="H128" i="7" s="1"/>
  <c r="R128" i="15" s="1"/>
  <c r="G129" i="7"/>
  <c r="H129" i="7"/>
  <c r="R129" i="15" s="1"/>
  <c r="G130" i="7"/>
  <c r="H130" i="7" s="1"/>
  <c r="R130" i="15" s="1"/>
  <c r="G131" i="7"/>
  <c r="H131" i="7" s="1"/>
  <c r="R131" i="15" s="1"/>
  <c r="G132" i="7"/>
  <c r="H132" i="7" s="1"/>
  <c r="R132" i="15" s="1"/>
  <c r="G133" i="7"/>
  <c r="H133" i="7" s="1"/>
  <c r="R133" i="15" s="1"/>
  <c r="G134" i="7"/>
  <c r="H134" i="7" s="1"/>
  <c r="R134" i="15" s="1"/>
  <c r="G135" i="7"/>
  <c r="H135" i="7"/>
  <c r="R135" i="15" s="1"/>
  <c r="G136" i="7"/>
  <c r="H136" i="7" s="1"/>
  <c r="R136" i="15" s="1"/>
  <c r="G137" i="7"/>
  <c r="H137" i="7"/>
  <c r="R137" i="15" s="1"/>
  <c r="G138" i="7"/>
  <c r="H138" i="7" s="1"/>
  <c r="R138" i="15" s="1"/>
  <c r="G139" i="7"/>
  <c r="H139" i="7" s="1"/>
  <c r="R139" i="15" s="1"/>
  <c r="G140" i="7"/>
  <c r="H140" i="7" s="1"/>
  <c r="R140" i="15" s="1"/>
  <c r="G141" i="7"/>
  <c r="H141" i="7"/>
  <c r="R141" i="15" s="1"/>
  <c r="G142" i="7"/>
  <c r="H142" i="7" s="1"/>
  <c r="R142" i="15" s="1"/>
  <c r="G143" i="7"/>
  <c r="H143" i="7" s="1"/>
  <c r="R143" i="15" s="1"/>
  <c r="G144" i="7"/>
  <c r="H144" i="7" s="1"/>
  <c r="R144" i="15" s="1"/>
  <c r="G145" i="7"/>
  <c r="H145" i="7"/>
  <c r="R145" i="15" s="1"/>
  <c r="G146" i="7"/>
  <c r="H146" i="7" s="1"/>
  <c r="R146" i="15" s="1"/>
  <c r="G147" i="7"/>
  <c r="H147" i="7" s="1"/>
  <c r="R147" i="15" s="1"/>
  <c r="G148" i="7"/>
  <c r="H148" i="7" s="1"/>
  <c r="R148" i="15" s="1"/>
  <c r="G149" i="7"/>
  <c r="H149" i="7" s="1"/>
  <c r="R149" i="15" s="1"/>
  <c r="G150" i="7"/>
  <c r="H150" i="7" s="1"/>
  <c r="R150" i="15" s="1"/>
  <c r="G151" i="7"/>
  <c r="H151" i="7"/>
  <c r="R151" i="15" s="1"/>
  <c r="G152" i="7"/>
  <c r="H152" i="7" s="1"/>
  <c r="R152" i="15" s="1"/>
  <c r="G153" i="7"/>
  <c r="H153" i="7"/>
  <c r="R153" i="15" s="1"/>
  <c r="G154" i="7"/>
  <c r="H154" i="7" s="1"/>
  <c r="R154" i="15" s="1"/>
  <c r="G155" i="7"/>
  <c r="H155" i="7" s="1"/>
  <c r="R155" i="15" s="1"/>
  <c r="G156" i="7"/>
  <c r="H156" i="7" s="1"/>
  <c r="R156" i="15" s="1"/>
  <c r="G5" i="15"/>
  <c r="A5" i="17"/>
  <c r="A6" i="17"/>
  <c r="A7" i="17"/>
  <c r="E8" i="15" s="1"/>
  <c r="A8" i="17"/>
  <c r="A12" i="17"/>
  <c r="A13" i="17"/>
  <c r="A14" i="17"/>
  <c r="A15" i="17"/>
  <c r="A16" i="17"/>
  <c r="A17" i="17"/>
  <c r="A18" i="17"/>
  <c r="A19" i="17"/>
  <c r="A20" i="17"/>
  <c r="A21" i="17"/>
  <c r="A23" i="17"/>
  <c r="A24" i="17"/>
  <c r="A25" i="17"/>
  <c r="A26" i="17"/>
  <c r="A27" i="17"/>
  <c r="A28" i="17"/>
  <c r="A32"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G6" i="15"/>
  <c r="A62" i="17"/>
  <c r="A64" i="17"/>
  <c r="A65" i="17"/>
  <c r="A66" i="17"/>
  <c r="D16" i="15" s="1"/>
  <c r="A67" i="17"/>
  <c r="A68" i="17"/>
  <c r="A69" i="17"/>
  <c r="A70" i="17"/>
  <c r="A72" i="17"/>
  <c r="A73" i="17"/>
  <c r="A74" i="17"/>
  <c r="A75" i="17"/>
  <c r="A76" i="17"/>
  <c r="A77" i="17"/>
  <c r="A78" i="17"/>
  <c r="A79" i="17"/>
  <c r="A80" i="17"/>
  <c r="A81" i="17"/>
  <c r="A82" i="17"/>
  <c r="A83" i="17"/>
  <c r="A84" i="17"/>
  <c r="A86" i="17"/>
  <c r="A87" i="17"/>
  <c r="D6" i="15"/>
  <c r="G7" i="15"/>
  <c r="A88" i="17"/>
  <c r="A89" i="17"/>
  <c r="A90" i="17"/>
  <c r="A91" i="17"/>
  <c r="A92" i="17"/>
  <c r="A93" i="17"/>
  <c r="A94" i="17"/>
  <c r="A95" i="17"/>
  <c r="A96" i="17"/>
  <c r="A97" i="17"/>
  <c r="A98" i="17"/>
  <c r="A99" i="17"/>
  <c r="A100" i="17"/>
  <c r="A101" i="17"/>
  <c r="A102" i="17"/>
  <c r="A103" i="17"/>
  <c r="A104" i="17"/>
  <c r="A105" i="17"/>
  <c r="A106" i="17"/>
  <c r="A107" i="17"/>
  <c r="A108" i="17"/>
  <c r="A109" i="17"/>
  <c r="G8" i="15"/>
  <c r="A110" i="17"/>
  <c r="A111" i="17"/>
  <c r="A112" i="17"/>
  <c r="A113" i="17"/>
  <c r="A114" i="17"/>
  <c r="A115" i="17"/>
  <c r="A116" i="17"/>
  <c r="A117" i="17"/>
  <c r="A118" i="17"/>
  <c r="A119" i="17"/>
  <c r="A120" i="17"/>
  <c r="A121" i="17"/>
  <c r="A122" i="17"/>
  <c r="A123" i="17"/>
  <c r="A124" i="17"/>
  <c r="A125" i="17"/>
  <c r="A126" i="17"/>
  <c r="A128" i="17"/>
  <c r="A129" i="17"/>
  <c r="A130" i="17"/>
  <c r="G9" i="15"/>
  <c r="E9" i="15"/>
  <c r="G10" i="15"/>
  <c r="G11" i="15"/>
  <c r="G12" i="15"/>
  <c r="G13" i="15"/>
  <c r="E13" i="15"/>
  <c r="G14" i="15"/>
  <c r="G15" i="15"/>
  <c r="G16" i="15"/>
  <c r="A131" i="17"/>
  <c r="A132" i="17"/>
  <c r="A133" i="17"/>
  <c r="G17" i="15"/>
  <c r="G18" i="15"/>
  <c r="A134" i="17"/>
  <c r="A135" i="17"/>
  <c r="A136" i="17"/>
  <c r="A137" i="17"/>
  <c r="A138" i="17"/>
  <c r="A139" i="17"/>
  <c r="A140" i="17"/>
  <c r="A141" i="17"/>
  <c r="A142" i="17"/>
  <c r="A143" i="17"/>
  <c r="A144" i="17"/>
  <c r="A145" i="17"/>
  <c r="A146" i="17"/>
  <c r="A147" i="17"/>
  <c r="G19" i="15"/>
  <c r="E19" i="15"/>
  <c r="G20" i="15"/>
  <c r="E20" i="15"/>
  <c r="G21" i="15"/>
  <c r="Z21" i="16"/>
  <c r="Z22" i="16"/>
  <c r="C31" i="17" s="1"/>
  <c r="E31" i="17" s="1"/>
  <c r="F22" i="15" s="1"/>
  <c r="G22" i="15"/>
  <c r="D31" i="17"/>
  <c r="G23" i="15"/>
  <c r="G24" i="15"/>
  <c r="G25" i="15"/>
  <c r="D25" i="15"/>
  <c r="G26" i="15"/>
  <c r="G27" i="15"/>
  <c r="G28" i="15"/>
  <c r="G29" i="15"/>
  <c r="G30" i="15"/>
  <c r="D30" i="15"/>
  <c r="G31" i="15"/>
  <c r="G32" i="15"/>
  <c r="A148" i="17"/>
  <c r="A149" i="17"/>
  <c r="A150" i="17"/>
  <c r="A151" i="17"/>
  <c r="A152" i="17"/>
  <c r="G33" i="15"/>
  <c r="G34" i="15"/>
  <c r="E34" i="15"/>
  <c r="G35" i="15"/>
  <c r="G36" i="15"/>
  <c r="G37" i="15"/>
  <c r="A153" i="17"/>
  <c r="E44" i="15" s="1"/>
  <c r="A154" i="17"/>
  <c r="A155" i="17"/>
  <c r="G38" i="15"/>
  <c r="E38" i="15"/>
  <c r="G39" i="15"/>
  <c r="E39" i="15"/>
  <c r="G40" i="15"/>
  <c r="E40" i="15"/>
  <c r="G41" i="15"/>
  <c r="E41" i="15"/>
  <c r="G42" i="15"/>
  <c r="E42" i="15"/>
  <c r="G43" i="15"/>
  <c r="E43" i="15"/>
  <c r="G44" i="15"/>
  <c r="A156" i="17"/>
  <c r="A157" i="17"/>
  <c r="A158" i="17"/>
  <c r="A159" i="17"/>
  <c r="G45" i="15"/>
  <c r="E45" i="15"/>
  <c r="G46" i="15"/>
  <c r="E46" i="15"/>
  <c r="G47" i="15"/>
  <c r="E47" i="15"/>
  <c r="G48" i="15"/>
  <c r="E48" i="15"/>
  <c r="G49" i="15"/>
  <c r="E49" i="15"/>
  <c r="G50" i="15"/>
  <c r="E50" i="15"/>
  <c r="G51" i="15"/>
  <c r="E51" i="15"/>
  <c r="G52" i="15"/>
  <c r="E52" i="15"/>
  <c r="G53" i="15"/>
  <c r="E53" i="15"/>
  <c r="G54" i="15"/>
  <c r="E54" i="15"/>
  <c r="G55" i="15"/>
  <c r="E55" i="15"/>
  <c r="G56" i="15"/>
  <c r="E56" i="15"/>
  <c r="G57" i="15"/>
  <c r="E57" i="15"/>
  <c r="G58" i="15"/>
  <c r="E58" i="15"/>
  <c r="G59" i="15"/>
  <c r="E59" i="15"/>
  <c r="G60" i="15"/>
  <c r="E60" i="15"/>
  <c r="G61" i="15"/>
  <c r="E61" i="15"/>
  <c r="G62" i="15"/>
  <c r="E62" i="15"/>
  <c r="G63" i="15"/>
  <c r="E63" i="15"/>
  <c r="G64" i="15"/>
  <c r="E64" i="15"/>
  <c r="G65" i="15"/>
  <c r="E65" i="15"/>
  <c r="G66" i="15"/>
  <c r="E66" i="15"/>
  <c r="G67" i="15"/>
  <c r="E67" i="15"/>
  <c r="G68" i="15"/>
  <c r="E68" i="15"/>
  <c r="G69" i="15"/>
  <c r="E69" i="15"/>
  <c r="G70" i="15"/>
  <c r="E70" i="15"/>
  <c r="G71" i="15"/>
  <c r="E71" i="15"/>
  <c r="G72" i="15"/>
  <c r="E72" i="15"/>
  <c r="G73" i="15"/>
  <c r="E73" i="15"/>
  <c r="G74" i="15"/>
  <c r="G75" i="15"/>
  <c r="E75" i="15"/>
  <c r="G76" i="15"/>
  <c r="E76" i="15"/>
  <c r="G77" i="15"/>
  <c r="G78" i="15"/>
  <c r="E78" i="15"/>
  <c r="G79" i="15"/>
  <c r="E79" i="15"/>
  <c r="G80" i="15"/>
  <c r="E80" i="15"/>
  <c r="G81" i="15"/>
  <c r="E81" i="15"/>
  <c r="G82" i="15"/>
  <c r="Z82" i="16"/>
  <c r="Q82" i="18" s="1"/>
  <c r="Z83" i="16"/>
  <c r="G83" i="15"/>
  <c r="D11" i="17"/>
  <c r="G84" i="15"/>
  <c r="G85" i="15"/>
  <c r="D85" i="15"/>
  <c r="G86" i="15"/>
  <c r="G87" i="15"/>
  <c r="D87" i="15"/>
  <c r="G88" i="15"/>
  <c r="G89" i="15"/>
  <c r="D89" i="15"/>
  <c r="G90" i="15"/>
  <c r="H90" i="15" s="1"/>
  <c r="D90" i="15"/>
  <c r="E90" i="15"/>
  <c r="G91" i="15"/>
  <c r="D91" i="15"/>
  <c r="G92" i="15"/>
  <c r="D92" i="15"/>
  <c r="G93" i="15"/>
  <c r="G94" i="15"/>
  <c r="D94" i="15"/>
  <c r="G95" i="15"/>
  <c r="G96" i="15"/>
  <c r="D96" i="15"/>
  <c r="G97" i="15"/>
  <c r="G98" i="15"/>
  <c r="D98" i="15"/>
  <c r="G99" i="15"/>
  <c r="G100" i="15"/>
  <c r="D100" i="15"/>
  <c r="G101" i="15"/>
  <c r="G102" i="15"/>
  <c r="D102" i="15"/>
  <c r="G103" i="15"/>
  <c r="G104" i="15"/>
  <c r="D104" i="15"/>
  <c r="G105" i="15"/>
  <c r="G106" i="15"/>
  <c r="G107" i="15"/>
  <c r="G108" i="15"/>
  <c r="D108" i="15"/>
  <c r="G109" i="15"/>
  <c r="G110" i="15"/>
  <c r="G111" i="15"/>
  <c r="G112" i="15"/>
  <c r="D112" i="15"/>
  <c r="G113" i="15"/>
  <c r="G114" i="15"/>
  <c r="G115" i="15"/>
  <c r="G116" i="15"/>
  <c r="D116" i="15"/>
  <c r="G117" i="15"/>
  <c r="G118" i="15"/>
  <c r="G119" i="15"/>
  <c r="G120" i="15"/>
  <c r="D120" i="15"/>
  <c r="G121" i="15"/>
  <c r="G122" i="15"/>
  <c r="G123" i="15"/>
  <c r="G124" i="15"/>
  <c r="D124" i="15"/>
  <c r="G125" i="15"/>
  <c r="G126" i="15"/>
  <c r="G127" i="15"/>
  <c r="G128" i="15"/>
  <c r="D128" i="15"/>
  <c r="G129" i="15"/>
  <c r="G130" i="15"/>
  <c r="D130" i="15"/>
  <c r="G131" i="15"/>
  <c r="G132" i="15"/>
  <c r="D132" i="15"/>
  <c r="G133" i="15"/>
  <c r="G134" i="15"/>
  <c r="D134" i="15"/>
  <c r="G135" i="15"/>
  <c r="G136" i="15"/>
  <c r="D136" i="15"/>
  <c r="G137" i="15"/>
  <c r="G138" i="15"/>
  <c r="G139" i="15"/>
  <c r="G140" i="15"/>
  <c r="D140" i="15"/>
  <c r="G141" i="15"/>
  <c r="G142" i="15"/>
  <c r="D142" i="15"/>
  <c r="G143" i="15"/>
  <c r="G144" i="15"/>
  <c r="D144" i="15"/>
  <c r="G145" i="15"/>
  <c r="G146" i="15"/>
  <c r="G147" i="15"/>
  <c r="G148" i="15"/>
  <c r="D148" i="15"/>
  <c r="G149" i="15"/>
  <c r="G150" i="15"/>
  <c r="Z150" i="16"/>
  <c r="Z174" i="16" s="1"/>
  <c r="Z151" i="16"/>
  <c r="C34" i="17"/>
  <c r="E34" i="17" s="1"/>
  <c r="F150" i="15" s="1"/>
  <c r="D34" i="17"/>
  <c r="G151" i="15"/>
  <c r="D35" i="17"/>
  <c r="G152" i="15"/>
  <c r="G153" i="15"/>
  <c r="D153" i="15"/>
  <c r="G154" i="15"/>
  <c r="D154" i="15"/>
  <c r="G155" i="15"/>
  <c r="D155" i="15"/>
  <c r="G156" i="15"/>
  <c r="Z5" i="16"/>
  <c r="Q5" i="18"/>
  <c r="Z6" i="16"/>
  <c r="Q6" i="18"/>
  <c r="Z7" i="16"/>
  <c r="Q7" i="18"/>
  <c r="Z8" i="16"/>
  <c r="Q8" i="18"/>
  <c r="Z9" i="16"/>
  <c r="Q9" i="18"/>
  <c r="Z10" i="16"/>
  <c r="Q10" i="18"/>
  <c r="Z11" i="16"/>
  <c r="Q11" i="18"/>
  <c r="Z12" i="16"/>
  <c r="Q12" i="18"/>
  <c r="Z13" i="16"/>
  <c r="Q13" i="18"/>
  <c r="Z14" i="16"/>
  <c r="Q14" i="18"/>
  <c r="Z15" i="16"/>
  <c r="Q15" i="18"/>
  <c r="Z16" i="16"/>
  <c r="Q16" i="18"/>
  <c r="Z17" i="16"/>
  <c r="Q17" i="18"/>
  <c r="Z18" i="16"/>
  <c r="Q18" i="18"/>
  <c r="Z19" i="16"/>
  <c r="Q19" i="18"/>
  <c r="Z20" i="16"/>
  <c r="Q20" i="18"/>
  <c r="Z23" i="16"/>
  <c r="Q23" i="18" s="1"/>
  <c r="Z24" i="16"/>
  <c r="Q24" i="18"/>
  <c r="Z25" i="16"/>
  <c r="Q25" i="18" s="1"/>
  <c r="Z26" i="16"/>
  <c r="Q26" i="18"/>
  <c r="Z27" i="16"/>
  <c r="Q27" i="18" s="1"/>
  <c r="Z28" i="16"/>
  <c r="Q28" i="18"/>
  <c r="Z29" i="16"/>
  <c r="Q29" i="18" s="1"/>
  <c r="Z30" i="16"/>
  <c r="Q30" i="18"/>
  <c r="Z31" i="16"/>
  <c r="Q31" i="18" s="1"/>
  <c r="Z32" i="16"/>
  <c r="Q32" i="18"/>
  <c r="Z33" i="16"/>
  <c r="Q33" i="18" s="1"/>
  <c r="Z34" i="16"/>
  <c r="Q34" i="18"/>
  <c r="Z35" i="16"/>
  <c r="Q35" i="18" s="1"/>
  <c r="Z36" i="16"/>
  <c r="Q36" i="18"/>
  <c r="Z37" i="16"/>
  <c r="Q37" i="18" s="1"/>
  <c r="Z38" i="16"/>
  <c r="Q38" i="18"/>
  <c r="Z39" i="16"/>
  <c r="Z40" i="16"/>
  <c r="Q40" i="18"/>
  <c r="Z41" i="16"/>
  <c r="Q41" i="18" s="1"/>
  <c r="Z42" i="16"/>
  <c r="Q42" i="18"/>
  <c r="Z43" i="16"/>
  <c r="Q43" i="18" s="1"/>
  <c r="Z44" i="16"/>
  <c r="Q44" i="18"/>
  <c r="Z45" i="16"/>
  <c r="Q45" i="18" s="1"/>
  <c r="Z46" i="16"/>
  <c r="Q46" i="18"/>
  <c r="Z47" i="16"/>
  <c r="Q47" i="18" s="1"/>
  <c r="Z48" i="16"/>
  <c r="Q48" i="18"/>
  <c r="Z49" i="16"/>
  <c r="Q49" i="18" s="1"/>
  <c r="Z50" i="16"/>
  <c r="Q50" i="18"/>
  <c r="Z51" i="16"/>
  <c r="Q51" i="18" s="1"/>
  <c r="Z52" i="16"/>
  <c r="Q52" i="18"/>
  <c r="Z53" i="16"/>
  <c r="Q53" i="18" s="1"/>
  <c r="Z54" i="16"/>
  <c r="Q54" i="18"/>
  <c r="Z55" i="16"/>
  <c r="Q55" i="18" s="1"/>
  <c r="Z56" i="16"/>
  <c r="Q56" i="18"/>
  <c r="Z57" i="16"/>
  <c r="Q57" i="18" s="1"/>
  <c r="Z58" i="16"/>
  <c r="Q58" i="18"/>
  <c r="Z59" i="16"/>
  <c r="Q59" i="18" s="1"/>
  <c r="Z60" i="16"/>
  <c r="Q60" i="18"/>
  <c r="Z61" i="16"/>
  <c r="Q61" i="18" s="1"/>
  <c r="Z62" i="16"/>
  <c r="Q62" i="18"/>
  <c r="Z63" i="16"/>
  <c r="Q63" i="18" s="1"/>
  <c r="Z64" i="16"/>
  <c r="Q64" i="18"/>
  <c r="Z65" i="16"/>
  <c r="Q65" i="18" s="1"/>
  <c r="Z66" i="16"/>
  <c r="Q66" i="18"/>
  <c r="Z67" i="16"/>
  <c r="Q67" i="18" s="1"/>
  <c r="Z68" i="16"/>
  <c r="Q68" i="18"/>
  <c r="Z69" i="16"/>
  <c r="Q69" i="18" s="1"/>
  <c r="Z70" i="16"/>
  <c r="Q70" i="18"/>
  <c r="Z71" i="16"/>
  <c r="Q71" i="18" s="1"/>
  <c r="Z72" i="16"/>
  <c r="Q72" i="18"/>
  <c r="Z73" i="16"/>
  <c r="Q73" i="18" s="1"/>
  <c r="Z74" i="16"/>
  <c r="Q74" i="18"/>
  <c r="Z75" i="16"/>
  <c r="Q75" i="18" s="1"/>
  <c r="Z76" i="16"/>
  <c r="Q76" i="18"/>
  <c r="Z77" i="16"/>
  <c r="Q77" i="18" s="1"/>
  <c r="Z78" i="16"/>
  <c r="Q78" i="18"/>
  <c r="Z79" i="16"/>
  <c r="Z80" i="16"/>
  <c r="Q80" i="18"/>
  <c r="Z81" i="16"/>
  <c r="Q81" i="18" s="1"/>
  <c r="Q83" i="18"/>
  <c r="Z84" i="16"/>
  <c r="Q84" i="18"/>
  <c r="Z85" i="16"/>
  <c r="Q85" i="18"/>
  <c r="Z86" i="16"/>
  <c r="Q86" i="18"/>
  <c r="Z87" i="16"/>
  <c r="Q87" i="18"/>
  <c r="Z88" i="16"/>
  <c r="Q88" i="18"/>
  <c r="Z89" i="16"/>
  <c r="Q89" i="18"/>
  <c r="Z90" i="16"/>
  <c r="Q90" i="18"/>
  <c r="Z91" i="16"/>
  <c r="Q91" i="18"/>
  <c r="Z92" i="16"/>
  <c r="Q92" i="18"/>
  <c r="Z93" i="16"/>
  <c r="Q93" i="18"/>
  <c r="Z94" i="16"/>
  <c r="Q94" i="18"/>
  <c r="Z95" i="16"/>
  <c r="Q95" i="18"/>
  <c r="Z96" i="16"/>
  <c r="Q96" i="18"/>
  <c r="Z97" i="16"/>
  <c r="Q97" i="18"/>
  <c r="Z98" i="16"/>
  <c r="Q98" i="18"/>
  <c r="Z99" i="16"/>
  <c r="Q99" i="18"/>
  <c r="Z100" i="16"/>
  <c r="Q100" i="18"/>
  <c r="Z101" i="16"/>
  <c r="Q101" i="18"/>
  <c r="Z102" i="16"/>
  <c r="Q102" i="18"/>
  <c r="Z103" i="16"/>
  <c r="Q103" i="18"/>
  <c r="Z104" i="16"/>
  <c r="Q104" i="18"/>
  <c r="Z105" i="16"/>
  <c r="Q105" i="18"/>
  <c r="Z106" i="16"/>
  <c r="Q106" i="18"/>
  <c r="Z107" i="16"/>
  <c r="Q107" i="18"/>
  <c r="Z108" i="16"/>
  <c r="Q108" i="18"/>
  <c r="Z109" i="16"/>
  <c r="Q109" i="18"/>
  <c r="Z110" i="16"/>
  <c r="Q110" i="18"/>
  <c r="Z111" i="16"/>
  <c r="Q111" i="18"/>
  <c r="Z112" i="16"/>
  <c r="Q112" i="18"/>
  <c r="Z113" i="16"/>
  <c r="Q113" i="18"/>
  <c r="Z114" i="16"/>
  <c r="Q114" i="18"/>
  <c r="Z115" i="16"/>
  <c r="Q115" i="18"/>
  <c r="Z116" i="16"/>
  <c r="Q116" i="18"/>
  <c r="Z117" i="16"/>
  <c r="Q117" i="18"/>
  <c r="Z118" i="16"/>
  <c r="Q118" i="18"/>
  <c r="Z119" i="16"/>
  <c r="Q119" i="18"/>
  <c r="Z120" i="16"/>
  <c r="Q120" i="18"/>
  <c r="Z121" i="16"/>
  <c r="Q121" i="18"/>
  <c r="Z122" i="16"/>
  <c r="Q122" i="18"/>
  <c r="Z123" i="16"/>
  <c r="Q123" i="18"/>
  <c r="Z124" i="16"/>
  <c r="Q124" i="18"/>
  <c r="Z125" i="16"/>
  <c r="Q125" i="18"/>
  <c r="Z126" i="16"/>
  <c r="Q126" i="18"/>
  <c r="Z127" i="16"/>
  <c r="Q127" i="18"/>
  <c r="Z128" i="16"/>
  <c r="Q128" i="18"/>
  <c r="Z129" i="16"/>
  <c r="Q129" i="18"/>
  <c r="Z130" i="16"/>
  <c r="Q130" i="18"/>
  <c r="Z131" i="16"/>
  <c r="Q131" i="18"/>
  <c r="Z132" i="16"/>
  <c r="Q132" i="18"/>
  <c r="Z133" i="16"/>
  <c r="Q133" i="18"/>
  <c r="Z134" i="16"/>
  <c r="Q134" i="18"/>
  <c r="Z135" i="16"/>
  <c r="Q135" i="18"/>
  <c r="Z136" i="16"/>
  <c r="Q136" i="18"/>
  <c r="Z137" i="16"/>
  <c r="Q137" i="18"/>
  <c r="Z138" i="16"/>
  <c r="Q138" i="18"/>
  <c r="Z139" i="16"/>
  <c r="Q139" i="18"/>
  <c r="Z140" i="16"/>
  <c r="Q140" i="18"/>
  <c r="Z141" i="16"/>
  <c r="Q141" i="18"/>
  <c r="Z142" i="16"/>
  <c r="Q142" i="18"/>
  <c r="Z143" i="16"/>
  <c r="Q143" i="18"/>
  <c r="Z144" i="16"/>
  <c r="Q144" i="18"/>
  <c r="Z145" i="16"/>
  <c r="Q145" i="18"/>
  <c r="Z146" i="16"/>
  <c r="Q146" i="18"/>
  <c r="Z147" i="16"/>
  <c r="Q147" i="18"/>
  <c r="Z148" i="16"/>
  <c r="Q148" i="18"/>
  <c r="Z149" i="16"/>
  <c r="Q149" i="18"/>
  <c r="Q151" i="18"/>
  <c r="Z152" i="16"/>
  <c r="Q152" i="18"/>
  <c r="Z153" i="16"/>
  <c r="Q153" i="18"/>
  <c r="Z154" i="16"/>
  <c r="Q154" i="18"/>
  <c r="Z155" i="16"/>
  <c r="Q155" i="18"/>
  <c r="Z156" i="16"/>
  <c r="Q156" i="18"/>
  <c r="Z161" i="16"/>
  <c r="Z164" i="16"/>
  <c r="Z167" i="16"/>
  <c r="Z168" i="16"/>
  <c r="Z169" i="16"/>
  <c r="I174" i="16"/>
  <c r="J174" i="16" s="1"/>
  <c r="E87" i="17"/>
  <c r="E109" i="17"/>
  <c r="F7" i="15"/>
  <c r="E130" i="17"/>
  <c r="E40" i="17"/>
  <c r="E36" i="17"/>
  <c r="F10" i="15"/>
  <c r="E98" i="17"/>
  <c r="E52" i="17"/>
  <c r="E89" i="17"/>
  <c r="E95" i="17"/>
  <c r="E123" i="17"/>
  <c r="F15" i="15"/>
  <c r="E133" i="17"/>
  <c r="E56" i="17"/>
  <c r="E147" i="17"/>
  <c r="F18" i="15"/>
  <c r="E14" i="17"/>
  <c r="F19" i="15"/>
  <c r="E15" i="17"/>
  <c r="E16" i="17"/>
  <c r="F23" i="15"/>
  <c r="E25" i="17"/>
  <c r="E84" i="17"/>
  <c r="E101" i="17"/>
  <c r="F26" i="15"/>
  <c r="E111" i="17"/>
  <c r="E114" i="17"/>
  <c r="E129" i="17"/>
  <c r="E137" i="17"/>
  <c r="E142" i="17"/>
  <c r="F31" i="15"/>
  <c r="E152" i="17"/>
  <c r="E74" i="17"/>
  <c r="E82" i="17"/>
  <c r="F34" i="15"/>
  <c r="E127" i="17"/>
  <c r="E116" i="17"/>
  <c r="E155" i="17"/>
  <c r="E39" i="17"/>
  <c r="F38" i="15"/>
  <c r="E76" i="17"/>
  <c r="F39" i="15"/>
  <c r="E71" i="17"/>
  <c r="E48" i="17"/>
  <c r="E92" i="17"/>
  <c r="F42" i="15"/>
  <c r="E93" i="17"/>
  <c r="E159" i="17"/>
  <c r="E7" i="17"/>
  <c r="E44" i="17"/>
  <c r="F46" i="15"/>
  <c r="E112" i="17"/>
  <c r="F47" i="15"/>
  <c r="E117" i="17"/>
  <c r="E19" i="17"/>
  <c r="E26" i="17"/>
  <c r="F50" i="15"/>
  <c r="E73" i="17"/>
  <c r="E77" i="17"/>
  <c r="E143" i="17"/>
  <c r="E96" i="17"/>
  <c r="E41" i="17"/>
  <c r="F55" i="15"/>
  <c r="E78" i="17"/>
  <c r="E113" i="17"/>
  <c r="E99" i="17"/>
  <c r="F58" i="15"/>
  <c r="E42" i="17"/>
  <c r="F59" i="15"/>
  <c r="E79" i="17"/>
  <c r="E81" i="17"/>
  <c r="E97" i="17"/>
  <c r="E100" i="17"/>
  <c r="F63" i="15"/>
  <c r="E63" i="17"/>
  <c r="E138" i="17"/>
  <c r="E131" i="17"/>
  <c r="F66" i="15"/>
  <c r="E118" i="17"/>
  <c r="E13" i="17"/>
  <c r="E37" i="17"/>
  <c r="E46" i="17"/>
  <c r="F70" i="15"/>
  <c r="E115" i="17"/>
  <c r="F71" i="15"/>
  <c r="E120" i="17"/>
  <c r="E144" i="17"/>
  <c r="E157" i="17"/>
  <c r="E128" i="17"/>
  <c r="E148" i="17"/>
  <c r="E158" i="17"/>
  <c r="E103" i="17"/>
  <c r="E83" i="17"/>
  <c r="F79" i="15"/>
  <c r="E125" i="17"/>
  <c r="E139" i="17"/>
  <c r="E27" i="17"/>
  <c r="E51" i="17"/>
  <c r="E64" i="17"/>
  <c r="F86" i="15"/>
  <c r="E91" i="17"/>
  <c r="F87" i="15"/>
  <c r="E132" i="17"/>
  <c r="E32" i="17"/>
  <c r="E5" i="17"/>
  <c r="F90" i="15"/>
  <c r="E6" i="17"/>
  <c r="F91" i="15"/>
  <c r="E12" i="17"/>
  <c r="E20" i="17"/>
  <c r="E23" i="17"/>
  <c r="F94" i="15"/>
  <c r="E28" i="17"/>
  <c r="F95" i="15"/>
  <c r="E38" i="17"/>
  <c r="E47" i="17"/>
  <c r="E50" i="17"/>
  <c r="F98" i="15"/>
  <c r="E54" i="17"/>
  <c r="F99" i="15"/>
  <c r="E55" i="17"/>
  <c r="E57" i="17"/>
  <c r="E59" i="17"/>
  <c r="F102" i="15"/>
  <c r="E60" i="17"/>
  <c r="F103" i="15"/>
  <c r="E62" i="17"/>
  <c r="E65" i="17"/>
  <c r="E66" i="17"/>
  <c r="F106" i="15"/>
  <c r="E68" i="17"/>
  <c r="E69" i="17"/>
  <c r="E72" i="17"/>
  <c r="E75" i="17"/>
  <c r="E80" i="17"/>
  <c r="F111" i="15"/>
  <c r="E86" i="17"/>
  <c r="E90" i="17"/>
  <c r="E108" i="17"/>
  <c r="F114" i="15"/>
  <c r="E110" i="17"/>
  <c r="E126" i="17"/>
  <c r="E135" i="17"/>
  <c r="E141" i="17"/>
  <c r="E145" i="17"/>
  <c r="F119" i="15"/>
  <c r="E146" i="17"/>
  <c r="E151" i="17"/>
  <c r="E85" i="17"/>
  <c r="F122" i="15"/>
  <c r="E18" i="17"/>
  <c r="F123" i="15"/>
  <c r="E149" i="17"/>
  <c r="E107" i="17"/>
  <c r="E119" i="17"/>
  <c r="E154" i="17"/>
  <c r="F127" i="15"/>
  <c r="E156" i="17"/>
  <c r="E88" i="17"/>
  <c r="E21" i="17"/>
  <c r="F130" i="15"/>
  <c r="E106" i="17"/>
  <c r="E124" i="17"/>
  <c r="E67" i="17"/>
  <c r="E24" i="17"/>
  <c r="F134" i="15"/>
  <c r="E49" i="17"/>
  <c r="F135" i="15"/>
  <c r="E58" i="17"/>
  <c r="E70" i="17"/>
  <c r="E102" i="17"/>
  <c r="F138" i="15"/>
  <c r="E134" i="17"/>
  <c r="E150" i="17"/>
  <c r="E8" i="17"/>
  <c r="E22" i="17"/>
  <c r="F142" i="15"/>
  <c r="E94" i="17"/>
  <c r="F143" i="15"/>
  <c r="E122" i="17"/>
  <c r="E104" i="17"/>
  <c r="E140" i="17"/>
  <c r="F146" i="15"/>
  <c r="E17" i="17"/>
  <c r="F147" i="15"/>
  <c r="E105" i="17"/>
  <c r="E136" i="17"/>
  <c r="E153" i="17"/>
  <c r="E43" i="17"/>
  <c r="E45" i="17"/>
  <c r="F154" i="15"/>
  <c r="E53" i="17"/>
  <c r="F155" i="15"/>
  <c r="E121" i="17"/>
  <c r="Z183" i="16"/>
  <c r="Z182" i="16"/>
  <c r="Z181" i="16"/>
  <c r="Z178" i="16"/>
  <c r="Z175" i="16"/>
  <c r="Z173" i="16"/>
  <c r="H156" i="16"/>
  <c r="J7" i="16"/>
  <c r="J8" i="16"/>
  <c r="J10" i="16"/>
  <c r="J11" i="16"/>
  <c r="J12" i="16"/>
  <c r="J13" i="16"/>
  <c r="J15" i="16"/>
  <c r="J16" i="16"/>
  <c r="J17" i="16"/>
  <c r="J18" i="16"/>
  <c r="J19" i="16"/>
  <c r="J20" i="16"/>
  <c r="J22" i="16"/>
  <c r="J24" i="16"/>
  <c r="J28" i="16"/>
  <c r="J32" i="16"/>
  <c r="J34" i="16"/>
  <c r="J36" i="16"/>
  <c r="J40" i="16"/>
  <c r="J42" i="16"/>
  <c r="J44" i="16"/>
  <c r="J48" i="16"/>
  <c r="J50" i="16"/>
  <c r="J52" i="16"/>
  <c r="J54" i="16"/>
  <c r="J56" i="16"/>
  <c r="J60" i="16"/>
  <c r="J64" i="16"/>
  <c r="J66" i="16"/>
  <c r="J68" i="16"/>
  <c r="J72" i="16"/>
  <c r="J74" i="16"/>
  <c r="J76" i="16"/>
  <c r="J80" i="16"/>
  <c r="J82" i="16"/>
  <c r="J84" i="16"/>
  <c r="J86" i="16"/>
  <c r="J87" i="16"/>
  <c r="J88" i="16"/>
  <c r="J89" i="16"/>
  <c r="J91" i="16"/>
  <c r="J92" i="16"/>
  <c r="J93" i="16"/>
  <c r="J95" i="16"/>
  <c r="J96" i="16"/>
  <c r="J97" i="16"/>
  <c r="J98" i="16"/>
  <c r="J100" i="16"/>
  <c r="J101" i="16"/>
  <c r="J103" i="16"/>
  <c r="J104" i="16"/>
  <c r="J106" i="16"/>
  <c r="J107" i="16"/>
  <c r="J108" i="16"/>
  <c r="J109" i="16"/>
  <c r="J111" i="16"/>
  <c r="J112" i="16"/>
  <c r="J113" i="16"/>
  <c r="J114" i="16"/>
  <c r="J115" i="16"/>
  <c r="J116" i="16"/>
  <c r="J118" i="16"/>
  <c r="J119" i="16"/>
  <c r="J120" i="16"/>
  <c r="J121" i="16"/>
  <c r="J123" i="16"/>
  <c r="J124" i="16"/>
  <c r="J125" i="16"/>
  <c r="J127" i="16"/>
  <c r="J128" i="16"/>
  <c r="J129" i="16"/>
  <c r="J130" i="16"/>
  <c r="J132" i="16"/>
  <c r="J133" i="16"/>
  <c r="J135" i="16"/>
  <c r="J136" i="16"/>
  <c r="J138" i="16"/>
  <c r="J139" i="16"/>
  <c r="J140" i="16"/>
  <c r="J141" i="16"/>
  <c r="J143" i="16"/>
  <c r="J144" i="16"/>
  <c r="J145" i="16"/>
  <c r="J146" i="16"/>
  <c r="J147" i="16"/>
  <c r="J148" i="16"/>
  <c r="J150" i="16"/>
  <c r="J151" i="16"/>
  <c r="J152" i="16"/>
  <c r="J153" i="16"/>
  <c r="J155" i="16"/>
  <c r="J156" i="16"/>
  <c r="J5" i="16"/>
  <c r="E9" i="17"/>
  <c r="E29" i="17"/>
  <c r="E33" i="17"/>
  <c r="E61" i="17"/>
  <c r="F5" i="15"/>
  <c r="A156" i="15"/>
  <c r="A155" i="15"/>
  <c r="A154" i="15"/>
  <c r="A153" i="15"/>
  <c r="A152" i="15"/>
  <c r="A151" i="15"/>
  <c r="A150" i="15"/>
  <c r="A149" i="15"/>
  <c r="A148" i="15"/>
  <c r="A147" i="15"/>
  <c r="A146" i="15"/>
  <c r="A145" i="15"/>
  <c r="A144" i="15"/>
  <c r="A143" i="15"/>
  <c r="A142" i="15"/>
  <c r="A141" i="15"/>
  <c r="A140" i="15"/>
  <c r="A139" i="15"/>
  <c r="A138" i="15"/>
  <c r="A137" i="15"/>
  <c r="A136" i="15"/>
  <c r="A135" i="15"/>
  <c r="A134" i="15"/>
  <c r="A133" i="15"/>
  <c r="A132" i="15"/>
  <c r="A131" i="15"/>
  <c r="A130" i="15"/>
  <c r="A129" i="15"/>
  <c r="A128" i="15"/>
  <c r="A127" i="15"/>
  <c r="A126" i="15"/>
  <c r="A125" i="15"/>
  <c r="A124" i="15"/>
  <c r="A123" i="15"/>
  <c r="A122" i="15"/>
  <c r="A121" i="15"/>
  <c r="A120" i="15"/>
  <c r="A119" i="15"/>
  <c r="A118" i="15"/>
  <c r="A117" i="15"/>
  <c r="A116" i="15"/>
  <c r="A115" i="15"/>
  <c r="A114" i="15"/>
  <c r="A113" i="15"/>
  <c r="A112" i="15"/>
  <c r="A111" i="15"/>
  <c r="A110" i="15"/>
  <c r="A109" i="15"/>
  <c r="A108" i="15"/>
  <c r="A107" i="15"/>
  <c r="A106" i="15"/>
  <c r="A105" i="15"/>
  <c r="A104" i="15"/>
  <c r="A103" i="15"/>
  <c r="A102" i="15"/>
  <c r="A101" i="15"/>
  <c r="A100" i="15"/>
  <c r="A99" i="15"/>
  <c r="A98" i="15"/>
  <c r="A97" i="15"/>
  <c r="A96" i="15"/>
  <c r="A95" i="15"/>
  <c r="A94" i="15"/>
  <c r="A93" i="15"/>
  <c r="A92" i="15"/>
  <c r="A91" i="15"/>
  <c r="A90" i="15"/>
  <c r="A89" i="15"/>
  <c r="A88" i="15"/>
  <c r="A87" i="15"/>
  <c r="A86" i="15"/>
  <c r="A85" i="15"/>
  <c r="A84" i="15"/>
  <c r="A83" i="15"/>
  <c r="A82" i="15"/>
  <c r="A81" i="15"/>
  <c r="A80" i="15"/>
  <c r="A79" i="15"/>
  <c r="A78" i="15"/>
  <c r="A77" i="15"/>
  <c r="A76" i="15"/>
  <c r="A75" i="15"/>
  <c r="A74" i="15"/>
  <c r="A73" i="15"/>
  <c r="A72" i="15"/>
  <c r="A71" i="15"/>
  <c r="A70" i="15"/>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H155" i="16"/>
  <c r="H154" i="16"/>
  <c r="H153" i="16"/>
  <c r="H151" i="16"/>
  <c r="H150" i="16"/>
  <c r="H149" i="16"/>
  <c r="H148" i="16"/>
  <c r="H147" i="16"/>
  <c r="H146" i="16"/>
  <c r="H145" i="16"/>
  <c r="H144" i="16"/>
  <c r="H143" i="16"/>
  <c r="H142" i="16"/>
  <c r="H141" i="16"/>
  <c r="H139" i="16"/>
  <c r="H138" i="16"/>
  <c r="H137" i="16"/>
  <c r="H136" i="16"/>
  <c r="H135" i="16"/>
  <c r="H134" i="16"/>
  <c r="H133" i="16"/>
  <c r="H132" i="16"/>
  <c r="H130" i="16"/>
  <c r="H129" i="16"/>
  <c r="H128" i="16"/>
  <c r="H127" i="16"/>
  <c r="H125" i="16"/>
  <c r="H124" i="16"/>
  <c r="H123" i="16"/>
  <c r="H122" i="16"/>
  <c r="H121" i="16"/>
  <c r="H119" i="16"/>
  <c r="H118" i="16"/>
  <c r="H117" i="16"/>
  <c r="H116" i="16"/>
  <c r="H115" i="16"/>
  <c r="H114" i="16"/>
  <c r="H113" i="16"/>
  <c r="H112" i="16"/>
  <c r="H111" i="16"/>
  <c r="H110" i="16"/>
  <c r="H109" i="16"/>
  <c r="H107" i="16"/>
  <c r="H106" i="16"/>
  <c r="H105" i="16"/>
  <c r="H104" i="16"/>
  <c r="H103" i="16"/>
  <c r="H102" i="16"/>
  <c r="H101" i="16"/>
  <c r="H100" i="16"/>
  <c r="H98" i="16"/>
  <c r="H97" i="16"/>
  <c r="H96" i="16"/>
  <c r="H95" i="16"/>
  <c r="H93" i="16"/>
  <c r="H92" i="16"/>
  <c r="H91" i="16"/>
  <c r="H90" i="16"/>
  <c r="H89" i="16"/>
  <c r="H87" i="16"/>
  <c r="H86" i="16"/>
  <c r="H85" i="16"/>
  <c r="H84" i="16"/>
  <c r="H82" i="16"/>
  <c r="H81" i="16"/>
  <c r="H80" i="16"/>
  <c r="H79" i="16"/>
  <c r="H78" i="16"/>
  <c r="H77" i="16"/>
  <c r="H75" i="16"/>
  <c r="H74" i="16"/>
  <c r="H73" i="16"/>
  <c r="H72" i="16"/>
  <c r="H71" i="16"/>
  <c r="H70" i="16"/>
  <c r="H69" i="16"/>
  <c r="H68" i="16"/>
  <c r="H66" i="16"/>
  <c r="H65" i="16"/>
  <c r="H64" i="16"/>
  <c r="H63" i="16"/>
  <c r="H61" i="16"/>
  <c r="H60" i="16"/>
  <c r="H59" i="16"/>
  <c r="H58" i="16"/>
  <c r="H57" i="16"/>
  <c r="H55" i="16"/>
  <c r="H54" i="16"/>
  <c r="H53" i="16"/>
  <c r="H52" i="16"/>
  <c r="H51" i="16"/>
  <c r="H50" i="16"/>
  <c r="H49" i="16"/>
  <c r="H48" i="16"/>
  <c r="H47" i="16"/>
  <c r="H46" i="16"/>
  <c r="H45" i="16"/>
  <c r="H43" i="16"/>
  <c r="H42" i="16"/>
  <c r="H41" i="16"/>
  <c r="H40" i="16"/>
  <c r="H39" i="16"/>
  <c r="H38" i="16"/>
  <c r="H37" i="16"/>
  <c r="H36" i="16"/>
  <c r="H34" i="16"/>
  <c r="H33" i="16"/>
  <c r="H32" i="16"/>
  <c r="H31" i="16"/>
  <c r="H29" i="16"/>
  <c r="H28" i="16"/>
  <c r="H27" i="16"/>
  <c r="H26" i="16"/>
  <c r="H25" i="16"/>
  <c r="H23" i="16"/>
  <c r="H22" i="16"/>
  <c r="H21" i="16"/>
  <c r="H20" i="16"/>
  <c r="H19" i="16"/>
  <c r="H18" i="16"/>
  <c r="H17" i="16"/>
  <c r="H16" i="16"/>
  <c r="H15" i="16"/>
  <c r="H14" i="16"/>
  <c r="H13" i="16"/>
  <c r="H11" i="16"/>
  <c r="H10" i="16"/>
  <c r="H9" i="16"/>
  <c r="H8" i="16"/>
  <c r="H7" i="16"/>
  <c r="H6" i="16"/>
  <c r="G184" i="16"/>
  <c r="F184" i="16"/>
  <c r="F183" i="16"/>
  <c r="F182" i="16"/>
  <c r="G181" i="16"/>
  <c r="H181" i="16"/>
  <c r="F181" i="16"/>
  <c r="G180" i="16"/>
  <c r="F180" i="16"/>
  <c r="F179" i="16"/>
  <c r="F178" i="16"/>
  <c r="F177" i="16"/>
  <c r="G176" i="16"/>
  <c r="F176" i="16"/>
  <c r="F175" i="16"/>
  <c r="G174" i="16"/>
  <c r="H174" i="16" s="1"/>
  <c r="F174" i="16"/>
  <c r="F173" i="16"/>
  <c r="G172" i="16"/>
  <c r="F172" i="16"/>
  <c r="F169" i="16"/>
  <c r="F168" i="16"/>
  <c r="F167" i="16"/>
  <c r="G166" i="16"/>
  <c r="F166" i="16"/>
  <c r="F165" i="16"/>
  <c r="G164" i="16"/>
  <c r="H164" i="16" s="1"/>
  <c r="F164" i="16"/>
  <c r="F163" i="16"/>
  <c r="G162" i="16"/>
  <c r="F162" i="16"/>
  <c r="F161" i="16"/>
  <c r="H5" i="16"/>
  <c r="F158" i="16"/>
  <c r="F5" i="7"/>
  <c r="F6" i="7"/>
  <c r="F158" i="7" s="1"/>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E158" i="7"/>
  <c r="D158" i="7"/>
  <c r="E6787" i="1"/>
  <c r="S37" i="15" l="1"/>
  <c r="H130" i="15"/>
  <c r="H134" i="15"/>
  <c r="S134" i="15" s="1"/>
  <c r="E77" i="15"/>
  <c r="E37" i="15"/>
  <c r="S39" i="15"/>
  <c r="H112" i="15"/>
  <c r="S112" i="15" s="1"/>
  <c r="H158" i="7"/>
  <c r="R5" i="15"/>
  <c r="I166" i="16"/>
  <c r="J78" i="16"/>
  <c r="I161" i="16"/>
  <c r="J161" i="16" s="1"/>
  <c r="H108" i="15"/>
  <c r="S108" i="15" s="1"/>
  <c r="J83" i="16"/>
  <c r="D10" i="17"/>
  <c r="H83" i="16"/>
  <c r="C11" i="17"/>
  <c r="E11" i="17" s="1"/>
  <c r="F83" i="15" s="1"/>
  <c r="H16" i="15"/>
  <c r="S16" i="15" s="1"/>
  <c r="S51" i="15"/>
  <c r="I175" i="16"/>
  <c r="J175" i="16" s="1"/>
  <c r="H184" i="16"/>
  <c r="F74" i="15"/>
  <c r="H148" i="15"/>
  <c r="S148" i="15" s="1"/>
  <c r="E74" i="15"/>
  <c r="S79" i="15"/>
  <c r="I163" i="16"/>
  <c r="I178" i="16"/>
  <c r="J178" i="16" s="1"/>
  <c r="G168" i="16"/>
  <c r="H168" i="16" s="1"/>
  <c r="H35" i="16"/>
  <c r="H131" i="16"/>
  <c r="F115" i="15"/>
  <c r="F67" i="15"/>
  <c r="F54" i="15"/>
  <c r="F35" i="15"/>
  <c r="F6" i="15"/>
  <c r="Z166" i="16"/>
  <c r="H166" i="16" s="1"/>
  <c r="D146" i="15"/>
  <c r="D114" i="15"/>
  <c r="D35" i="15"/>
  <c r="D26" i="15"/>
  <c r="H26" i="15" s="1"/>
  <c r="S26" i="15" s="1"/>
  <c r="E18" i="15"/>
  <c r="S90" i="15"/>
  <c r="P154" i="7"/>
  <c r="P138" i="7"/>
  <c r="P122" i="7"/>
  <c r="P106" i="7"/>
  <c r="P90" i="7"/>
  <c r="P74" i="7"/>
  <c r="P58" i="7"/>
  <c r="P42" i="7"/>
  <c r="P26" i="7"/>
  <c r="P10" i="7"/>
  <c r="G158" i="16"/>
  <c r="G178" i="16"/>
  <c r="H178" i="16" s="1"/>
  <c r="G182" i="16"/>
  <c r="H182" i="16" s="1"/>
  <c r="H67" i="16"/>
  <c r="H99" i="16"/>
  <c r="J122" i="16"/>
  <c r="J90" i="16"/>
  <c r="J26" i="16"/>
  <c r="J6" i="16"/>
  <c r="F139" i="15"/>
  <c r="F131" i="15"/>
  <c r="F126" i="15"/>
  <c r="F118" i="15"/>
  <c r="F110" i="15"/>
  <c r="F107" i="15"/>
  <c r="F78" i="15"/>
  <c r="F75" i="15"/>
  <c r="F62" i="15"/>
  <c r="F51" i="15"/>
  <c r="F43" i="15"/>
  <c r="F30" i="15"/>
  <c r="F27" i="15"/>
  <c r="F14" i="15"/>
  <c r="F11" i="15"/>
  <c r="I182" i="16"/>
  <c r="J182" i="16" s="1"/>
  <c r="Z184" i="16"/>
  <c r="D156" i="15"/>
  <c r="D152" i="15"/>
  <c r="D138" i="15"/>
  <c r="D126" i="15"/>
  <c r="D122" i="15"/>
  <c r="D118" i="15"/>
  <c r="H118" i="15" s="1"/>
  <c r="S118" i="15" s="1"/>
  <c r="D110" i="15"/>
  <c r="D106" i="15"/>
  <c r="E36" i="15"/>
  <c r="D29" i="15"/>
  <c r="H29" i="15" s="1"/>
  <c r="S29" i="15" s="1"/>
  <c r="G163" i="16"/>
  <c r="G167" i="16"/>
  <c r="H167" i="16" s="1"/>
  <c r="G173" i="16"/>
  <c r="H173" i="16" s="1"/>
  <c r="G177" i="16"/>
  <c r="H12" i="16"/>
  <c r="H24" i="16"/>
  <c r="H44" i="16"/>
  <c r="H56" i="16"/>
  <c r="H76" i="16"/>
  <c r="H88" i="16"/>
  <c r="H108" i="16"/>
  <c r="H120" i="16"/>
  <c r="H140" i="16"/>
  <c r="H152" i="16"/>
  <c r="J81" i="16"/>
  <c r="J77" i="16"/>
  <c r="J69" i="16"/>
  <c r="J65" i="16"/>
  <c r="J61" i="16"/>
  <c r="J57" i="16"/>
  <c r="J49" i="16"/>
  <c r="J45" i="16"/>
  <c r="J37" i="16"/>
  <c r="J33" i="16"/>
  <c r="J29" i="16"/>
  <c r="J25" i="16"/>
  <c r="Z158" i="16"/>
  <c r="Z177" i="16"/>
  <c r="F156" i="15"/>
  <c r="F148" i="15"/>
  <c r="F140" i="15"/>
  <c r="F132" i="15"/>
  <c r="F124" i="15"/>
  <c r="F116" i="15"/>
  <c r="F108" i="15"/>
  <c r="F100" i="15"/>
  <c r="F92" i="15"/>
  <c r="F84" i="15"/>
  <c r="F76" i="15"/>
  <c r="F68" i="15"/>
  <c r="F60" i="15"/>
  <c r="F52" i="15"/>
  <c r="F44" i="15"/>
  <c r="F36" i="15"/>
  <c r="F28" i="15"/>
  <c r="F20" i="15"/>
  <c r="F12" i="15"/>
  <c r="Z165" i="16"/>
  <c r="Q150" i="18"/>
  <c r="Z176" i="16"/>
  <c r="H176" i="16" s="1"/>
  <c r="Q22" i="18"/>
  <c r="C35" i="17"/>
  <c r="E35" i="17" s="1"/>
  <c r="F151" i="15" s="1"/>
  <c r="D150" i="15"/>
  <c r="D147" i="15"/>
  <c r="D143" i="15"/>
  <c r="D139" i="15"/>
  <c r="H139" i="15" s="1"/>
  <c r="S139" i="15" s="1"/>
  <c r="D135" i="15"/>
  <c r="D131" i="15"/>
  <c r="D127" i="15"/>
  <c r="D123" i="15"/>
  <c r="H123" i="15" s="1"/>
  <c r="S123" i="15" s="1"/>
  <c r="D119" i="15"/>
  <c r="D115" i="15"/>
  <c r="D111" i="15"/>
  <c r="H111" i="15" s="1"/>
  <c r="S111" i="15" s="1"/>
  <c r="D107" i="15"/>
  <c r="H107" i="15" s="1"/>
  <c r="S107" i="15" s="1"/>
  <c r="D103" i="15"/>
  <c r="D99" i="15"/>
  <c r="D95" i="15"/>
  <c r="H95" i="15" s="1"/>
  <c r="S95" i="15" s="1"/>
  <c r="D86" i="15"/>
  <c r="H86" i="15" s="1"/>
  <c r="S86" i="15" s="1"/>
  <c r="C10" i="17"/>
  <c r="D82" i="15" s="1"/>
  <c r="H82" i="15" s="1"/>
  <c r="S82" i="15" s="1"/>
  <c r="D36" i="15"/>
  <c r="H36" i="15" s="1"/>
  <c r="S36" i="15" s="1"/>
  <c r="D27" i="15"/>
  <c r="D30" i="17"/>
  <c r="E21" i="15" s="1"/>
  <c r="Q21" i="18"/>
  <c r="Q158" i="18" s="1"/>
  <c r="D20" i="15"/>
  <c r="H20" i="15" s="1"/>
  <c r="S20" i="15" s="1"/>
  <c r="D19" i="15"/>
  <c r="H19" i="15" s="1"/>
  <c r="S19" i="15" s="1"/>
  <c r="D18" i="15"/>
  <c r="H18" i="15" s="1"/>
  <c r="S18" i="15" s="1"/>
  <c r="E15" i="15"/>
  <c r="E12" i="15"/>
  <c r="E7" i="15"/>
  <c r="E6" i="15"/>
  <c r="H6" i="15" s="1"/>
  <c r="S6" i="15" s="1"/>
  <c r="E5" i="15"/>
  <c r="D7" i="15"/>
  <c r="D8" i="15"/>
  <c r="H8" i="15" s="1"/>
  <c r="S8" i="15" s="1"/>
  <c r="D9" i="15"/>
  <c r="H9" i="15" s="1"/>
  <c r="S9" i="15" s="1"/>
  <c r="D10" i="15"/>
  <c r="D11" i="15"/>
  <c r="D12" i="15"/>
  <c r="H12" i="15" s="1"/>
  <c r="S12" i="15" s="1"/>
  <c r="D13" i="15"/>
  <c r="H13" i="15" s="1"/>
  <c r="S13" i="15" s="1"/>
  <c r="D14" i="15"/>
  <c r="D15" i="15"/>
  <c r="E16" i="15"/>
  <c r="E17" i="15"/>
  <c r="E22" i="15"/>
  <c r="E23" i="15"/>
  <c r="E24" i="15"/>
  <c r="E25" i="15"/>
  <c r="H25" i="15" s="1"/>
  <c r="S25" i="15" s="1"/>
  <c r="E26" i="15"/>
  <c r="E27" i="15"/>
  <c r="E28" i="15"/>
  <c r="E29" i="15"/>
  <c r="E30" i="15"/>
  <c r="H30" i="15" s="1"/>
  <c r="S30" i="15" s="1"/>
  <c r="E31" i="15"/>
  <c r="D32" i="15"/>
  <c r="H32" i="15" s="1"/>
  <c r="S32" i="15" s="1"/>
  <c r="D33" i="15"/>
  <c r="D34" i="15"/>
  <c r="H34" i="15" s="1"/>
  <c r="D5" i="15"/>
  <c r="E10" i="15"/>
  <c r="E14" i="15"/>
  <c r="D17" i="15"/>
  <c r="D24" i="15"/>
  <c r="D28" i="15"/>
  <c r="H28" i="15" s="1"/>
  <c r="S28" i="15" s="1"/>
  <c r="E33" i="15"/>
  <c r="E83" i="15"/>
  <c r="E84" i="15"/>
  <c r="E85" i="15"/>
  <c r="H85" i="15" s="1"/>
  <c r="S85" i="15" s="1"/>
  <c r="E86" i="15"/>
  <c r="E87" i="15"/>
  <c r="H87" i="15" s="1"/>
  <c r="S87" i="15" s="1"/>
  <c r="E88" i="15"/>
  <c r="E89" i="15"/>
  <c r="H89" i="15" s="1"/>
  <c r="S89" i="15" s="1"/>
  <c r="E91" i="15"/>
  <c r="H91" i="15" s="1"/>
  <c r="S91" i="15" s="1"/>
  <c r="E92" i="15"/>
  <c r="H92" i="15" s="1"/>
  <c r="S92" i="15" s="1"/>
  <c r="E93" i="15"/>
  <c r="E94" i="15"/>
  <c r="H94" i="15" s="1"/>
  <c r="S94" i="15" s="1"/>
  <c r="E95" i="15"/>
  <c r="E96" i="15"/>
  <c r="H96" i="15" s="1"/>
  <c r="S96" i="15" s="1"/>
  <c r="E97" i="15"/>
  <c r="E98" i="15"/>
  <c r="H98" i="15" s="1"/>
  <c r="S98" i="15" s="1"/>
  <c r="E99" i="15"/>
  <c r="E100" i="15"/>
  <c r="H100" i="15" s="1"/>
  <c r="S100" i="15" s="1"/>
  <c r="E101" i="15"/>
  <c r="E102" i="15"/>
  <c r="H102" i="15" s="1"/>
  <c r="S102" i="15" s="1"/>
  <c r="E103" i="15"/>
  <c r="E104" i="15"/>
  <c r="H104" i="15" s="1"/>
  <c r="S104" i="15" s="1"/>
  <c r="E105" i="15"/>
  <c r="E106" i="15"/>
  <c r="E107" i="15"/>
  <c r="E108" i="15"/>
  <c r="E109" i="15"/>
  <c r="E110" i="15"/>
  <c r="E111" i="15"/>
  <c r="E112" i="15"/>
  <c r="E113" i="15"/>
  <c r="E114" i="15"/>
  <c r="E115" i="15"/>
  <c r="E116" i="15"/>
  <c r="H116" i="15" s="1"/>
  <c r="S116" i="15" s="1"/>
  <c r="E117" i="15"/>
  <c r="E118" i="15"/>
  <c r="E119" i="15"/>
  <c r="E120" i="15"/>
  <c r="H120" i="15" s="1"/>
  <c r="S120" i="15" s="1"/>
  <c r="E121" i="15"/>
  <c r="E122" i="15"/>
  <c r="E123" i="15"/>
  <c r="E124" i="15"/>
  <c r="H124" i="15" s="1"/>
  <c r="S124" i="15" s="1"/>
  <c r="E125" i="15"/>
  <c r="E126" i="15"/>
  <c r="E127" i="15"/>
  <c r="E128" i="15"/>
  <c r="H128" i="15" s="1"/>
  <c r="S128" i="15" s="1"/>
  <c r="E129" i="15"/>
  <c r="E130" i="15"/>
  <c r="E131" i="15"/>
  <c r="E132" i="15"/>
  <c r="H132" i="15" s="1"/>
  <c r="S132" i="15" s="1"/>
  <c r="E133" i="15"/>
  <c r="E134" i="15"/>
  <c r="E135" i="15"/>
  <c r="E136" i="15"/>
  <c r="H136" i="15" s="1"/>
  <c r="S136" i="15" s="1"/>
  <c r="E137" i="15"/>
  <c r="E138" i="15"/>
  <c r="E139" i="15"/>
  <c r="E140" i="15"/>
  <c r="H140" i="15" s="1"/>
  <c r="S140" i="15" s="1"/>
  <c r="E141" i="15"/>
  <c r="E142" i="15"/>
  <c r="H142" i="15" s="1"/>
  <c r="S142" i="15" s="1"/>
  <c r="E143" i="15"/>
  <c r="E144" i="15"/>
  <c r="H144" i="15" s="1"/>
  <c r="S144" i="15" s="1"/>
  <c r="E145" i="15"/>
  <c r="E146" i="15"/>
  <c r="E147" i="15"/>
  <c r="E148" i="15"/>
  <c r="E149" i="15"/>
  <c r="E150" i="15"/>
  <c r="F9" i="15"/>
  <c r="F13" i="15"/>
  <c r="F17" i="15"/>
  <c r="F25" i="15"/>
  <c r="F29" i="15"/>
  <c r="F33" i="15"/>
  <c r="F37" i="15"/>
  <c r="F41" i="15"/>
  <c r="F45" i="15"/>
  <c r="F49" i="15"/>
  <c r="F53" i="15"/>
  <c r="F57" i="15"/>
  <c r="F61" i="15"/>
  <c r="F65" i="15"/>
  <c r="F69" i="15"/>
  <c r="F73" i="15"/>
  <c r="F77" i="15"/>
  <c r="F81" i="15"/>
  <c r="F85" i="15"/>
  <c r="F89" i="15"/>
  <c r="F93" i="15"/>
  <c r="F97" i="15"/>
  <c r="F101" i="15"/>
  <c r="F105" i="15"/>
  <c r="F109" i="15"/>
  <c r="F113" i="15"/>
  <c r="F117" i="15"/>
  <c r="F121" i="15"/>
  <c r="F125" i="15"/>
  <c r="F129" i="15"/>
  <c r="F133" i="15"/>
  <c r="F137" i="15"/>
  <c r="F141" i="15"/>
  <c r="F145" i="15"/>
  <c r="F149" i="15"/>
  <c r="F153" i="15"/>
  <c r="S130" i="15"/>
  <c r="S34" i="15"/>
  <c r="I169" i="16"/>
  <c r="J169" i="16" s="1"/>
  <c r="I126" i="16"/>
  <c r="J126" i="16" s="1"/>
  <c r="I94" i="16"/>
  <c r="I62" i="16"/>
  <c r="I30" i="16"/>
  <c r="J30" i="16" s="1"/>
  <c r="P156" i="7"/>
  <c r="P140" i="7"/>
  <c r="P124" i="7"/>
  <c r="P108" i="7"/>
  <c r="P92" i="7"/>
  <c r="P76" i="7"/>
  <c r="P60" i="7"/>
  <c r="P44" i="7"/>
  <c r="P28" i="7"/>
  <c r="I165" i="16"/>
  <c r="I184" i="16"/>
  <c r="J184" i="16" s="1"/>
  <c r="P5" i="7"/>
  <c r="P7" i="7"/>
  <c r="P9" i="7"/>
  <c r="P11" i="7"/>
  <c r="P13" i="7"/>
  <c r="P15" i="7"/>
  <c r="P17" i="7"/>
  <c r="P19" i="7"/>
  <c r="P21" i="7"/>
  <c r="P23" i="7"/>
  <c r="P25" i="7"/>
  <c r="P27" i="7"/>
  <c r="P29" i="7"/>
  <c r="P31" i="7"/>
  <c r="P33" i="7"/>
  <c r="P35" i="7"/>
  <c r="P37" i="7"/>
  <c r="P39" i="7"/>
  <c r="P41" i="7"/>
  <c r="P43" i="7"/>
  <c r="P45" i="7"/>
  <c r="P47" i="7"/>
  <c r="P49" i="7"/>
  <c r="P51" i="7"/>
  <c r="P53" i="7"/>
  <c r="P55" i="7"/>
  <c r="P57" i="7"/>
  <c r="P59" i="7"/>
  <c r="P61" i="7"/>
  <c r="P63" i="7"/>
  <c r="P65" i="7"/>
  <c r="P67" i="7"/>
  <c r="P69" i="7"/>
  <c r="P71" i="7"/>
  <c r="P73" i="7"/>
  <c r="P75" i="7"/>
  <c r="P77" i="7"/>
  <c r="P79" i="7"/>
  <c r="P81" i="7"/>
  <c r="P83" i="7"/>
  <c r="P85" i="7"/>
  <c r="P87" i="7"/>
  <c r="P89" i="7"/>
  <c r="P91" i="7"/>
  <c r="P93" i="7"/>
  <c r="P95" i="7"/>
  <c r="P97" i="7"/>
  <c r="P99" i="7"/>
  <c r="P101" i="7"/>
  <c r="P103" i="7"/>
  <c r="P105" i="7"/>
  <c r="P107" i="7"/>
  <c r="P109" i="7"/>
  <c r="P111" i="7"/>
  <c r="P113" i="7"/>
  <c r="P115" i="7"/>
  <c r="P117" i="7"/>
  <c r="P119" i="7"/>
  <c r="P121" i="7"/>
  <c r="P123" i="7"/>
  <c r="P125" i="7"/>
  <c r="P127" i="7"/>
  <c r="P129" i="7"/>
  <c r="P131" i="7"/>
  <c r="P133" i="7"/>
  <c r="P135" i="7"/>
  <c r="P137" i="7"/>
  <c r="P139" i="7"/>
  <c r="P141" i="7"/>
  <c r="P143" i="7"/>
  <c r="P145" i="7"/>
  <c r="P147" i="7"/>
  <c r="P149" i="7"/>
  <c r="P151" i="7"/>
  <c r="P153" i="7"/>
  <c r="P155" i="7"/>
  <c r="P8" i="7"/>
  <c r="P16" i="7"/>
  <c r="P24" i="7"/>
  <c r="P32" i="7"/>
  <c r="P40" i="7"/>
  <c r="P48" i="7"/>
  <c r="P56" i="7"/>
  <c r="P64" i="7"/>
  <c r="P72" i="7"/>
  <c r="P80" i="7"/>
  <c r="P88" i="7"/>
  <c r="P96" i="7"/>
  <c r="P104" i="7"/>
  <c r="P112" i="7"/>
  <c r="P120" i="7"/>
  <c r="P128" i="7"/>
  <c r="P136" i="7"/>
  <c r="P144" i="7"/>
  <c r="P152" i="7"/>
  <c r="P6" i="7"/>
  <c r="P14" i="7"/>
  <c r="P22" i="7"/>
  <c r="P30" i="7"/>
  <c r="P38" i="7"/>
  <c r="P46" i="7"/>
  <c r="P54" i="7"/>
  <c r="P62" i="7"/>
  <c r="P70" i="7"/>
  <c r="P78" i="7"/>
  <c r="P86" i="7"/>
  <c r="P94" i="7"/>
  <c r="P102" i="7"/>
  <c r="P110" i="7"/>
  <c r="P118" i="7"/>
  <c r="P126" i="7"/>
  <c r="P134" i="7"/>
  <c r="P142" i="7"/>
  <c r="P150" i="7"/>
  <c r="G161" i="16"/>
  <c r="H161" i="16" s="1"/>
  <c r="G165" i="16"/>
  <c r="H165" i="16" s="1"/>
  <c r="G169" i="16"/>
  <c r="H169" i="16" s="1"/>
  <c r="G175" i="16"/>
  <c r="H175" i="16" s="1"/>
  <c r="G179" i="16"/>
  <c r="H179" i="16" s="1"/>
  <c r="G183" i="16"/>
  <c r="H183" i="16" s="1"/>
  <c r="J79" i="16"/>
  <c r="J75" i="16"/>
  <c r="J71" i="16"/>
  <c r="J63" i="16"/>
  <c r="J59" i="16"/>
  <c r="J55" i="16"/>
  <c r="J51" i="16"/>
  <c r="J47" i="16"/>
  <c r="J43" i="16"/>
  <c r="J39" i="16"/>
  <c r="J31" i="16"/>
  <c r="J27" i="16"/>
  <c r="J23" i="16"/>
  <c r="Z179" i="16"/>
  <c r="J179" i="16" s="1"/>
  <c r="F152" i="15"/>
  <c r="F144" i="15"/>
  <c r="F136" i="15"/>
  <c r="F128" i="15"/>
  <c r="F120" i="15"/>
  <c r="F112" i="15"/>
  <c r="F104" i="15"/>
  <c r="F96" i="15"/>
  <c r="F88" i="15"/>
  <c r="F80" i="15"/>
  <c r="F72" i="15"/>
  <c r="F64" i="15"/>
  <c r="F56" i="15"/>
  <c r="F48" i="15"/>
  <c r="F40" i="15"/>
  <c r="F32" i="15"/>
  <c r="F24" i="15"/>
  <c r="F16" i="15"/>
  <c r="F8" i="15"/>
  <c r="Z163" i="16"/>
  <c r="Q79" i="18"/>
  <c r="Q39" i="18"/>
  <c r="Z162" i="16"/>
  <c r="H162" i="16" s="1"/>
  <c r="Z180" i="16"/>
  <c r="H180" i="16" s="1"/>
  <c r="Z172" i="16"/>
  <c r="H172" i="16" s="1"/>
  <c r="E156" i="15"/>
  <c r="E155" i="15"/>
  <c r="H155" i="15" s="1"/>
  <c r="S155" i="15" s="1"/>
  <c r="E154" i="15"/>
  <c r="H154" i="15" s="1"/>
  <c r="S154" i="15" s="1"/>
  <c r="E153" i="15"/>
  <c r="H153" i="15" s="1"/>
  <c r="S153" i="15" s="1"/>
  <c r="E152" i="15"/>
  <c r="E151" i="15"/>
  <c r="D149" i="15"/>
  <c r="D145" i="15"/>
  <c r="D141" i="15"/>
  <c r="H141" i="15" s="1"/>
  <c r="S141" i="15" s="1"/>
  <c r="D137" i="15"/>
  <c r="D133" i="15"/>
  <c r="D129" i="15"/>
  <c r="D125" i="15"/>
  <c r="H125" i="15" s="1"/>
  <c r="S125" i="15" s="1"/>
  <c r="D121" i="15"/>
  <c r="D117" i="15"/>
  <c r="D113" i="15"/>
  <c r="D109" i="15"/>
  <c r="H109" i="15" s="1"/>
  <c r="S109" i="15" s="1"/>
  <c r="D105" i="15"/>
  <c r="D101" i="15"/>
  <c r="D97" i="15"/>
  <c r="D93" i="15"/>
  <c r="H93" i="15" s="1"/>
  <c r="S93" i="15" s="1"/>
  <c r="D88" i="15"/>
  <c r="D84" i="15"/>
  <c r="D83" i="15"/>
  <c r="H83" i="15" s="1"/>
  <c r="S83" i="15" s="1"/>
  <c r="E82" i="15"/>
  <c r="D81" i="15"/>
  <c r="H81" i="15" s="1"/>
  <c r="S81" i="15" s="1"/>
  <c r="D80" i="15"/>
  <c r="H80" i="15" s="1"/>
  <c r="S80" i="15" s="1"/>
  <c r="D79" i="15"/>
  <c r="H79" i="15" s="1"/>
  <c r="D78" i="15"/>
  <c r="H78" i="15" s="1"/>
  <c r="S78" i="15" s="1"/>
  <c r="D77" i="15"/>
  <c r="D76" i="15"/>
  <c r="H76" i="15" s="1"/>
  <c r="S76" i="15" s="1"/>
  <c r="D75" i="15"/>
  <c r="H75" i="15" s="1"/>
  <c r="S75" i="15" s="1"/>
  <c r="D74" i="15"/>
  <c r="H74" i="15" s="1"/>
  <c r="S74" i="15" s="1"/>
  <c r="D73" i="15"/>
  <c r="H73" i="15" s="1"/>
  <c r="S73" i="15" s="1"/>
  <c r="D72" i="15"/>
  <c r="H72" i="15" s="1"/>
  <c r="S72" i="15" s="1"/>
  <c r="D71" i="15"/>
  <c r="H71" i="15" s="1"/>
  <c r="S71" i="15" s="1"/>
  <c r="D70" i="15"/>
  <c r="H70" i="15" s="1"/>
  <c r="S70" i="15" s="1"/>
  <c r="D69" i="15"/>
  <c r="H69" i="15" s="1"/>
  <c r="S69" i="15" s="1"/>
  <c r="D68" i="15"/>
  <c r="H68" i="15" s="1"/>
  <c r="S68" i="15" s="1"/>
  <c r="D67" i="15"/>
  <c r="H67" i="15" s="1"/>
  <c r="S67" i="15" s="1"/>
  <c r="D66" i="15"/>
  <c r="H66" i="15" s="1"/>
  <c r="S66" i="15" s="1"/>
  <c r="D65" i="15"/>
  <c r="H65" i="15" s="1"/>
  <c r="S65" i="15" s="1"/>
  <c r="D64" i="15"/>
  <c r="H64" i="15" s="1"/>
  <c r="S64" i="15" s="1"/>
  <c r="D63" i="15"/>
  <c r="H63" i="15" s="1"/>
  <c r="S63" i="15" s="1"/>
  <c r="D62" i="15"/>
  <c r="H62" i="15" s="1"/>
  <c r="S62" i="15" s="1"/>
  <c r="D61" i="15"/>
  <c r="H61" i="15" s="1"/>
  <c r="S61" i="15" s="1"/>
  <c r="D60" i="15"/>
  <c r="H60" i="15" s="1"/>
  <c r="S60" i="15" s="1"/>
  <c r="D59" i="15"/>
  <c r="H59" i="15" s="1"/>
  <c r="S59" i="15" s="1"/>
  <c r="D58" i="15"/>
  <c r="H58" i="15" s="1"/>
  <c r="S58" i="15" s="1"/>
  <c r="D57" i="15"/>
  <c r="H57" i="15" s="1"/>
  <c r="S57" i="15" s="1"/>
  <c r="D56" i="15"/>
  <c r="H56" i="15" s="1"/>
  <c r="S56" i="15" s="1"/>
  <c r="D55" i="15"/>
  <c r="H55" i="15" s="1"/>
  <c r="S55" i="15" s="1"/>
  <c r="D54" i="15"/>
  <c r="H54" i="15" s="1"/>
  <c r="S54" i="15" s="1"/>
  <c r="D53" i="15"/>
  <c r="H53" i="15" s="1"/>
  <c r="S53" i="15" s="1"/>
  <c r="D52" i="15"/>
  <c r="H52" i="15" s="1"/>
  <c r="S52" i="15" s="1"/>
  <c r="D51" i="15"/>
  <c r="H51" i="15" s="1"/>
  <c r="D50" i="15"/>
  <c r="H50" i="15" s="1"/>
  <c r="D49" i="15"/>
  <c r="H49" i="15" s="1"/>
  <c r="S49" i="15" s="1"/>
  <c r="D48" i="15"/>
  <c r="H48" i="15" s="1"/>
  <c r="S48" i="15" s="1"/>
  <c r="D47" i="15"/>
  <c r="H47" i="15" s="1"/>
  <c r="S47" i="15" s="1"/>
  <c r="D46" i="15"/>
  <c r="H46" i="15" s="1"/>
  <c r="S46" i="15" s="1"/>
  <c r="D45" i="15"/>
  <c r="H45" i="15" s="1"/>
  <c r="S45" i="15" s="1"/>
  <c r="D44" i="15"/>
  <c r="H44" i="15" s="1"/>
  <c r="S44" i="15" s="1"/>
  <c r="D43" i="15"/>
  <c r="H43" i="15" s="1"/>
  <c r="S43" i="15" s="1"/>
  <c r="D42" i="15"/>
  <c r="H42" i="15" s="1"/>
  <c r="S42" i="15" s="1"/>
  <c r="D41" i="15"/>
  <c r="H41" i="15" s="1"/>
  <c r="S41" i="15" s="1"/>
  <c r="D40" i="15"/>
  <c r="H40" i="15" s="1"/>
  <c r="S40" i="15" s="1"/>
  <c r="D39" i="15"/>
  <c r="H39" i="15" s="1"/>
  <c r="D38" i="15"/>
  <c r="H38" i="15" s="1"/>
  <c r="S38" i="15" s="1"/>
  <c r="D37" i="15"/>
  <c r="H37" i="15" s="1"/>
  <c r="E35" i="15"/>
  <c r="E32" i="15"/>
  <c r="D31" i="15"/>
  <c r="H31" i="15" s="1"/>
  <c r="S31" i="15" s="1"/>
  <c r="D23" i="15"/>
  <c r="H23" i="15" s="1"/>
  <c r="S23" i="15" s="1"/>
  <c r="D22" i="15"/>
  <c r="H22" i="15" s="1"/>
  <c r="S22" i="15" s="1"/>
  <c r="C30" i="17"/>
  <c r="E11" i="15"/>
  <c r="S50" i="15"/>
  <c r="I176" i="16"/>
  <c r="J176" i="16" s="1"/>
  <c r="I180" i="16"/>
  <c r="J180" i="16" s="1"/>
  <c r="P148" i="7"/>
  <c r="P132" i="7"/>
  <c r="P116" i="7"/>
  <c r="P100" i="7"/>
  <c r="P84" i="7"/>
  <c r="P68" i="7"/>
  <c r="P52" i="7"/>
  <c r="P36" i="7"/>
  <c r="P20" i="7"/>
  <c r="H6785" i="1"/>
  <c r="G151" i="2" s="1"/>
  <c r="H151" i="2" s="1"/>
  <c r="F128" i="2"/>
  <c r="D158" i="2"/>
  <c r="F158" i="2" s="1"/>
  <c r="H6784" i="1"/>
  <c r="H6783" i="1"/>
  <c r="H6782" i="1"/>
  <c r="H6781" i="1"/>
  <c r="H6780" i="1"/>
  <c r="H6779" i="1"/>
  <c r="H6778" i="1"/>
  <c r="H6777" i="1"/>
  <c r="H6776" i="1"/>
  <c r="H6775" i="1"/>
  <c r="H6774" i="1"/>
  <c r="H6773" i="1"/>
  <c r="H6772" i="1"/>
  <c r="H6771" i="1"/>
  <c r="H6770" i="1"/>
  <c r="H6769" i="1"/>
  <c r="H6768" i="1"/>
  <c r="H6767" i="1"/>
  <c r="H6766" i="1"/>
  <c r="H6765" i="1"/>
  <c r="H6764" i="1"/>
  <c r="H6763" i="1"/>
  <c r="H6762" i="1"/>
  <c r="H6761" i="1"/>
  <c r="H6760" i="1"/>
  <c r="H6759" i="1"/>
  <c r="H6758" i="1"/>
  <c r="H6757" i="1"/>
  <c r="H6756" i="1"/>
  <c r="H6755" i="1"/>
  <c r="H6754" i="1"/>
  <c r="H6753" i="1"/>
  <c r="H6752" i="1"/>
  <c r="H6751" i="1"/>
  <c r="H6750" i="1"/>
  <c r="H6749" i="1"/>
  <c r="H6748" i="1"/>
  <c r="H6747" i="1"/>
  <c r="H6746" i="1"/>
  <c r="H6745" i="1"/>
  <c r="H6744" i="1"/>
  <c r="H6743" i="1"/>
  <c r="H6742" i="1"/>
  <c r="H6741" i="1"/>
  <c r="H6740" i="1"/>
  <c r="H6739" i="1"/>
  <c r="H6738" i="1"/>
  <c r="H6737" i="1"/>
  <c r="H6736" i="1"/>
  <c r="H6735" i="1"/>
  <c r="H6734" i="1"/>
  <c r="H6733" i="1"/>
  <c r="H6732" i="1"/>
  <c r="H6731" i="1"/>
  <c r="H6730" i="1"/>
  <c r="H6729" i="1"/>
  <c r="H6728" i="1"/>
  <c r="H6727" i="1"/>
  <c r="H6726" i="1"/>
  <c r="H6725" i="1"/>
  <c r="H6724" i="1"/>
  <c r="H6723" i="1"/>
  <c r="H6722" i="1"/>
  <c r="H6721" i="1"/>
  <c r="H6720" i="1"/>
  <c r="H6719" i="1"/>
  <c r="H6718" i="1"/>
  <c r="H6717" i="1"/>
  <c r="H6716" i="1"/>
  <c r="H6715" i="1"/>
  <c r="H6714" i="1"/>
  <c r="H6713" i="1"/>
  <c r="H6712" i="1"/>
  <c r="H6711" i="1"/>
  <c r="H6710" i="1"/>
  <c r="H6709" i="1"/>
  <c r="H6708" i="1"/>
  <c r="H6707" i="1"/>
  <c r="H6706" i="1"/>
  <c r="H6705" i="1"/>
  <c r="H6704" i="1"/>
  <c r="H6703" i="1"/>
  <c r="H6702" i="1"/>
  <c r="H6701" i="1"/>
  <c r="H6700" i="1"/>
  <c r="H6699" i="1"/>
  <c r="H6698" i="1"/>
  <c r="H6697" i="1"/>
  <c r="H6696" i="1"/>
  <c r="H6695" i="1"/>
  <c r="H6694" i="1"/>
  <c r="H6693" i="1"/>
  <c r="H6692" i="1"/>
  <c r="H6691" i="1"/>
  <c r="H6690" i="1"/>
  <c r="H6689" i="1"/>
  <c r="H6688" i="1"/>
  <c r="H6687" i="1"/>
  <c r="H6686" i="1"/>
  <c r="H6685" i="1"/>
  <c r="H6684" i="1"/>
  <c r="H6683" i="1"/>
  <c r="H6682" i="1"/>
  <c r="H6681" i="1"/>
  <c r="H6680" i="1"/>
  <c r="H6679" i="1"/>
  <c r="H6678" i="1"/>
  <c r="H6677" i="1"/>
  <c r="H6676" i="1"/>
  <c r="H6675" i="1"/>
  <c r="H6674" i="1"/>
  <c r="H6673" i="1"/>
  <c r="H6672" i="1"/>
  <c r="H6671" i="1"/>
  <c r="H6670" i="1"/>
  <c r="H6669" i="1"/>
  <c r="H6668" i="1"/>
  <c r="H6667" i="1"/>
  <c r="H6666" i="1"/>
  <c r="H6665" i="1"/>
  <c r="H6664" i="1"/>
  <c r="H6663" i="1"/>
  <c r="H6662" i="1"/>
  <c r="H6661" i="1"/>
  <c r="H6660" i="1"/>
  <c r="H6659" i="1"/>
  <c r="H6658" i="1"/>
  <c r="H6657" i="1"/>
  <c r="H6656" i="1"/>
  <c r="H6655" i="1"/>
  <c r="H6654" i="1"/>
  <c r="H6653" i="1"/>
  <c r="H6652" i="1"/>
  <c r="H6651" i="1"/>
  <c r="H6650" i="1"/>
  <c r="H6649" i="1"/>
  <c r="H6648" i="1"/>
  <c r="H6647" i="1"/>
  <c r="H6646" i="1"/>
  <c r="H6645" i="1"/>
  <c r="H6644" i="1"/>
  <c r="H6643" i="1"/>
  <c r="H6642" i="1"/>
  <c r="H6641" i="1"/>
  <c r="H6640" i="1"/>
  <c r="H6639" i="1"/>
  <c r="H6638" i="1"/>
  <c r="H6637" i="1"/>
  <c r="H6636" i="1"/>
  <c r="H6635" i="1"/>
  <c r="H6634" i="1"/>
  <c r="H6633" i="1"/>
  <c r="H6632" i="1"/>
  <c r="H6631" i="1"/>
  <c r="H6630" i="1"/>
  <c r="H6629" i="1"/>
  <c r="H6628" i="1"/>
  <c r="H6627" i="1"/>
  <c r="H6626" i="1"/>
  <c r="H6625" i="1"/>
  <c r="H6624" i="1"/>
  <c r="H6623" i="1"/>
  <c r="H6622" i="1"/>
  <c r="H6621" i="1"/>
  <c r="H6620" i="1"/>
  <c r="H6619" i="1"/>
  <c r="H6618" i="1"/>
  <c r="H6617" i="1"/>
  <c r="H6616" i="1"/>
  <c r="H6615" i="1"/>
  <c r="H6614" i="1"/>
  <c r="H6613" i="1"/>
  <c r="H6612" i="1"/>
  <c r="H6611" i="1"/>
  <c r="H6610" i="1"/>
  <c r="H6609" i="1"/>
  <c r="H6608" i="1"/>
  <c r="H6607" i="1"/>
  <c r="H6606" i="1"/>
  <c r="H6605" i="1"/>
  <c r="H6604" i="1"/>
  <c r="H6603" i="1"/>
  <c r="H6602" i="1"/>
  <c r="H6601" i="1"/>
  <c r="H6600" i="1"/>
  <c r="H6599" i="1"/>
  <c r="H6598" i="1"/>
  <c r="H6597" i="1"/>
  <c r="H6596" i="1"/>
  <c r="H6595" i="1"/>
  <c r="H6594" i="1"/>
  <c r="H6593" i="1"/>
  <c r="H6592" i="1"/>
  <c r="H6591" i="1"/>
  <c r="H6590" i="1"/>
  <c r="H6589" i="1"/>
  <c r="H6588" i="1"/>
  <c r="H6587" i="1"/>
  <c r="H6586" i="1"/>
  <c r="H6585" i="1"/>
  <c r="H6584" i="1"/>
  <c r="H6583" i="1"/>
  <c r="H6582" i="1"/>
  <c r="H6581" i="1"/>
  <c r="H6580" i="1"/>
  <c r="H6579" i="1"/>
  <c r="H6578" i="1"/>
  <c r="H6577" i="1"/>
  <c r="H6576" i="1"/>
  <c r="H6575" i="1"/>
  <c r="H6574" i="1"/>
  <c r="H6573" i="1"/>
  <c r="H6572" i="1"/>
  <c r="H6571" i="1"/>
  <c r="H6570" i="1"/>
  <c r="H6569" i="1"/>
  <c r="H6568" i="1"/>
  <c r="H6567" i="1"/>
  <c r="H6566" i="1"/>
  <c r="H6565" i="1"/>
  <c r="H6564" i="1"/>
  <c r="H6563" i="1"/>
  <c r="H6562" i="1"/>
  <c r="H6561" i="1"/>
  <c r="H6560" i="1"/>
  <c r="H6559" i="1"/>
  <c r="H6558" i="1"/>
  <c r="H6557" i="1"/>
  <c r="H6556" i="1"/>
  <c r="H6555" i="1"/>
  <c r="H6554" i="1"/>
  <c r="H6553" i="1"/>
  <c r="H6552" i="1"/>
  <c r="H6551" i="1"/>
  <c r="H6550" i="1"/>
  <c r="H6549" i="1"/>
  <c r="H6548" i="1"/>
  <c r="H6547" i="1"/>
  <c r="H6546" i="1"/>
  <c r="H6545" i="1"/>
  <c r="H6544" i="1"/>
  <c r="H6543" i="1"/>
  <c r="H6542" i="1"/>
  <c r="H6541" i="1"/>
  <c r="H6540" i="1"/>
  <c r="H6539" i="1"/>
  <c r="H6538" i="1"/>
  <c r="H6537" i="1"/>
  <c r="H6536" i="1"/>
  <c r="H6535" i="1"/>
  <c r="H6534" i="1"/>
  <c r="H6533" i="1"/>
  <c r="H6532" i="1"/>
  <c r="H6531" i="1"/>
  <c r="H6530" i="1"/>
  <c r="H6529" i="1"/>
  <c r="H6528" i="1"/>
  <c r="H6527" i="1"/>
  <c r="H6526" i="1"/>
  <c r="H6525" i="1"/>
  <c r="H6524" i="1"/>
  <c r="H6523" i="1"/>
  <c r="H6522" i="1"/>
  <c r="H6521" i="1"/>
  <c r="H6520" i="1"/>
  <c r="H6519" i="1"/>
  <c r="H6518" i="1"/>
  <c r="H6517" i="1"/>
  <c r="H6516" i="1"/>
  <c r="H6515" i="1"/>
  <c r="H6514" i="1"/>
  <c r="H6513" i="1"/>
  <c r="H6512" i="1"/>
  <c r="H6511" i="1"/>
  <c r="H6510" i="1"/>
  <c r="H6509" i="1"/>
  <c r="H6508" i="1"/>
  <c r="H6507" i="1"/>
  <c r="H6506" i="1"/>
  <c r="H6505" i="1"/>
  <c r="H6504" i="1"/>
  <c r="H6503" i="1"/>
  <c r="H6502" i="1"/>
  <c r="H6501" i="1"/>
  <c r="H6500" i="1"/>
  <c r="H6499" i="1"/>
  <c r="H6498" i="1"/>
  <c r="H6497" i="1"/>
  <c r="H6496" i="1"/>
  <c r="H6495" i="1"/>
  <c r="H6494" i="1"/>
  <c r="H6493" i="1"/>
  <c r="H6492" i="1"/>
  <c r="H6491" i="1"/>
  <c r="H6490" i="1"/>
  <c r="H6489" i="1"/>
  <c r="H6488" i="1"/>
  <c r="H6487" i="1"/>
  <c r="H6486" i="1"/>
  <c r="H6485" i="1"/>
  <c r="H6484" i="1"/>
  <c r="H6483" i="1"/>
  <c r="H6482" i="1"/>
  <c r="H6481" i="1"/>
  <c r="H6480" i="1"/>
  <c r="H6479" i="1"/>
  <c r="H6478" i="1"/>
  <c r="H6477" i="1"/>
  <c r="H6476" i="1"/>
  <c r="H6475" i="1"/>
  <c r="H6474" i="1"/>
  <c r="H6473" i="1"/>
  <c r="H6472" i="1"/>
  <c r="H6471" i="1"/>
  <c r="H6470" i="1"/>
  <c r="H6469" i="1"/>
  <c r="H6468" i="1"/>
  <c r="H6467" i="1"/>
  <c r="H6466" i="1"/>
  <c r="H6465" i="1"/>
  <c r="H6464" i="1"/>
  <c r="H6463" i="1"/>
  <c r="H6462" i="1"/>
  <c r="H6461" i="1"/>
  <c r="H6460" i="1"/>
  <c r="H6459" i="1"/>
  <c r="H6458" i="1"/>
  <c r="H6457" i="1"/>
  <c r="H6456" i="1"/>
  <c r="H6455" i="1"/>
  <c r="H6454" i="1"/>
  <c r="H6453" i="1"/>
  <c r="H6452" i="1"/>
  <c r="H6451" i="1"/>
  <c r="H6450" i="1"/>
  <c r="H6449" i="1"/>
  <c r="H6448" i="1"/>
  <c r="H6447" i="1"/>
  <c r="H6446" i="1"/>
  <c r="H6445" i="1"/>
  <c r="H6444" i="1"/>
  <c r="H6443" i="1"/>
  <c r="H6442" i="1"/>
  <c r="H6441" i="1"/>
  <c r="H6440" i="1"/>
  <c r="H6439" i="1"/>
  <c r="H6438" i="1"/>
  <c r="H6437" i="1"/>
  <c r="H6436" i="1"/>
  <c r="H6435" i="1"/>
  <c r="H6434" i="1"/>
  <c r="H6433" i="1"/>
  <c r="H6432" i="1"/>
  <c r="H6431" i="1"/>
  <c r="H6430" i="1"/>
  <c r="H6429" i="1"/>
  <c r="H6428" i="1"/>
  <c r="H6427" i="1"/>
  <c r="H6426" i="1"/>
  <c r="H6425" i="1"/>
  <c r="H6424" i="1"/>
  <c r="H6423" i="1"/>
  <c r="H6422" i="1"/>
  <c r="H6421" i="1"/>
  <c r="H6420" i="1"/>
  <c r="H6419" i="1"/>
  <c r="H6418" i="1"/>
  <c r="H6417" i="1"/>
  <c r="H6416" i="1"/>
  <c r="H6415" i="1"/>
  <c r="H6414" i="1"/>
  <c r="H6413" i="1"/>
  <c r="H6412" i="1"/>
  <c r="H6411" i="1"/>
  <c r="H6410" i="1"/>
  <c r="H6409" i="1"/>
  <c r="H6408" i="1"/>
  <c r="H6407" i="1"/>
  <c r="H6406" i="1"/>
  <c r="H6405" i="1"/>
  <c r="H6404" i="1"/>
  <c r="H6403" i="1"/>
  <c r="H6402" i="1"/>
  <c r="H6401" i="1"/>
  <c r="H6400" i="1"/>
  <c r="H6399" i="1"/>
  <c r="H6398" i="1"/>
  <c r="H6397" i="1"/>
  <c r="H6396" i="1"/>
  <c r="H6395" i="1"/>
  <c r="H6394" i="1"/>
  <c r="H6393" i="1"/>
  <c r="H6392" i="1"/>
  <c r="H6391" i="1"/>
  <c r="H6390" i="1"/>
  <c r="H6389" i="1"/>
  <c r="H6388" i="1"/>
  <c r="H6387" i="1"/>
  <c r="H6386" i="1"/>
  <c r="H6385" i="1"/>
  <c r="H6384" i="1"/>
  <c r="H6383" i="1"/>
  <c r="H6382" i="1"/>
  <c r="H6381" i="1"/>
  <c r="H6380" i="1"/>
  <c r="H6379" i="1"/>
  <c r="H6378" i="1"/>
  <c r="H6377" i="1"/>
  <c r="H6376" i="1"/>
  <c r="H6375" i="1"/>
  <c r="H6374" i="1"/>
  <c r="H6373" i="1"/>
  <c r="H6372" i="1"/>
  <c r="H6371" i="1"/>
  <c r="H6370" i="1"/>
  <c r="H6369" i="1"/>
  <c r="H6368" i="1"/>
  <c r="H6367" i="1"/>
  <c r="H6366" i="1"/>
  <c r="H6365" i="1"/>
  <c r="H6364" i="1"/>
  <c r="H6363" i="1"/>
  <c r="H6362" i="1"/>
  <c r="H6361" i="1"/>
  <c r="H6360" i="1"/>
  <c r="H6359" i="1"/>
  <c r="H6358" i="1"/>
  <c r="H6357" i="1"/>
  <c r="H6356" i="1"/>
  <c r="H6355" i="1"/>
  <c r="H6354" i="1"/>
  <c r="H6353" i="1"/>
  <c r="H6352" i="1"/>
  <c r="H6351" i="1"/>
  <c r="H6350" i="1"/>
  <c r="H6349" i="1"/>
  <c r="H6348" i="1"/>
  <c r="H6347" i="1"/>
  <c r="H6346" i="1"/>
  <c r="H6345" i="1"/>
  <c r="H6344" i="1"/>
  <c r="H6343" i="1"/>
  <c r="H6342" i="1"/>
  <c r="H6341" i="1"/>
  <c r="H6340" i="1"/>
  <c r="H6339" i="1"/>
  <c r="H6338" i="1"/>
  <c r="H6337" i="1"/>
  <c r="H6336" i="1"/>
  <c r="H6335" i="1"/>
  <c r="H6334" i="1"/>
  <c r="H6333" i="1"/>
  <c r="H6332" i="1"/>
  <c r="H6331" i="1"/>
  <c r="H6330" i="1"/>
  <c r="H6329" i="1"/>
  <c r="H6328" i="1"/>
  <c r="H6327" i="1"/>
  <c r="H6326" i="1"/>
  <c r="H6325" i="1"/>
  <c r="H6324" i="1"/>
  <c r="H6323" i="1"/>
  <c r="H6322" i="1"/>
  <c r="H6321" i="1"/>
  <c r="G139" i="2" s="1"/>
  <c r="H139" i="2" s="1"/>
  <c r="H6320" i="1"/>
  <c r="H6319" i="1"/>
  <c r="H6318" i="1"/>
  <c r="H6317" i="1"/>
  <c r="H6316" i="1"/>
  <c r="H6315" i="1"/>
  <c r="H6314" i="1"/>
  <c r="H6313" i="1"/>
  <c r="H6312" i="1"/>
  <c r="H6311" i="1"/>
  <c r="H6310" i="1"/>
  <c r="H6309" i="1"/>
  <c r="H6308" i="1"/>
  <c r="H6307" i="1"/>
  <c r="H6306" i="1"/>
  <c r="H6305" i="1"/>
  <c r="H6304" i="1"/>
  <c r="H6303" i="1"/>
  <c r="H6302" i="1"/>
  <c r="H6301" i="1"/>
  <c r="H6300" i="1"/>
  <c r="H6299" i="1"/>
  <c r="H6298" i="1"/>
  <c r="H6297" i="1"/>
  <c r="H6296" i="1"/>
  <c r="H6295" i="1"/>
  <c r="H6294" i="1"/>
  <c r="H6293" i="1"/>
  <c r="H6292" i="1"/>
  <c r="H6291" i="1"/>
  <c r="H6290" i="1"/>
  <c r="H6289" i="1"/>
  <c r="H6288" i="1"/>
  <c r="H6287" i="1"/>
  <c r="H6286" i="1"/>
  <c r="H6285" i="1"/>
  <c r="H6284" i="1"/>
  <c r="H6283" i="1"/>
  <c r="H6282" i="1"/>
  <c r="H6281" i="1"/>
  <c r="H6280" i="1"/>
  <c r="H6279" i="1"/>
  <c r="H6278" i="1"/>
  <c r="H6277" i="1"/>
  <c r="H6276" i="1"/>
  <c r="H6275" i="1"/>
  <c r="H6274" i="1"/>
  <c r="H6273" i="1"/>
  <c r="H6272" i="1"/>
  <c r="H6271" i="1"/>
  <c r="H6270" i="1"/>
  <c r="H6269" i="1"/>
  <c r="H6268" i="1"/>
  <c r="H6267" i="1"/>
  <c r="H6266" i="1"/>
  <c r="H6265" i="1"/>
  <c r="H6264" i="1"/>
  <c r="H6263" i="1"/>
  <c r="H6262" i="1"/>
  <c r="H6261" i="1"/>
  <c r="H6260" i="1"/>
  <c r="H6259" i="1"/>
  <c r="H6258" i="1"/>
  <c r="H6257" i="1"/>
  <c r="H6256" i="1"/>
  <c r="H6255" i="1"/>
  <c r="H6254" i="1"/>
  <c r="H6253" i="1"/>
  <c r="H6252" i="1"/>
  <c r="H6251" i="1"/>
  <c r="H6250" i="1"/>
  <c r="H6249" i="1"/>
  <c r="H6248" i="1"/>
  <c r="H6247" i="1"/>
  <c r="H6246" i="1"/>
  <c r="H6245" i="1"/>
  <c r="H6244" i="1"/>
  <c r="H6243" i="1"/>
  <c r="H6242" i="1"/>
  <c r="H6241" i="1"/>
  <c r="H6240" i="1"/>
  <c r="H6239" i="1"/>
  <c r="H6238" i="1"/>
  <c r="H6237" i="1"/>
  <c r="H6236" i="1"/>
  <c r="H6235" i="1"/>
  <c r="H6234" i="1"/>
  <c r="H6233" i="1"/>
  <c r="H6232" i="1"/>
  <c r="H6231" i="1"/>
  <c r="H6230" i="1"/>
  <c r="H6229" i="1"/>
  <c r="H6228" i="1"/>
  <c r="H6227" i="1"/>
  <c r="H6226" i="1"/>
  <c r="H6225" i="1"/>
  <c r="H6224" i="1"/>
  <c r="H6223" i="1"/>
  <c r="H6222" i="1"/>
  <c r="H6221" i="1"/>
  <c r="H6220" i="1"/>
  <c r="H6219" i="1"/>
  <c r="H6218" i="1"/>
  <c r="H6217" i="1"/>
  <c r="H6216" i="1"/>
  <c r="H6215" i="1"/>
  <c r="H6214" i="1"/>
  <c r="H6213" i="1"/>
  <c r="H6212" i="1"/>
  <c r="H6211" i="1"/>
  <c r="H6210" i="1"/>
  <c r="H6209" i="1"/>
  <c r="H6208" i="1"/>
  <c r="H6207" i="1"/>
  <c r="H6206" i="1"/>
  <c r="H6205" i="1"/>
  <c r="H6204" i="1"/>
  <c r="H6203" i="1"/>
  <c r="H6202" i="1"/>
  <c r="H6201" i="1"/>
  <c r="H6200" i="1"/>
  <c r="H6199" i="1"/>
  <c r="H6198" i="1"/>
  <c r="H6197" i="1"/>
  <c r="H6196" i="1"/>
  <c r="H6195" i="1"/>
  <c r="H6194" i="1"/>
  <c r="H6193" i="1"/>
  <c r="H6192" i="1"/>
  <c r="H6191" i="1"/>
  <c r="H6190" i="1"/>
  <c r="H6189" i="1"/>
  <c r="H6188" i="1"/>
  <c r="H6187" i="1"/>
  <c r="H6186" i="1"/>
  <c r="H6185" i="1"/>
  <c r="H6184" i="1"/>
  <c r="H6183" i="1"/>
  <c r="H6182" i="1"/>
  <c r="H6181" i="1"/>
  <c r="H6180" i="1"/>
  <c r="H6179" i="1"/>
  <c r="H6178" i="1"/>
  <c r="H6177" i="1"/>
  <c r="H6176" i="1"/>
  <c r="H6175" i="1"/>
  <c r="H6174" i="1"/>
  <c r="H6173" i="1"/>
  <c r="H6172" i="1"/>
  <c r="H6171" i="1"/>
  <c r="H6170" i="1"/>
  <c r="H6169" i="1"/>
  <c r="H6168" i="1"/>
  <c r="H6167" i="1"/>
  <c r="H6166" i="1"/>
  <c r="H6165" i="1"/>
  <c r="H6164" i="1"/>
  <c r="H6163" i="1"/>
  <c r="H6162" i="1"/>
  <c r="H6161" i="1"/>
  <c r="H6160" i="1"/>
  <c r="H6159" i="1"/>
  <c r="H6158" i="1"/>
  <c r="H6157" i="1"/>
  <c r="H6156" i="1"/>
  <c r="H6155" i="1"/>
  <c r="H6154" i="1"/>
  <c r="H6153" i="1"/>
  <c r="H6152" i="1"/>
  <c r="H6151" i="1"/>
  <c r="H6150" i="1"/>
  <c r="H6149" i="1"/>
  <c r="H6148" i="1"/>
  <c r="H6147" i="1"/>
  <c r="H6146" i="1"/>
  <c r="H6145" i="1"/>
  <c r="H6144" i="1"/>
  <c r="H6143" i="1"/>
  <c r="H6142" i="1"/>
  <c r="H6141" i="1"/>
  <c r="H6140" i="1"/>
  <c r="H6139" i="1"/>
  <c r="H6138" i="1"/>
  <c r="H6137" i="1"/>
  <c r="H6136" i="1"/>
  <c r="H6135" i="1"/>
  <c r="H6134" i="1"/>
  <c r="H6133" i="1"/>
  <c r="H6132" i="1"/>
  <c r="H6131" i="1"/>
  <c r="H6130" i="1"/>
  <c r="H6129" i="1"/>
  <c r="H6128" i="1"/>
  <c r="H6127" i="1"/>
  <c r="H6126" i="1"/>
  <c r="H6125" i="1"/>
  <c r="H6124" i="1"/>
  <c r="H6123" i="1"/>
  <c r="H6122" i="1"/>
  <c r="H6121" i="1"/>
  <c r="H6120" i="1"/>
  <c r="H6119" i="1"/>
  <c r="H6118" i="1"/>
  <c r="H6117" i="1"/>
  <c r="H6116" i="1"/>
  <c r="H6115" i="1"/>
  <c r="H6114" i="1"/>
  <c r="H6113" i="1"/>
  <c r="H6112" i="1"/>
  <c r="H6111" i="1"/>
  <c r="H6110" i="1"/>
  <c r="H6109" i="1"/>
  <c r="H6108" i="1"/>
  <c r="H6107" i="1"/>
  <c r="H6106" i="1"/>
  <c r="H6105" i="1"/>
  <c r="H6104" i="1"/>
  <c r="H6103" i="1"/>
  <c r="H6102" i="1"/>
  <c r="H6101" i="1"/>
  <c r="H6100" i="1"/>
  <c r="H6099" i="1"/>
  <c r="H6098" i="1"/>
  <c r="H6097" i="1"/>
  <c r="H6096" i="1"/>
  <c r="H6095" i="1"/>
  <c r="H6094" i="1"/>
  <c r="H6093" i="1"/>
  <c r="H6092" i="1"/>
  <c r="H6091" i="1"/>
  <c r="H6090" i="1"/>
  <c r="H6089" i="1"/>
  <c r="H6088" i="1"/>
  <c r="H6087" i="1"/>
  <c r="H6086" i="1"/>
  <c r="H6085" i="1"/>
  <c r="H6084" i="1"/>
  <c r="H6083" i="1"/>
  <c r="H6082" i="1"/>
  <c r="H6081" i="1"/>
  <c r="H6080" i="1"/>
  <c r="H6079" i="1"/>
  <c r="H6078" i="1"/>
  <c r="H6077" i="1"/>
  <c r="H6076" i="1"/>
  <c r="H6075" i="1"/>
  <c r="H6074" i="1"/>
  <c r="H6073" i="1"/>
  <c r="H6072" i="1"/>
  <c r="H6071" i="1"/>
  <c r="H6070" i="1"/>
  <c r="H6069" i="1"/>
  <c r="H6068" i="1"/>
  <c r="H6067" i="1"/>
  <c r="H6066" i="1"/>
  <c r="H6065" i="1"/>
  <c r="H6064" i="1"/>
  <c r="H6063" i="1"/>
  <c r="H6062" i="1"/>
  <c r="H6061" i="1"/>
  <c r="H6060" i="1"/>
  <c r="H6059" i="1"/>
  <c r="H6058" i="1"/>
  <c r="H6057" i="1"/>
  <c r="H6056" i="1"/>
  <c r="H6055" i="1"/>
  <c r="H6054" i="1"/>
  <c r="H6053" i="1"/>
  <c r="H6052" i="1"/>
  <c r="H6051" i="1"/>
  <c r="H6050" i="1"/>
  <c r="H6049" i="1"/>
  <c r="H6048" i="1"/>
  <c r="H6047" i="1"/>
  <c r="H6046" i="1"/>
  <c r="H6045" i="1"/>
  <c r="H6044" i="1"/>
  <c r="H6043" i="1"/>
  <c r="H6042" i="1"/>
  <c r="H6041" i="1"/>
  <c r="H6040" i="1"/>
  <c r="H6039" i="1"/>
  <c r="H6038" i="1"/>
  <c r="H6037" i="1"/>
  <c r="H6036" i="1"/>
  <c r="H6035" i="1"/>
  <c r="H6034" i="1"/>
  <c r="H6033" i="1"/>
  <c r="H6032" i="1"/>
  <c r="H6031" i="1"/>
  <c r="H6030" i="1"/>
  <c r="H6029" i="1"/>
  <c r="H6028" i="1"/>
  <c r="H6027" i="1"/>
  <c r="H6026" i="1"/>
  <c r="H6025" i="1"/>
  <c r="H6024" i="1"/>
  <c r="H6023" i="1"/>
  <c r="H6022" i="1"/>
  <c r="H6021" i="1"/>
  <c r="H6020" i="1"/>
  <c r="H6019" i="1"/>
  <c r="H6018" i="1"/>
  <c r="H6017" i="1"/>
  <c r="H6016" i="1"/>
  <c r="H6015" i="1"/>
  <c r="H6014" i="1"/>
  <c r="H6013" i="1"/>
  <c r="H6012" i="1"/>
  <c r="H6011" i="1"/>
  <c r="H6010" i="1"/>
  <c r="H6009" i="1"/>
  <c r="H6008" i="1"/>
  <c r="H6007" i="1"/>
  <c r="H6006" i="1"/>
  <c r="H6005" i="1"/>
  <c r="H6004" i="1"/>
  <c r="H6003" i="1"/>
  <c r="H6002" i="1"/>
  <c r="H6001" i="1"/>
  <c r="H6000" i="1"/>
  <c r="H5999" i="1"/>
  <c r="H5998" i="1"/>
  <c r="H5997" i="1"/>
  <c r="H5996" i="1"/>
  <c r="H5995" i="1"/>
  <c r="H5994" i="1"/>
  <c r="H5993" i="1"/>
  <c r="H5992" i="1"/>
  <c r="H5991" i="1"/>
  <c r="H5990" i="1"/>
  <c r="H5989" i="1"/>
  <c r="H5988" i="1"/>
  <c r="H5987" i="1"/>
  <c r="H5986" i="1"/>
  <c r="H5985" i="1"/>
  <c r="H5984" i="1"/>
  <c r="H5983" i="1"/>
  <c r="H5982" i="1"/>
  <c r="H5981" i="1"/>
  <c r="H5980" i="1"/>
  <c r="H5979" i="1"/>
  <c r="H5978" i="1"/>
  <c r="H5977" i="1"/>
  <c r="H5976" i="1"/>
  <c r="H5975" i="1"/>
  <c r="H5974" i="1"/>
  <c r="H5973" i="1"/>
  <c r="H5972" i="1"/>
  <c r="H5971" i="1"/>
  <c r="H5970" i="1"/>
  <c r="H5969" i="1"/>
  <c r="H5968" i="1"/>
  <c r="H5967" i="1"/>
  <c r="H5966" i="1"/>
  <c r="H5965" i="1"/>
  <c r="H5964" i="1"/>
  <c r="H5963" i="1"/>
  <c r="H5962" i="1"/>
  <c r="H5961" i="1"/>
  <c r="H5960" i="1"/>
  <c r="H5959" i="1"/>
  <c r="H5958" i="1"/>
  <c r="H5957" i="1"/>
  <c r="H5956" i="1"/>
  <c r="H5955" i="1"/>
  <c r="H5954" i="1"/>
  <c r="H5953" i="1"/>
  <c r="H5952" i="1"/>
  <c r="H5951" i="1"/>
  <c r="H5950" i="1"/>
  <c r="H5949" i="1"/>
  <c r="H5948" i="1"/>
  <c r="H5947" i="1"/>
  <c r="H5946" i="1"/>
  <c r="H5945" i="1"/>
  <c r="H5944" i="1"/>
  <c r="H5943" i="1"/>
  <c r="H5942" i="1"/>
  <c r="H5941" i="1"/>
  <c r="H5940" i="1"/>
  <c r="H5939" i="1"/>
  <c r="H5938" i="1"/>
  <c r="H5937" i="1"/>
  <c r="H5936" i="1"/>
  <c r="H5935" i="1"/>
  <c r="H5934" i="1"/>
  <c r="H5933" i="1"/>
  <c r="H5932" i="1"/>
  <c r="H5931" i="1"/>
  <c r="H5930" i="1"/>
  <c r="H5929" i="1"/>
  <c r="H5928" i="1"/>
  <c r="H5927" i="1"/>
  <c r="H5926" i="1"/>
  <c r="H5925" i="1"/>
  <c r="G138" i="2" s="1"/>
  <c r="H138" i="2" s="1"/>
  <c r="H5924" i="1"/>
  <c r="H5923" i="1"/>
  <c r="H5922" i="1"/>
  <c r="H5921" i="1"/>
  <c r="H5920" i="1"/>
  <c r="H5919" i="1"/>
  <c r="H5918" i="1"/>
  <c r="H5917" i="1"/>
  <c r="H5916" i="1"/>
  <c r="H5915" i="1"/>
  <c r="H5914" i="1"/>
  <c r="H5913" i="1"/>
  <c r="H5912" i="1"/>
  <c r="H5911" i="1"/>
  <c r="H5910" i="1"/>
  <c r="H5909" i="1"/>
  <c r="H5908" i="1"/>
  <c r="H5907" i="1"/>
  <c r="H5906" i="1"/>
  <c r="H5905" i="1"/>
  <c r="H5904" i="1"/>
  <c r="H5903" i="1"/>
  <c r="H5902" i="1"/>
  <c r="H5901" i="1"/>
  <c r="H5900" i="1"/>
  <c r="H5899" i="1"/>
  <c r="H5898" i="1"/>
  <c r="H5897" i="1"/>
  <c r="H5896" i="1"/>
  <c r="H5895" i="1"/>
  <c r="H5894" i="1"/>
  <c r="H5893" i="1"/>
  <c r="H5892" i="1"/>
  <c r="H5891" i="1"/>
  <c r="H5890" i="1"/>
  <c r="H5889" i="1"/>
  <c r="H5888" i="1"/>
  <c r="H5887" i="1"/>
  <c r="H5886" i="1"/>
  <c r="H5885" i="1"/>
  <c r="H5884" i="1"/>
  <c r="H5883" i="1"/>
  <c r="H5882" i="1"/>
  <c r="H5881" i="1"/>
  <c r="H5880" i="1"/>
  <c r="H5879" i="1"/>
  <c r="H5878" i="1"/>
  <c r="H5877" i="1"/>
  <c r="H5876" i="1"/>
  <c r="H5875" i="1"/>
  <c r="H5874" i="1"/>
  <c r="H5873" i="1"/>
  <c r="H5872" i="1"/>
  <c r="H5871" i="1"/>
  <c r="H5870" i="1"/>
  <c r="H5869" i="1"/>
  <c r="H5868" i="1"/>
  <c r="H5867" i="1"/>
  <c r="H5866" i="1"/>
  <c r="H5865" i="1"/>
  <c r="H5864" i="1"/>
  <c r="H5863" i="1"/>
  <c r="H5862" i="1"/>
  <c r="H5861" i="1"/>
  <c r="H5860" i="1"/>
  <c r="H5859" i="1"/>
  <c r="H5858" i="1"/>
  <c r="H5857" i="1"/>
  <c r="H5856" i="1"/>
  <c r="H5855" i="1"/>
  <c r="H5854" i="1"/>
  <c r="H5853" i="1"/>
  <c r="H5852" i="1"/>
  <c r="H5851" i="1"/>
  <c r="H5850" i="1"/>
  <c r="H5849" i="1"/>
  <c r="H5848" i="1"/>
  <c r="H5847" i="1"/>
  <c r="H5846" i="1"/>
  <c r="H5845" i="1"/>
  <c r="H5844" i="1"/>
  <c r="H5843" i="1"/>
  <c r="H5842" i="1"/>
  <c r="H5841" i="1"/>
  <c r="H5840" i="1"/>
  <c r="H5839" i="1"/>
  <c r="H5838" i="1"/>
  <c r="H5837" i="1"/>
  <c r="H5836" i="1"/>
  <c r="H5835" i="1"/>
  <c r="H5834" i="1"/>
  <c r="H5833" i="1"/>
  <c r="H5832" i="1"/>
  <c r="H5831" i="1"/>
  <c r="H5830" i="1"/>
  <c r="H5829" i="1"/>
  <c r="H5828" i="1"/>
  <c r="H5827" i="1"/>
  <c r="H5826" i="1"/>
  <c r="H5825" i="1"/>
  <c r="H5824" i="1"/>
  <c r="H5823" i="1"/>
  <c r="H5822" i="1"/>
  <c r="H5821" i="1"/>
  <c r="H5820" i="1"/>
  <c r="H5819" i="1"/>
  <c r="H5818" i="1"/>
  <c r="H5817" i="1"/>
  <c r="H5816" i="1"/>
  <c r="H5815" i="1"/>
  <c r="H5814" i="1"/>
  <c r="H5813" i="1"/>
  <c r="H5812" i="1"/>
  <c r="H5811" i="1"/>
  <c r="H5810" i="1"/>
  <c r="H5809" i="1"/>
  <c r="H5808" i="1"/>
  <c r="H5807" i="1"/>
  <c r="H5806" i="1"/>
  <c r="H5805" i="1"/>
  <c r="H5804" i="1"/>
  <c r="H5803" i="1"/>
  <c r="H5802" i="1"/>
  <c r="H5801" i="1"/>
  <c r="H5800" i="1"/>
  <c r="H5799" i="1"/>
  <c r="H5798" i="1"/>
  <c r="H5797" i="1"/>
  <c r="H5796" i="1"/>
  <c r="H5795" i="1"/>
  <c r="H5794" i="1"/>
  <c r="H5793" i="1"/>
  <c r="H5792" i="1"/>
  <c r="H5791" i="1"/>
  <c r="H5790" i="1"/>
  <c r="H5789" i="1"/>
  <c r="H5788" i="1"/>
  <c r="H5787" i="1"/>
  <c r="H5786" i="1"/>
  <c r="H5785" i="1"/>
  <c r="H5784" i="1"/>
  <c r="H5783" i="1"/>
  <c r="H5782" i="1"/>
  <c r="H5781" i="1"/>
  <c r="H5780" i="1"/>
  <c r="H5779" i="1"/>
  <c r="H5778" i="1"/>
  <c r="H5777" i="1"/>
  <c r="H5776" i="1"/>
  <c r="H5775" i="1"/>
  <c r="H5774" i="1"/>
  <c r="H5773" i="1"/>
  <c r="H5772" i="1"/>
  <c r="H5771" i="1"/>
  <c r="H5770" i="1"/>
  <c r="H5769" i="1"/>
  <c r="H5768" i="1"/>
  <c r="H5767" i="1"/>
  <c r="H5766" i="1"/>
  <c r="H5765" i="1"/>
  <c r="H5764" i="1"/>
  <c r="H5763" i="1"/>
  <c r="H5762" i="1"/>
  <c r="H5761" i="1"/>
  <c r="H5760" i="1"/>
  <c r="H5759" i="1"/>
  <c r="H5758" i="1"/>
  <c r="H5757" i="1"/>
  <c r="H5756" i="1"/>
  <c r="H5755" i="1"/>
  <c r="H5754" i="1"/>
  <c r="H5753" i="1"/>
  <c r="H5752" i="1"/>
  <c r="H5751" i="1"/>
  <c r="H5750" i="1"/>
  <c r="H5749" i="1"/>
  <c r="H5748" i="1"/>
  <c r="H5747" i="1"/>
  <c r="H5746" i="1"/>
  <c r="H5745" i="1"/>
  <c r="H5744" i="1"/>
  <c r="H5743" i="1"/>
  <c r="H5742" i="1"/>
  <c r="H5741" i="1"/>
  <c r="H5740" i="1"/>
  <c r="H5739" i="1"/>
  <c r="H5738" i="1"/>
  <c r="H5737" i="1"/>
  <c r="H5736" i="1"/>
  <c r="H5735" i="1"/>
  <c r="H5734" i="1"/>
  <c r="H5733" i="1"/>
  <c r="H5732" i="1"/>
  <c r="H5731" i="1"/>
  <c r="H5730" i="1"/>
  <c r="H5729" i="1"/>
  <c r="H5728" i="1"/>
  <c r="H5727" i="1"/>
  <c r="H5726" i="1"/>
  <c r="H5725" i="1"/>
  <c r="H5724" i="1"/>
  <c r="H5723" i="1"/>
  <c r="H5722" i="1"/>
  <c r="H5721" i="1"/>
  <c r="H5720" i="1"/>
  <c r="H5719" i="1"/>
  <c r="H5718" i="1"/>
  <c r="H5717" i="1"/>
  <c r="H5716" i="1"/>
  <c r="H5715" i="1"/>
  <c r="H5714" i="1"/>
  <c r="H5713" i="1"/>
  <c r="H5712" i="1"/>
  <c r="H5711" i="1"/>
  <c r="H5710" i="1"/>
  <c r="H5709" i="1"/>
  <c r="H5708" i="1"/>
  <c r="H5707" i="1"/>
  <c r="H5706" i="1"/>
  <c r="H5705" i="1"/>
  <c r="H5704" i="1"/>
  <c r="H5703" i="1"/>
  <c r="H5702" i="1"/>
  <c r="H5701" i="1"/>
  <c r="H5700" i="1"/>
  <c r="H5699" i="1"/>
  <c r="H5698" i="1"/>
  <c r="H5697" i="1"/>
  <c r="H5696" i="1"/>
  <c r="H5695" i="1"/>
  <c r="H5694" i="1"/>
  <c r="H5693" i="1"/>
  <c r="H5692" i="1"/>
  <c r="H5691" i="1"/>
  <c r="H5690" i="1"/>
  <c r="H5689" i="1"/>
  <c r="H5688" i="1"/>
  <c r="H5687" i="1"/>
  <c r="H5686" i="1"/>
  <c r="H5685" i="1"/>
  <c r="H5684" i="1"/>
  <c r="H5683" i="1"/>
  <c r="H5682" i="1"/>
  <c r="H5681" i="1"/>
  <c r="H5680" i="1"/>
  <c r="H5679" i="1"/>
  <c r="H5678" i="1"/>
  <c r="H5677" i="1"/>
  <c r="H5676" i="1"/>
  <c r="H5675" i="1"/>
  <c r="H5674" i="1"/>
  <c r="H5673" i="1"/>
  <c r="H5672" i="1"/>
  <c r="H5671" i="1"/>
  <c r="H5670" i="1"/>
  <c r="H5669" i="1"/>
  <c r="H5668" i="1"/>
  <c r="H5667" i="1"/>
  <c r="H5666" i="1"/>
  <c r="H5665" i="1"/>
  <c r="H5664" i="1"/>
  <c r="H5663" i="1"/>
  <c r="H5662" i="1"/>
  <c r="H5661" i="1"/>
  <c r="H5660" i="1"/>
  <c r="H5659" i="1"/>
  <c r="H5658" i="1"/>
  <c r="H5657" i="1"/>
  <c r="H5656" i="1"/>
  <c r="H5655" i="1"/>
  <c r="H5654" i="1"/>
  <c r="H5653" i="1"/>
  <c r="H5652" i="1"/>
  <c r="H5651" i="1"/>
  <c r="H5650" i="1"/>
  <c r="H5649" i="1"/>
  <c r="H5648" i="1"/>
  <c r="H5647" i="1"/>
  <c r="H5646" i="1"/>
  <c r="H5645" i="1"/>
  <c r="H5644" i="1"/>
  <c r="H5643" i="1"/>
  <c r="H5642" i="1"/>
  <c r="H5641" i="1"/>
  <c r="H5640" i="1"/>
  <c r="H5639" i="1"/>
  <c r="H5638" i="1"/>
  <c r="H5637" i="1"/>
  <c r="H5636" i="1"/>
  <c r="H5635" i="1"/>
  <c r="H5634" i="1"/>
  <c r="H5633" i="1"/>
  <c r="H5632" i="1"/>
  <c r="H5631" i="1"/>
  <c r="H5630" i="1"/>
  <c r="H5629" i="1"/>
  <c r="H5628" i="1"/>
  <c r="H5627" i="1"/>
  <c r="H5626" i="1"/>
  <c r="H5625" i="1"/>
  <c r="H5624" i="1"/>
  <c r="H5623" i="1"/>
  <c r="H5622" i="1"/>
  <c r="H5621" i="1"/>
  <c r="H5620" i="1"/>
  <c r="H5619" i="1"/>
  <c r="H5618" i="1"/>
  <c r="H5617" i="1"/>
  <c r="H5616" i="1"/>
  <c r="H5615" i="1"/>
  <c r="H5614" i="1"/>
  <c r="H5613" i="1"/>
  <c r="H5612" i="1"/>
  <c r="H5611" i="1"/>
  <c r="H5610" i="1"/>
  <c r="H5609" i="1"/>
  <c r="H5608" i="1"/>
  <c r="H5607" i="1"/>
  <c r="H5606" i="1"/>
  <c r="H5605" i="1"/>
  <c r="H5604" i="1"/>
  <c r="H5603" i="1"/>
  <c r="H5602" i="1"/>
  <c r="H5601" i="1"/>
  <c r="H5600" i="1"/>
  <c r="H5599" i="1"/>
  <c r="H5598" i="1"/>
  <c r="H5597" i="1"/>
  <c r="H5596" i="1"/>
  <c r="H5595" i="1"/>
  <c r="H5594" i="1"/>
  <c r="H5593" i="1"/>
  <c r="H5592" i="1"/>
  <c r="H5591" i="1"/>
  <c r="H5590" i="1"/>
  <c r="H5589" i="1"/>
  <c r="H5588" i="1"/>
  <c r="H5587" i="1"/>
  <c r="H5586" i="1"/>
  <c r="H5585" i="1"/>
  <c r="H5584" i="1"/>
  <c r="H5583" i="1"/>
  <c r="H5582" i="1"/>
  <c r="H5581" i="1"/>
  <c r="H5580" i="1"/>
  <c r="H5579" i="1"/>
  <c r="H5578" i="1"/>
  <c r="H5577" i="1"/>
  <c r="H5576" i="1"/>
  <c r="H5575" i="1"/>
  <c r="H5574" i="1"/>
  <c r="H5573" i="1"/>
  <c r="H5572" i="1"/>
  <c r="H5571" i="1"/>
  <c r="H5570" i="1"/>
  <c r="H5569" i="1"/>
  <c r="H5568" i="1"/>
  <c r="H5567" i="1"/>
  <c r="H5566" i="1"/>
  <c r="H5565" i="1"/>
  <c r="H5564" i="1"/>
  <c r="H5563" i="1"/>
  <c r="H5562" i="1"/>
  <c r="H5561" i="1"/>
  <c r="H5560" i="1"/>
  <c r="H5559" i="1"/>
  <c r="H5558" i="1"/>
  <c r="H5557" i="1"/>
  <c r="H5556" i="1"/>
  <c r="H5555" i="1"/>
  <c r="H5554" i="1"/>
  <c r="H5553" i="1"/>
  <c r="H5552" i="1"/>
  <c r="H5551" i="1"/>
  <c r="H5550" i="1"/>
  <c r="H5549" i="1"/>
  <c r="H5548" i="1"/>
  <c r="H5547" i="1"/>
  <c r="H5546" i="1"/>
  <c r="H5545" i="1"/>
  <c r="H5544" i="1"/>
  <c r="H5543" i="1"/>
  <c r="H5542" i="1"/>
  <c r="H5541" i="1"/>
  <c r="H5540" i="1"/>
  <c r="H5539" i="1"/>
  <c r="H5538" i="1"/>
  <c r="H5537" i="1"/>
  <c r="H5536" i="1"/>
  <c r="H5535" i="1"/>
  <c r="H5534" i="1"/>
  <c r="H5533" i="1"/>
  <c r="H5532" i="1"/>
  <c r="H5531" i="1"/>
  <c r="H5530" i="1"/>
  <c r="H5529" i="1"/>
  <c r="H5528" i="1"/>
  <c r="H5527" i="1"/>
  <c r="H5526" i="1"/>
  <c r="H5525" i="1"/>
  <c r="H5524" i="1"/>
  <c r="H5523" i="1"/>
  <c r="H5522" i="1"/>
  <c r="H5521" i="1"/>
  <c r="H5520" i="1"/>
  <c r="H5519" i="1"/>
  <c r="H5518" i="1"/>
  <c r="H5517" i="1"/>
  <c r="H5516" i="1"/>
  <c r="H5515" i="1"/>
  <c r="H5514" i="1"/>
  <c r="H5513" i="1"/>
  <c r="H5512" i="1"/>
  <c r="H5511" i="1"/>
  <c r="H5510" i="1"/>
  <c r="H5509" i="1"/>
  <c r="H5508" i="1"/>
  <c r="H5507" i="1"/>
  <c r="H5506" i="1"/>
  <c r="H5505" i="1"/>
  <c r="H5504" i="1"/>
  <c r="H5503" i="1"/>
  <c r="H5502" i="1"/>
  <c r="H5501" i="1"/>
  <c r="H5500" i="1"/>
  <c r="H5499" i="1"/>
  <c r="H5498" i="1"/>
  <c r="H5497" i="1"/>
  <c r="H5496" i="1"/>
  <c r="H5495" i="1"/>
  <c r="H5494" i="1"/>
  <c r="H5493" i="1"/>
  <c r="H5492" i="1"/>
  <c r="H5491" i="1"/>
  <c r="H5490" i="1"/>
  <c r="H5489" i="1"/>
  <c r="H5488" i="1"/>
  <c r="H5487" i="1"/>
  <c r="H5486" i="1"/>
  <c r="H5485" i="1"/>
  <c r="H5484" i="1"/>
  <c r="H5483" i="1"/>
  <c r="H5482" i="1"/>
  <c r="H5481" i="1"/>
  <c r="H5480" i="1"/>
  <c r="H5479" i="1"/>
  <c r="H5478" i="1"/>
  <c r="H5477" i="1"/>
  <c r="H5476" i="1"/>
  <c r="H5475" i="1"/>
  <c r="H5474" i="1"/>
  <c r="H5473" i="1"/>
  <c r="H5472" i="1"/>
  <c r="H5471" i="1"/>
  <c r="H5470" i="1"/>
  <c r="H5469" i="1"/>
  <c r="H5468" i="1"/>
  <c r="H5467" i="1"/>
  <c r="H5466" i="1"/>
  <c r="H5465" i="1"/>
  <c r="H5464" i="1"/>
  <c r="H5463" i="1"/>
  <c r="H5462" i="1"/>
  <c r="H5461" i="1"/>
  <c r="H5460" i="1"/>
  <c r="H5459" i="1"/>
  <c r="H5458" i="1"/>
  <c r="H5457" i="1"/>
  <c r="H5456" i="1"/>
  <c r="H5455" i="1"/>
  <c r="H5454" i="1"/>
  <c r="H5453" i="1"/>
  <c r="H5452" i="1"/>
  <c r="H5451" i="1"/>
  <c r="H5450" i="1"/>
  <c r="H5449" i="1"/>
  <c r="H5448" i="1"/>
  <c r="H5447" i="1"/>
  <c r="H5446" i="1"/>
  <c r="H5445" i="1"/>
  <c r="H5444" i="1"/>
  <c r="H5443" i="1"/>
  <c r="H5442" i="1"/>
  <c r="H5441" i="1"/>
  <c r="H5440" i="1"/>
  <c r="H5439" i="1"/>
  <c r="H5438" i="1"/>
  <c r="H5437" i="1"/>
  <c r="H5436" i="1"/>
  <c r="H5435" i="1"/>
  <c r="H5434" i="1"/>
  <c r="H5433" i="1"/>
  <c r="H5432" i="1"/>
  <c r="H5431" i="1"/>
  <c r="H5430" i="1"/>
  <c r="H5429" i="1"/>
  <c r="H5428" i="1"/>
  <c r="H5427" i="1"/>
  <c r="H5426" i="1"/>
  <c r="H5425" i="1"/>
  <c r="H5424" i="1"/>
  <c r="H5423" i="1"/>
  <c r="H5422" i="1"/>
  <c r="H5421" i="1"/>
  <c r="G61" i="2" s="1"/>
  <c r="H61" i="2" s="1"/>
  <c r="H5420" i="1"/>
  <c r="H5419" i="1"/>
  <c r="H5418" i="1"/>
  <c r="H5417" i="1"/>
  <c r="H5416" i="1"/>
  <c r="H5415" i="1"/>
  <c r="H5414" i="1"/>
  <c r="H5413" i="1"/>
  <c r="H5412" i="1"/>
  <c r="H5411" i="1"/>
  <c r="H5410" i="1"/>
  <c r="H5409" i="1"/>
  <c r="H5408" i="1"/>
  <c r="H5407" i="1"/>
  <c r="H5406" i="1"/>
  <c r="H5405" i="1"/>
  <c r="H5404" i="1"/>
  <c r="H5403" i="1"/>
  <c r="H5402" i="1"/>
  <c r="H5401" i="1"/>
  <c r="H5400" i="1"/>
  <c r="H5399" i="1"/>
  <c r="H5398" i="1"/>
  <c r="H5397" i="1"/>
  <c r="H5396" i="1"/>
  <c r="H5395" i="1"/>
  <c r="H5394" i="1"/>
  <c r="H5393" i="1"/>
  <c r="H5392" i="1"/>
  <c r="H5391" i="1"/>
  <c r="H5390" i="1"/>
  <c r="H5389" i="1"/>
  <c r="H5388" i="1"/>
  <c r="H5387" i="1"/>
  <c r="H5386" i="1"/>
  <c r="H5385" i="1"/>
  <c r="H5384" i="1"/>
  <c r="H5383" i="1"/>
  <c r="H5382" i="1"/>
  <c r="H5381" i="1"/>
  <c r="H5380" i="1"/>
  <c r="H5379" i="1"/>
  <c r="H5378" i="1"/>
  <c r="H5377" i="1"/>
  <c r="H5376" i="1"/>
  <c r="H5375" i="1"/>
  <c r="H5374" i="1"/>
  <c r="H5373" i="1"/>
  <c r="H5372" i="1"/>
  <c r="H5371" i="1"/>
  <c r="H5370" i="1"/>
  <c r="H5369" i="1"/>
  <c r="H5368" i="1"/>
  <c r="H5367" i="1"/>
  <c r="H5366" i="1"/>
  <c r="H5365" i="1"/>
  <c r="H5364" i="1"/>
  <c r="H5363" i="1"/>
  <c r="H5362" i="1"/>
  <c r="H5361" i="1"/>
  <c r="H5360" i="1"/>
  <c r="H5359" i="1"/>
  <c r="H5358" i="1"/>
  <c r="H5357" i="1"/>
  <c r="H5356" i="1"/>
  <c r="H5355" i="1"/>
  <c r="H5354" i="1"/>
  <c r="H5353" i="1"/>
  <c r="H5352" i="1"/>
  <c r="H5351" i="1"/>
  <c r="H5350" i="1"/>
  <c r="H5349" i="1"/>
  <c r="H5348" i="1"/>
  <c r="H5347" i="1"/>
  <c r="H5346" i="1"/>
  <c r="H5345" i="1"/>
  <c r="H5344" i="1"/>
  <c r="H5343" i="1"/>
  <c r="H5342" i="1"/>
  <c r="H5341" i="1"/>
  <c r="H5340" i="1"/>
  <c r="H5339" i="1"/>
  <c r="H5338" i="1"/>
  <c r="H5337" i="1"/>
  <c r="G60" i="2" s="1"/>
  <c r="H60" i="2" s="1"/>
  <c r="H5336" i="1"/>
  <c r="H5335" i="1"/>
  <c r="H5334" i="1"/>
  <c r="H5333" i="1"/>
  <c r="H5332" i="1"/>
  <c r="H5331" i="1"/>
  <c r="H5330" i="1"/>
  <c r="H5329" i="1"/>
  <c r="H5328" i="1"/>
  <c r="H5327" i="1"/>
  <c r="H5326" i="1"/>
  <c r="H5325" i="1"/>
  <c r="H5324" i="1"/>
  <c r="H5323" i="1"/>
  <c r="H5322" i="1"/>
  <c r="H5321" i="1"/>
  <c r="H5320" i="1"/>
  <c r="H5319" i="1"/>
  <c r="H5318" i="1"/>
  <c r="H5317" i="1"/>
  <c r="H5316" i="1"/>
  <c r="H5315" i="1"/>
  <c r="H5314" i="1"/>
  <c r="H5313" i="1"/>
  <c r="H5312" i="1"/>
  <c r="H5311" i="1"/>
  <c r="H5310" i="1"/>
  <c r="H5309" i="1"/>
  <c r="H5308" i="1"/>
  <c r="H5307" i="1"/>
  <c r="H5306" i="1"/>
  <c r="H5305" i="1"/>
  <c r="H5304" i="1"/>
  <c r="H5303" i="1"/>
  <c r="H5302" i="1"/>
  <c r="H5301" i="1"/>
  <c r="H5300" i="1"/>
  <c r="H5299" i="1"/>
  <c r="H5298" i="1"/>
  <c r="H5297" i="1"/>
  <c r="H5296" i="1"/>
  <c r="H5295" i="1"/>
  <c r="H5294" i="1"/>
  <c r="H5293" i="1"/>
  <c r="H5292" i="1"/>
  <c r="H5291" i="1"/>
  <c r="H5290" i="1"/>
  <c r="H5289" i="1"/>
  <c r="H5288" i="1"/>
  <c r="H5287" i="1"/>
  <c r="H5286" i="1"/>
  <c r="H5285" i="1"/>
  <c r="H5284" i="1"/>
  <c r="H5283" i="1"/>
  <c r="H5282" i="1"/>
  <c r="H5281" i="1"/>
  <c r="H5280" i="1"/>
  <c r="H5279" i="1"/>
  <c r="H5278" i="1"/>
  <c r="H5277" i="1"/>
  <c r="H5276" i="1"/>
  <c r="H5275" i="1"/>
  <c r="H5274" i="1"/>
  <c r="H5273" i="1"/>
  <c r="H5272" i="1"/>
  <c r="H5271" i="1"/>
  <c r="H5270" i="1"/>
  <c r="H5269" i="1"/>
  <c r="H5268" i="1"/>
  <c r="H5267" i="1"/>
  <c r="H5266" i="1"/>
  <c r="H5265" i="1"/>
  <c r="H5264" i="1"/>
  <c r="H5263" i="1"/>
  <c r="H5262" i="1"/>
  <c r="H5261" i="1"/>
  <c r="H5260" i="1"/>
  <c r="H5259" i="1"/>
  <c r="H5258" i="1"/>
  <c r="H5257" i="1"/>
  <c r="H5256" i="1"/>
  <c r="H5255" i="1"/>
  <c r="H5254" i="1"/>
  <c r="H5253" i="1"/>
  <c r="H5252" i="1"/>
  <c r="H5251" i="1"/>
  <c r="H5250" i="1"/>
  <c r="H5249" i="1"/>
  <c r="H5248" i="1"/>
  <c r="H5247" i="1"/>
  <c r="H5246" i="1"/>
  <c r="H5245" i="1"/>
  <c r="H5244" i="1"/>
  <c r="H5243" i="1"/>
  <c r="H5242" i="1"/>
  <c r="H5241" i="1"/>
  <c r="H5240" i="1"/>
  <c r="H5239" i="1"/>
  <c r="H5238" i="1"/>
  <c r="H5237" i="1"/>
  <c r="H5236" i="1"/>
  <c r="H5235" i="1"/>
  <c r="H5234" i="1"/>
  <c r="H5233" i="1"/>
  <c r="H5232" i="1"/>
  <c r="H5231" i="1"/>
  <c r="H5230" i="1"/>
  <c r="H5229" i="1"/>
  <c r="H5228" i="1"/>
  <c r="H5227" i="1"/>
  <c r="H5226" i="1"/>
  <c r="H5225" i="1"/>
  <c r="H5224" i="1"/>
  <c r="H5223" i="1"/>
  <c r="H5222" i="1"/>
  <c r="H5221" i="1"/>
  <c r="H5220" i="1"/>
  <c r="H5219" i="1"/>
  <c r="H5218" i="1"/>
  <c r="H5217" i="1"/>
  <c r="H5216" i="1"/>
  <c r="H5215" i="1"/>
  <c r="H5214" i="1"/>
  <c r="H5213" i="1"/>
  <c r="H5212" i="1"/>
  <c r="H5211" i="1"/>
  <c r="H5210" i="1"/>
  <c r="H5209" i="1"/>
  <c r="H5208" i="1"/>
  <c r="H5207" i="1"/>
  <c r="H5206" i="1"/>
  <c r="H5205" i="1"/>
  <c r="H5204" i="1"/>
  <c r="H5203" i="1"/>
  <c r="H5202" i="1"/>
  <c r="H5201" i="1"/>
  <c r="H5200" i="1"/>
  <c r="H5199" i="1"/>
  <c r="H5198" i="1"/>
  <c r="H5197" i="1"/>
  <c r="H5196" i="1"/>
  <c r="H5195" i="1"/>
  <c r="H5194" i="1"/>
  <c r="H5193" i="1"/>
  <c r="H5192" i="1"/>
  <c r="H5191" i="1"/>
  <c r="H5190" i="1"/>
  <c r="H5189" i="1"/>
  <c r="H5188" i="1"/>
  <c r="H5187" i="1"/>
  <c r="H5186" i="1"/>
  <c r="H5185" i="1"/>
  <c r="H5184" i="1"/>
  <c r="H5183" i="1"/>
  <c r="H5182" i="1"/>
  <c r="H5181" i="1"/>
  <c r="H5180" i="1"/>
  <c r="H5179" i="1"/>
  <c r="H5178" i="1"/>
  <c r="H5177" i="1"/>
  <c r="H5176" i="1"/>
  <c r="H5175" i="1"/>
  <c r="H5174" i="1"/>
  <c r="H5173" i="1"/>
  <c r="H5172" i="1"/>
  <c r="H5171" i="1"/>
  <c r="H5170" i="1"/>
  <c r="H5169" i="1"/>
  <c r="H5168" i="1"/>
  <c r="H5167" i="1"/>
  <c r="H5166" i="1"/>
  <c r="H5165" i="1"/>
  <c r="H5164" i="1"/>
  <c r="H5163" i="1"/>
  <c r="H5162" i="1"/>
  <c r="H5161" i="1"/>
  <c r="H5160" i="1"/>
  <c r="H5159" i="1"/>
  <c r="H5158" i="1"/>
  <c r="H5157" i="1"/>
  <c r="H5156" i="1"/>
  <c r="H5155" i="1"/>
  <c r="H5154" i="1"/>
  <c r="H5153" i="1"/>
  <c r="H5152" i="1"/>
  <c r="H5151" i="1"/>
  <c r="H5150" i="1"/>
  <c r="H5149" i="1"/>
  <c r="H5148" i="1"/>
  <c r="H5147" i="1"/>
  <c r="H5146" i="1"/>
  <c r="H5145" i="1"/>
  <c r="H5144" i="1"/>
  <c r="H5143" i="1"/>
  <c r="H5142" i="1"/>
  <c r="H5141" i="1"/>
  <c r="H5140" i="1"/>
  <c r="H5139" i="1"/>
  <c r="H5138" i="1"/>
  <c r="H5137" i="1"/>
  <c r="H5136" i="1"/>
  <c r="H5135" i="1"/>
  <c r="H5134" i="1"/>
  <c r="H5133" i="1"/>
  <c r="H5132" i="1"/>
  <c r="H5131" i="1"/>
  <c r="H5130" i="1"/>
  <c r="H5129" i="1"/>
  <c r="H5128" i="1"/>
  <c r="H5127" i="1"/>
  <c r="H5126" i="1"/>
  <c r="H5125" i="1"/>
  <c r="H5124" i="1"/>
  <c r="H5123" i="1"/>
  <c r="H5122" i="1"/>
  <c r="H5121" i="1"/>
  <c r="H5120" i="1"/>
  <c r="H5119" i="1"/>
  <c r="H5118" i="1"/>
  <c r="H5117" i="1"/>
  <c r="H5116" i="1"/>
  <c r="H5115" i="1"/>
  <c r="H5114" i="1"/>
  <c r="H5113" i="1"/>
  <c r="H5112" i="1"/>
  <c r="H5111" i="1"/>
  <c r="H5110" i="1"/>
  <c r="H5109" i="1"/>
  <c r="H5108" i="1"/>
  <c r="H5107" i="1"/>
  <c r="H5106" i="1"/>
  <c r="H5105" i="1"/>
  <c r="H5104" i="1"/>
  <c r="H5103" i="1"/>
  <c r="H5102" i="1"/>
  <c r="H5101" i="1"/>
  <c r="H5100" i="1"/>
  <c r="H5099" i="1"/>
  <c r="H5098" i="1"/>
  <c r="H5097" i="1"/>
  <c r="H5096" i="1"/>
  <c r="H5095" i="1"/>
  <c r="H5094" i="1"/>
  <c r="H5093" i="1"/>
  <c r="H5092" i="1"/>
  <c r="H5091" i="1"/>
  <c r="H5090" i="1"/>
  <c r="H5089" i="1"/>
  <c r="H5088" i="1"/>
  <c r="H5087" i="1"/>
  <c r="H5086" i="1"/>
  <c r="H5085" i="1"/>
  <c r="H5084" i="1"/>
  <c r="H5083" i="1"/>
  <c r="H5082" i="1"/>
  <c r="H5081" i="1"/>
  <c r="H5080" i="1"/>
  <c r="H5079" i="1"/>
  <c r="H5078" i="1"/>
  <c r="H5077" i="1"/>
  <c r="H5076" i="1"/>
  <c r="H5075" i="1"/>
  <c r="H5074" i="1"/>
  <c r="H5073" i="1"/>
  <c r="H5072" i="1"/>
  <c r="H5071" i="1"/>
  <c r="H5070" i="1"/>
  <c r="H5069" i="1"/>
  <c r="H5068" i="1"/>
  <c r="H5067" i="1"/>
  <c r="H5066" i="1"/>
  <c r="H5065" i="1"/>
  <c r="H5064" i="1"/>
  <c r="H5063" i="1"/>
  <c r="H5062" i="1"/>
  <c r="H5061" i="1"/>
  <c r="H5060" i="1"/>
  <c r="H5059" i="1"/>
  <c r="H5058" i="1"/>
  <c r="H5057" i="1"/>
  <c r="H5056" i="1"/>
  <c r="H5055" i="1"/>
  <c r="H5054" i="1"/>
  <c r="H5053" i="1"/>
  <c r="H5052" i="1"/>
  <c r="H5051" i="1"/>
  <c r="H5050" i="1"/>
  <c r="H5049" i="1"/>
  <c r="H5048" i="1"/>
  <c r="H5047" i="1"/>
  <c r="H5046" i="1"/>
  <c r="H5045" i="1"/>
  <c r="H5044" i="1"/>
  <c r="H5043" i="1"/>
  <c r="H5042" i="1"/>
  <c r="H5041" i="1"/>
  <c r="H5040" i="1"/>
  <c r="H5039" i="1"/>
  <c r="H5038" i="1"/>
  <c r="H5037" i="1"/>
  <c r="H5036" i="1"/>
  <c r="H5035" i="1"/>
  <c r="H5034" i="1"/>
  <c r="H5033" i="1"/>
  <c r="H5032" i="1"/>
  <c r="H5031" i="1"/>
  <c r="H5030" i="1"/>
  <c r="H5029" i="1"/>
  <c r="H5028" i="1"/>
  <c r="H5027" i="1"/>
  <c r="H5026" i="1"/>
  <c r="H5025" i="1"/>
  <c r="H5024" i="1"/>
  <c r="H5023" i="1"/>
  <c r="H5022" i="1"/>
  <c r="H5021" i="1"/>
  <c r="H5020" i="1"/>
  <c r="H5019" i="1"/>
  <c r="H5018" i="1"/>
  <c r="H5017" i="1"/>
  <c r="H5016" i="1"/>
  <c r="H5015" i="1"/>
  <c r="H5014" i="1"/>
  <c r="H5013" i="1"/>
  <c r="H5012" i="1"/>
  <c r="H5011" i="1"/>
  <c r="H5010" i="1"/>
  <c r="H5009" i="1"/>
  <c r="H5008" i="1"/>
  <c r="H5007" i="1"/>
  <c r="H5006" i="1"/>
  <c r="H5005" i="1"/>
  <c r="H5004" i="1"/>
  <c r="H5003" i="1"/>
  <c r="H5002" i="1"/>
  <c r="H5001" i="1"/>
  <c r="H5000" i="1"/>
  <c r="H4999" i="1"/>
  <c r="H4998" i="1"/>
  <c r="H4997" i="1"/>
  <c r="H4996" i="1"/>
  <c r="H4995" i="1"/>
  <c r="H4994" i="1"/>
  <c r="H4993" i="1"/>
  <c r="H4992" i="1"/>
  <c r="H4991" i="1"/>
  <c r="H4990" i="1"/>
  <c r="H4989" i="1"/>
  <c r="H4988" i="1"/>
  <c r="H4987" i="1"/>
  <c r="H4986" i="1"/>
  <c r="H4985" i="1"/>
  <c r="H4984" i="1"/>
  <c r="H4983" i="1"/>
  <c r="H4982" i="1"/>
  <c r="H4981" i="1"/>
  <c r="H4980" i="1"/>
  <c r="H4979" i="1"/>
  <c r="H4978" i="1"/>
  <c r="H4977" i="1"/>
  <c r="H4976" i="1"/>
  <c r="H4975" i="1"/>
  <c r="H4974" i="1"/>
  <c r="H4973" i="1"/>
  <c r="H4972" i="1"/>
  <c r="H4971" i="1"/>
  <c r="H4970" i="1"/>
  <c r="H4969" i="1"/>
  <c r="H4968" i="1"/>
  <c r="H4967" i="1"/>
  <c r="H4966" i="1"/>
  <c r="H4965" i="1"/>
  <c r="H4964" i="1"/>
  <c r="H4963" i="1"/>
  <c r="H4962" i="1"/>
  <c r="H4961" i="1"/>
  <c r="H4960" i="1"/>
  <c r="H4959" i="1"/>
  <c r="H4958" i="1"/>
  <c r="H4957" i="1"/>
  <c r="H4956" i="1"/>
  <c r="H4955" i="1"/>
  <c r="H4954" i="1"/>
  <c r="H4953" i="1"/>
  <c r="H4952" i="1"/>
  <c r="H4951" i="1"/>
  <c r="H4950" i="1"/>
  <c r="H4949" i="1"/>
  <c r="H4948" i="1"/>
  <c r="H4947" i="1"/>
  <c r="H4946" i="1"/>
  <c r="H4945" i="1"/>
  <c r="H4944" i="1"/>
  <c r="H4943" i="1"/>
  <c r="H4942" i="1"/>
  <c r="H4941" i="1"/>
  <c r="H4940" i="1"/>
  <c r="H4939" i="1"/>
  <c r="H4938" i="1"/>
  <c r="H4937" i="1"/>
  <c r="H4936" i="1"/>
  <c r="H4935" i="1"/>
  <c r="H4934" i="1"/>
  <c r="H4933" i="1"/>
  <c r="H4932" i="1"/>
  <c r="H4931" i="1"/>
  <c r="H4930" i="1"/>
  <c r="H4929" i="1"/>
  <c r="H4928" i="1"/>
  <c r="H4927" i="1"/>
  <c r="H4926" i="1"/>
  <c r="H4925" i="1"/>
  <c r="H4924" i="1"/>
  <c r="H4923" i="1"/>
  <c r="H4922" i="1"/>
  <c r="H4921" i="1"/>
  <c r="H4920" i="1"/>
  <c r="H4919" i="1"/>
  <c r="H4918" i="1"/>
  <c r="H4917" i="1"/>
  <c r="H4916" i="1"/>
  <c r="H4915" i="1"/>
  <c r="H4914" i="1"/>
  <c r="H4913" i="1"/>
  <c r="H4912" i="1"/>
  <c r="H4911" i="1"/>
  <c r="H4910" i="1"/>
  <c r="H4909" i="1"/>
  <c r="H4908" i="1"/>
  <c r="H4907" i="1"/>
  <c r="H4906" i="1"/>
  <c r="H4905" i="1"/>
  <c r="H4904" i="1"/>
  <c r="H4903" i="1"/>
  <c r="H4902" i="1"/>
  <c r="H4901" i="1"/>
  <c r="H4900" i="1"/>
  <c r="H4899" i="1"/>
  <c r="H4898" i="1"/>
  <c r="H4897" i="1"/>
  <c r="H4896" i="1"/>
  <c r="H4895" i="1"/>
  <c r="H4894" i="1"/>
  <c r="H4893" i="1"/>
  <c r="H4892" i="1"/>
  <c r="H4891" i="1"/>
  <c r="H4890" i="1"/>
  <c r="H4889" i="1"/>
  <c r="H4888" i="1"/>
  <c r="H4887" i="1"/>
  <c r="H4886" i="1"/>
  <c r="H4885" i="1"/>
  <c r="H4884" i="1"/>
  <c r="H4883" i="1"/>
  <c r="H4882" i="1"/>
  <c r="H4881" i="1"/>
  <c r="H4880" i="1"/>
  <c r="H4879" i="1"/>
  <c r="H4878" i="1"/>
  <c r="H4877" i="1"/>
  <c r="H4876" i="1"/>
  <c r="H4875" i="1"/>
  <c r="H4874" i="1"/>
  <c r="H4873" i="1"/>
  <c r="H4872" i="1"/>
  <c r="H4871" i="1"/>
  <c r="H4870" i="1"/>
  <c r="H4869" i="1"/>
  <c r="H4868" i="1"/>
  <c r="H4867" i="1"/>
  <c r="H4866" i="1"/>
  <c r="H4865" i="1"/>
  <c r="H4864" i="1"/>
  <c r="H4863" i="1"/>
  <c r="H4862" i="1"/>
  <c r="H4861" i="1"/>
  <c r="H4860" i="1"/>
  <c r="H4859" i="1"/>
  <c r="H4858" i="1"/>
  <c r="H4857" i="1"/>
  <c r="H4856" i="1"/>
  <c r="H4855" i="1"/>
  <c r="H4854" i="1"/>
  <c r="H4853" i="1"/>
  <c r="H4852" i="1"/>
  <c r="H4851" i="1"/>
  <c r="H4850" i="1"/>
  <c r="H4849" i="1"/>
  <c r="H4848" i="1"/>
  <c r="H4847" i="1"/>
  <c r="H4846" i="1"/>
  <c r="H4845" i="1"/>
  <c r="H4844" i="1"/>
  <c r="H4843" i="1"/>
  <c r="H4842" i="1"/>
  <c r="H4841" i="1"/>
  <c r="H4840" i="1"/>
  <c r="H4839" i="1"/>
  <c r="H4838" i="1"/>
  <c r="H4837" i="1"/>
  <c r="H4836" i="1"/>
  <c r="H4835" i="1"/>
  <c r="H4834" i="1"/>
  <c r="H4833" i="1"/>
  <c r="H4832" i="1"/>
  <c r="H4831" i="1"/>
  <c r="H4830" i="1"/>
  <c r="H4829" i="1"/>
  <c r="H4828" i="1"/>
  <c r="H4827" i="1"/>
  <c r="H4826" i="1"/>
  <c r="H4825" i="1"/>
  <c r="H4824" i="1"/>
  <c r="H4823" i="1"/>
  <c r="H4822" i="1"/>
  <c r="H4821" i="1"/>
  <c r="H4820" i="1"/>
  <c r="H4819" i="1"/>
  <c r="H4818" i="1"/>
  <c r="H4817" i="1"/>
  <c r="H4816" i="1"/>
  <c r="H4815" i="1"/>
  <c r="H4814" i="1"/>
  <c r="H4813" i="1"/>
  <c r="H4812" i="1"/>
  <c r="H4811" i="1"/>
  <c r="H4810" i="1"/>
  <c r="H4809" i="1"/>
  <c r="H4808" i="1"/>
  <c r="H4807" i="1"/>
  <c r="H4806" i="1"/>
  <c r="H4805" i="1"/>
  <c r="H4804" i="1"/>
  <c r="H4803" i="1"/>
  <c r="H4802" i="1"/>
  <c r="H4801" i="1"/>
  <c r="H4800" i="1"/>
  <c r="H4799" i="1"/>
  <c r="H4798" i="1"/>
  <c r="H4797" i="1"/>
  <c r="H4796" i="1"/>
  <c r="H4795" i="1"/>
  <c r="H4794" i="1"/>
  <c r="H4793" i="1"/>
  <c r="H4792" i="1"/>
  <c r="H4791" i="1"/>
  <c r="H4790" i="1"/>
  <c r="H4789" i="1"/>
  <c r="H4788" i="1"/>
  <c r="H4787" i="1"/>
  <c r="H4786" i="1"/>
  <c r="H4785" i="1"/>
  <c r="H4784" i="1"/>
  <c r="H4783" i="1"/>
  <c r="H4782" i="1"/>
  <c r="H4781" i="1"/>
  <c r="H4780" i="1"/>
  <c r="H4779" i="1"/>
  <c r="H4778" i="1"/>
  <c r="H4777" i="1"/>
  <c r="H4776" i="1"/>
  <c r="H4775" i="1"/>
  <c r="H4774" i="1"/>
  <c r="H4773" i="1"/>
  <c r="H4772" i="1"/>
  <c r="H4771" i="1"/>
  <c r="H4770" i="1"/>
  <c r="H4769" i="1"/>
  <c r="H4768" i="1"/>
  <c r="H4767" i="1"/>
  <c r="H4766" i="1"/>
  <c r="H4765" i="1"/>
  <c r="H4764" i="1"/>
  <c r="H4763" i="1"/>
  <c r="H4762" i="1"/>
  <c r="H4761" i="1"/>
  <c r="H4760" i="1"/>
  <c r="H4759" i="1"/>
  <c r="H4758" i="1"/>
  <c r="H4757" i="1"/>
  <c r="H4756" i="1"/>
  <c r="H4755" i="1"/>
  <c r="H4754" i="1"/>
  <c r="H4753" i="1"/>
  <c r="H4752" i="1"/>
  <c r="H4751" i="1"/>
  <c r="H4750" i="1"/>
  <c r="H4749" i="1"/>
  <c r="H4748" i="1"/>
  <c r="H4747" i="1"/>
  <c r="H4746" i="1"/>
  <c r="H4745" i="1"/>
  <c r="H4744" i="1"/>
  <c r="H4743" i="1"/>
  <c r="H4742" i="1"/>
  <c r="H4741" i="1"/>
  <c r="H4740" i="1"/>
  <c r="H4739" i="1"/>
  <c r="H4738" i="1"/>
  <c r="H4737" i="1"/>
  <c r="H4736" i="1"/>
  <c r="H4735" i="1"/>
  <c r="H4734" i="1"/>
  <c r="H4733" i="1"/>
  <c r="H4732" i="1"/>
  <c r="H4731" i="1"/>
  <c r="H4730" i="1"/>
  <c r="H4729" i="1"/>
  <c r="H4728" i="1"/>
  <c r="H4727" i="1"/>
  <c r="H4726" i="1"/>
  <c r="H4725" i="1"/>
  <c r="H4724" i="1"/>
  <c r="H4723" i="1"/>
  <c r="H4722" i="1"/>
  <c r="H4721" i="1"/>
  <c r="H4720" i="1"/>
  <c r="H4719" i="1"/>
  <c r="H4718" i="1"/>
  <c r="H4717" i="1"/>
  <c r="H4716" i="1"/>
  <c r="H4715" i="1"/>
  <c r="H4714" i="1"/>
  <c r="H4713" i="1"/>
  <c r="H4712" i="1"/>
  <c r="H4711" i="1"/>
  <c r="H4710" i="1"/>
  <c r="H4709" i="1"/>
  <c r="H4708" i="1"/>
  <c r="H4707" i="1"/>
  <c r="H4706" i="1"/>
  <c r="H4705" i="1"/>
  <c r="H4704" i="1"/>
  <c r="H4703" i="1"/>
  <c r="H4702" i="1"/>
  <c r="H4701" i="1"/>
  <c r="H4700" i="1"/>
  <c r="H4699" i="1"/>
  <c r="H4698" i="1"/>
  <c r="H4697" i="1"/>
  <c r="H4696" i="1"/>
  <c r="H4695" i="1"/>
  <c r="H4694" i="1"/>
  <c r="H4693" i="1"/>
  <c r="H4692" i="1"/>
  <c r="H4691" i="1"/>
  <c r="H4690" i="1"/>
  <c r="H4689" i="1"/>
  <c r="H4688" i="1"/>
  <c r="H4687" i="1"/>
  <c r="H4686" i="1"/>
  <c r="H4685" i="1"/>
  <c r="H4684" i="1"/>
  <c r="H4683" i="1"/>
  <c r="H4682" i="1"/>
  <c r="H4681" i="1"/>
  <c r="H4680" i="1"/>
  <c r="H4679" i="1"/>
  <c r="H4678" i="1"/>
  <c r="H4677" i="1"/>
  <c r="H4676" i="1"/>
  <c r="H4675" i="1"/>
  <c r="H4674" i="1"/>
  <c r="H4673" i="1"/>
  <c r="H4672" i="1"/>
  <c r="H4671" i="1"/>
  <c r="H4670" i="1"/>
  <c r="H4669" i="1"/>
  <c r="H4668" i="1"/>
  <c r="H4667" i="1"/>
  <c r="H4666" i="1"/>
  <c r="H4665" i="1"/>
  <c r="H4664" i="1"/>
  <c r="H4663" i="1"/>
  <c r="H4662" i="1"/>
  <c r="H4661" i="1"/>
  <c r="H4660" i="1"/>
  <c r="H4659" i="1"/>
  <c r="H4658" i="1"/>
  <c r="H4657" i="1"/>
  <c r="H4656" i="1"/>
  <c r="H4655" i="1"/>
  <c r="H4654" i="1"/>
  <c r="H4653" i="1"/>
  <c r="H4652" i="1"/>
  <c r="H4651" i="1"/>
  <c r="H4650" i="1"/>
  <c r="H4649" i="1"/>
  <c r="H4648" i="1"/>
  <c r="H4647" i="1"/>
  <c r="H4646" i="1"/>
  <c r="H4645" i="1"/>
  <c r="H4644" i="1"/>
  <c r="H4643" i="1"/>
  <c r="H4642" i="1"/>
  <c r="H4641" i="1"/>
  <c r="H4640" i="1"/>
  <c r="H4639" i="1"/>
  <c r="H4638" i="1"/>
  <c r="H4637" i="1"/>
  <c r="H4636" i="1"/>
  <c r="H4635" i="1"/>
  <c r="H4634" i="1"/>
  <c r="H4633" i="1"/>
  <c r="H4632" i="1"/>
  <c r="H4631" i="1"/>
  <c r="H4630" i="1"/>
  <c r="H4629" i="1"/>
  <c r="H4628" i="1"/>
  <c r="H4627" i="1"/>
  <c r="H4626" i="1"/>
  <c r="H4625" i="1"/>
  <c r="H4624" i="1"/>
  <c r="H4623" i="1"/>
  <c r="H4622" i="1"/>
  <c r="H4621" i="1"/>
  <c r="H4620" i="1"/>
  <c r="H4619" i="1"/>
  <c r="H4618" i="1"/>
  <c r="H4617" i="1"/>
  <c r="H4616" i="1"/>
  <c r="H4615" i="1"/>
  <c r="H4614" i="1"/>
  <c r="H4613" i="1"/>
  <c r="H4612" i="1"/>
  <c r="H4611" i="1"/>
  <c r="H4610" i="1"/>
  <c r="H4609" i="1"/>
  <c r="H4608" i="1"/>
  <c r="H4607" i="1"/>
  <c r="H4606" i="1"/>
  <c r="H4605" i="1"/>
  <c r="H4604" i="1"/>
  <c r="H4603" i="1"/>
  <c r="H4602" i="1"/>
  <c r="H4601" i="1"/>
  <c r="H4600" i="1"/>
  <c r="H4599" i="1"/>
  <c r="H4598" i="1"/>
  <c r="H4597" i="1"/>
  <c r="H4596" i="1"/>
  <c r="H4595" i="1"/>
  <c r="H4594" i="1"/>
  <c r="H4593" i="1"/>
  <c r="H4592" i="1"/>
  <c r="H4591" i="1"/>
  <c r="H4590" i="1"/>
  <c r="H4589" i="1"/>
  <c r="H4588" i="1"/>
  <c r="H4587" i="1"/>
  <c r="H4586" i="1"/>
  <c r="H4585" i="1"/>
  <c r="H4584" i="1"/>
  <c r="H4583" i="1"/>
  <c r="H4582" i="1"/>
  <c r="H4581" i="1"/>
  <c r="H4580" i="1"/>
  <c r="H4579" i="1"/>
  <c r="H4578" i="1"/>
  <c r="H4577" i="1"/>
  <c r="H4576" i="1"/>
  <c r="H4575" i="1"/>
  <c r="H4574" i="1"/>
  <c r="H4573" i="1"/>
  <c r="H4572" i="1"/>
  <c r="H4571" i="1"/>
  <c r="H4570" i="1"/>
  <c r="H4569" i="1"/>
  <c r="H4568" i="1"/>
  <c r="H4567" i="1"/>
  <c r="H4566" i="1"/>
  <c r="H4565" i="1"/>
  <c r="H4564" i="1"/>
  <c r="H4563" i="1"/>
  <c r="H4562" i="1"/>
  <c r="H4561" i="1"/>
  <c r="H4560" i="1"/>
  <c r="H4559" i="1"/>
  <c r="H4558" i="1"/>
  <c r="H4557" i="1"/>
  <c r="H4556" i="1"/>
  <c r="H4555" i="1"/>
  <c r="H4554" i="1"/>
  <c r="H4553" i="1"/>
  <c r="H4552" i="1"/>
  <c r="H4551" i="1"/>
  <c r="H4550" i="1"/>
  <c r="H4549" i="1"/>
  <c r="H4548" i="1"/>
  <c r="H4547" i="1"/>
  <c r="H4546" i="1"/>
  <c r="H4545" i="1"/>
  <c r="H4544" i="1"/>
  <c r="H4543" i="1"/>
  <c r="H4542" i="1"/>
  <c r="H4541" i="1"/>
  <c r="H4540" i="1"/>
  <c r="H4539" i="1"/>
  <c r="H4538" i="1"/>
  <c r="H4537" i="1"/>
  <c r="H4536" i="1"/>
  <c r="H4535" i="1"/>
  <c r="H4534" i="1"/>
  <c r="H4533" i="1"/>
  <c r="H4532" i="1"/>
  <c r="H4531" i="1"/>
  <c r="H4530" i="1"/>
  <c r="H4529" i="1"/>
  <c r="H4528" i="1"/>
  <c r="H4527" i="1"/>
  <c r="H4526" i="1"/>
  <c r="H4525" i="1"/>
  <c r="H4524" i="1"/>
  <c r="H4523" i="1"/>
  <c r="H4522" i="1"/>
  <c r="H4521" i="1"/>
  <c r="H4520" i="1"/>
  <c r="H4519" i="1"/>
  <c r="H4518" i="1"/>
  <c r="H4517" i="1"/>
  <c r="H4516" i="1"/>
  <c r="H4515" i="1"/>
  <c r="H4514" i="1"/>
  <c r="H4513" i="1"/>
  <c r="H4512" i="1"/>
  <c r="H4511" i="1"/>
  <c r="H4510" i="1"/>
  <c r="H4509" i="1"/>
  <c r="H4508" i="1"/>
  <c r="H4507" i="1"/>
  <c r="H4506" i="1"/>
  <c r="H4505" i="1"/>
  <c r="H4504" i="1"/>
  <c r="H4503" i="1"/>
  <c r="H4502" i="1"/>
  <c r="H4501" i="1"/>
  <c r="H4500" i="1"/>
  <c r="H4499" i="1"/>
  <c r="H4498" i="1"/>
  <c r="H4497" i="1"/>
  <c r="H4496" i="1"/>
  <c r="H4495" i="1"/>
  <c r="H4494" i="1"/>
  <c r="H4493" i="1"/>
  <c r="H4492" i="1"/>
  <c r="H4491" i="1"/>
  <c r="H4490" i="1"/>
  <c r="H4489" i="1"/>
  <c r="H4488" i="1"/>
  <c r="H4487" i="1"/>
  <c r="H4486" i="1"/>
  <c r="H4485" i="1"/>
  <c r="H4484" i="1"/>
  <c r="H4483" i="1"/>
  <c r="H4482" i="1"/>
  <c r="H4481" i="1"/>
  <c r="H4480" i="1"/>
  <c r="H4479" i="1"/>
  <c r="H4478" i="1"/>
  <c r="H4477" i="1"/>
  <c r="H4476" i="1"/>
  <c r="H4475" i="1"/>
  <c r="H4474" i="1"/>
  <c r="H4473" i="1"/>
  <c r="H4472" i="1"/>
  <c r="H4471" i="1"/>
  <c r="H4470" i="1"/>
  <c r="H4469" i="1"/>
  <c r="H4468" i="1"/>
  <c r="H4467" i="1"/>
  <c r="H4466" i="1"/>
  <c r="H4465" i="1"/>
  <c r="H4464" i="1"/>
  <c r="H4463" i="1"/>
  <c r="H4462" i="1"/>
  <c r="H4461" i="1"/>
  <c r="H4460" i="1"/>
  <c r="H4459" i="1"/>
  <c r="H4458" i="1"/>
  <c r="H4457" i="1"/>
  <c r="H4456" i="1"/>
  <c r="H4455" i="1"/>
  <c r="H4454" i="1"/>
  <c r="H4453" i="1"/>
  <c r="H4452" i="1"/>
  <c r="H4451" i="1"/>
  <c r="H4450" i="1"/>
  <c r="H4449" i="1"/>
  <c r="H4448" i="1"/>
  <c r="H4447" i="1"/>
  <c r="H4446" i="1"/>
  <c r="H4445" i="1"/>
  <c r="H4444" i="1"/>
  <c r="H4443" i="1"/>
  <c r="H4442" i="1"/>
  <c r="H4441" i="1"/>
  <c r="H4440" i="1"/>
  <c r="H4439" i="1"/>
  <c r="H4438" i="1"/>
  <c r="H4437" i="1"/>
  <c r="H4436" i="1"/>
  <c r="H4435" i="1"/>
  <c r="H4434" i="1"/>
  <c r="H4433" i="1"/>
  <c r="H4432" i="1"/>
  <c r="H4431" i="1"/>
  <c r="H4430" i="1"/>
  <c r="H4429" i="1"/>
  <c r="H4428" i="1"/>
  <c r="G85" i="2" s="1"/>
  <c r="H85" i="2" s="1"/>
  <c r="H4427" i="1"/>
  <c r="H4426" i="1"/>
  <c r="H4425" i="1"/>
  <c r="H4424" i="1"/>
  <c r="H4423" i="1"/>
  <c r="H4422" i="1"/>
  <c r="H4421" i="1"/>
  <c r="H4420" i="1"/>
  <c r="H4419" i="1"/>
  <c r="H4418" i="1"/>
  <c r="H4417" i="1"/>
  <c r="H4416" i="1"/>
  <c r="H4415" i="1"/>
  <c r="H4414" i="1"/>
  <c r="H4413" i="1"/>
  <c r="H4412" i="1"/>
  <c r="H4411" i="1"/>
  <c r="H4410" i="1"/>
  <c r="H4409" i="1"/>
  <c r="H4408" i="1"/>
  <c r="H4407" i="1"/>
  <c r="H4406" i="1"/>
  <c r="H4405" i="1"/>
  <c r="H4404" i="1"/>
  <c r="H4403" i="1"/>
  <c r="H4402" i="1"/>
  <c r="H4401" i="1"/>
  <c r="H4400" i="1"/>
  <c r="H4399" i="1"/>
  <c r="H4398" i="1"/>
  <c r="H4397" i="1"/>
  <c r="H4396" i="1"/>
  <c r="H4395" i="1"/>
  <c r="H4394" i="1"/>
  <c r="H4393" i="1"/>
  <c r="H4392" i="1"/>
  <c r="H4391" i="1"/>
  <c r="H4390" i="1"/>
  <c r="H4389" i="1"/>
  <c r="H4388" i="1"/>
  <c r="H4387" i="1"/>
  <c r="H4386" i="1"/>
  <c r="H4385" i="1"/>
  <c r="H4384" i="1"/>
  <c r="H4383" i="1"/>
  <c r="H4382" i="1"/>
  <c r="H4381" i="1"/>
  <c r="H4380" i="1"/>
  <c r="H4379" i="1"/>
  <c r="H4378" i="1"/>
  <c r="H4377" i="1"/>
  <c r="H4376" i="1"/>
  <c r="H4375" i="1"/>
  <c r="H4374" i="1"/>
  <c r="H4373" i="1"/>
  <c r="H4372" i="1"/>
  <c r="H4371" i="1"/>
  <c r="H4370" i="1"/>
  <c r="H4369" i="1"/>
  <c r="H4368" i="1"/>
  <c r="H4367" i="1"/>
  <c r="H4366" i="1"/>
  <c r="H4365" i="1"/>
  <c r="H4364" i="1"/>
  <c r="H4363" i="1"/>
  <c r="H4362" i="1"/>
  <c r="H4361" i="1"/>
  <c r="H4360" i="1"/>
  <c r="G135" i="2" s="1"/>
  <c r="H135" i="2" s="1"/>
  <c r="H4359" i="1"/>
  <c r="H4358" i="1"/>
  <c r="H4357" i="1"/>
  <c r="H4356" i="1"/>
  <c r="H4355" i="1"/>
  <c r="H4354" i="1"/>
  <c r="H4353" i="1"/>
  <c r="H4352" i="1"/>
  <c r="H4351" i="1"/>
  <c r="H4350" i="1"/>
  <c r="H4349" i="1"/>
  <c r="H4348" i="1"/>
  <c r="H4347" i="1"/>
  <c r="H4346" i="1"/>
  <c r="H4345" i="1"/>
  <c r="H4344" i="1"/>
  <c r="H4343" i="1"/>
  <c r="H4342" i="1"/>
  <c r="H4341" i="1"/>
  <c r="H4340" i="1"/>
  <c r="H4339" i="1"/>
  <c r="H4338" i="1"/>
  <c r="H4337" i="1"/>
  <c r="H4336" i="1"/>
  <c r="H4335" i="1"/>
  <c r="H4334" i="1"/>
  <c r="H4333" i="1"/>
  <c r="H4332" i="1"/>
  <c r="H4331" i="1"/>
  <c r="H4330" i="1"/>
  <c r="H4329" i="1"/>
  <c r="H4328" i="1"/>
  <c r="H4327" i="1"/>
  <c r="H4326" i="1"/>
  <c r="H4325" i="1"/>
  <c r="H4324" i="1"/>
  <c r="H4323" i="1"/>
  <c r="H4322" i="1"/>
  <c r="H4321" i="1"/>
  <c r="H4320" i="1"/>
  <c r="H4319" i="1"/>
  <c r="H4318" i="1"/>
  <c r="H4317" i="1"/>
  <c r="H4316" i="1"/>
  <c r="H4315" i="1"/>
  <c r="H4314" i="1"/>
  <c r="H4313" i="1"/>
  <c r="H4312" i="1"/>
  <c r="H4311" i="1"/>
  <c r="H4310" i="1"/>
  <c r="H4309" i="1"/>
  <c r="H4308" i="1"/>
  <c r="H4307" i="1"/>
  <c r="H4306" i="1"/>
  <c r="H4305" i="1"/>
  <c r="H4304" i="1"/>
  <c r="H4303" i="1"/>
  <c r="H4302" i="1"/>
  <c r="H4301" i="1"/>
  <c r="H4300" i="1"/>
  <c r="H4299" i="1"/>
  <c r="H4298" i="1"/>
  <c r="H4297" i="1"/>
  <c r="H4296" i="1"/>
  <c r="H4295" i="1"/>
  <c r="H4294" i="1"/>
  <c r="H4293" i="1"/>
  <c r="H4292" i="1"/>
  <c r="H4291" i="1"/>
  <c r="H4290" i="1"/>
  <c r="H4289" i="1"/>
  <c r="H4288" i="1"/>
  <c r="H4287" i="1"/>
  <c r="H4286" i="1"/>
  <c r="H4285" i="1"/>
  <c r="H4284" i="1"/>
  <c r="H4283" i="1"/>
  <c r="H4282" i="1"/>
  <c r="H4281" i="1"/>
  <c r="H4280" i="1"/>
  <c r="H4279" i="1"/>
  <c r="H4278" i="1"/>
  <c r="H4277" i="1"/>
  <c r="H4276" i="1"/>
  <c r="H4275" i="1"/>
  <c r="H4274" i="1"/>
  <c r="H4273" i="1"/>
  <c r="H4272" i="1"/>
  <c r="H4271" i="1"/>
  <c r="H4270" i="1"/>
  <c r="H4269" i="1"/>
  <c r="H4268" i="1"/>
  <c r="H4267" i="1"/>
  <c r="H4266" i="1"/>
  <c r="H4265" i="1"/>
  <c r="H4264" i="1"/>
  <c r="H4263" i="1"/>
  <c r="H4262" i="1"/>
  <c r="H4261" i="1"/>
  <c r="H4260" i="1"/>
  <c r="H4259" i="1"/>
  <c r="H4258" i="1"/>
  <c r="H4257" i="1"/>
  <c r="H4256" i="1"/>
  <c r="H4255" i="1"/>
  <c r="H4254" i="1"/>
  <c r="H4253" i="1"/>
  <c r="H4252" i="1"/>
  <c r="H4251" i="1"/>
  <c r="H4250" i="1"/>
  <c r="H4249" i="1"/>
  <c r="H4248" i="1"/>
  <c r="H4247" i="1"/>
  <c r="H4246" i="1"/>
  <c r="H4245" i="1"/>
  <c r="H4244" i="1"/>
  <c r="H4243" i="1"/>
  <c r="H4242" i="1"/>
  <c r="H4241" i="1"/>
  <c r="H4240" i="1"/>
  <c r="G154" i="2" s="1"/>
  <c r="H154" i="2" s="1"/>
  <c r="H4239" i="1"/>
  <c r="H4238" i="1"/>
  <c r="H4237" i="1"/>
  <c r="H4236" i="1"/>
  <c r="H4235" i="1"/>
  <c r="H4234" i="1"/>
  <c r="H4233" i="1"/>
  <c r="H4232" i="1"/>
  <c r="H4231" i="1"/>
  <c r="H4230" i="1"/>
  <c r="H4229" i="1"/>
  <c r="H4228" i="1"/>
  <c r="H4227" i="1"/>
  <c r="H4226" i="1"/>
  <c r="H4225" i="1"/>
  <c r="H4224" i="1"/>
  <c r="H4223" i="1"/>
  <c r="H4222" i="1"/>
  <c r="H4221" i="1"/>
  <c r="H4220" i="1"/>
  <c r="H4219" i="1"/>
  <c r="H4218" i="1"/>
  <c r="H4217" i="1"/>
  <c r="H4216" i="1"/>
  <c r="H4215" i="1"/>
  <c r="H4214" i="1"/>
  <c r="H4213" i="1"/>
  <c r="H4212" i="1"/>
  <c r="H4211" i="1"/>
  <c r="H4210" i="1"/>
  <c r="H4209" i="1"/>
  <c r="H4208" i="1"/>
  <c r="H4207" i="1"/>
  <c r="H4206" i="1"/>
  <c r="H4205" i="1"/>
  <c r="H4204" i="1"/>
  <c r="H4203" i="1"/>
  <c r="H4202" i="1"/>
  <c r="H4201" i="1"/>
  <c r="H4200" i="1"/>
  <c r="H4199" i="1"/>
  <c r="H4198" i="1"/>
  <c r="H4197" i="1"/>
  <c r="H4196" i="1"/>
  <c r="H4195" i="1"/>
  <c r="H4194" i="1"/>
  <c r="H4193" i="1"/>
  <c r="H4192" i="1"/>
  <c r="H4191" i="1"/>
  <c r="H4190" i="1"/>
  <c r="H4189" i="1"/>
  <c r="H4188" i="1"/>
  <c r="H4187" i="1"/>
  <c r="H4186" i="1"/>
  <c r="H4185" i="1"/>
  <c r="H4184" i="1"/>
  <c r="H4183" i="1"/>
  <c r="H4182" i="1"/>
  <c r="H4181" i="1"/>
  <c r="H4180" i="1"/>
  <c r="H4179" i="1"/>
  <c r="H4178" i="1"/>
  <c r="H4177" i="1"/>
  <c r="H4176" i="1"/>
  <c r="H4175" i="1"/>
  <c r="H4174" i="1"/>
  <c r="H4173" i="1"/>
  <c r="H4172" i="1"/>
  <c r="H4171" i="1"/>
  <c r="H4170" i="1"/>
  <c r="H4169" i="1"/>
  <c r="H4168" i="1"/>
  <c r="H4167" i="1"/>
  <c r="H4166" i="1"/>
  <c r="H4165" i="1"/>
  <c r="H4164" i="1"/>
  <c r="H4163" i="1"/>
  <c r="H4162" i="1"/>
  <c r="H4161" i="1"/>
  <c r="H4160" i="1"/>
  <c r="H4159" i="1"/>
  <c r="H4158" i="1"/>
  <c r="H4157" i="1"/>
  <c r="H4156" i="1"/>
  <c r="H4155" i="1"/>
  <c r="H4154" i="1"/>
  <c r="H4153" i="1"/>
  <c r="H4152" i="1"/>
  <c r="H4151" i="1"/>
  <c r="H4150" i="1"/>
  <c r="H4149" i="1"/>
  <c r="H4148" i="1"/>
  <c r="H4147" i="1"/>
  <c r="H4146" i="1"/>
  <c r="H4145" i="1"/>
  <c r="H4144" i="1"/>
  <c r="H4143" i="1"/>
  <c r="H4142" i="1"/>
  <c r="H4141" i="1"/>
  <c r="H4140" i="1"/>
  <c r="H4139" i="1"/>
  <c r="H4138" i="1"/>
  <c r="H4137" i="1"/>
  <c r="H4136" i="1"/>
  <c r="H4135" i="1"/>
  <c r="H4134" i="1"/>
  <c r="H4133" i="1"/>
  <c r="H4132" i="1"/>
  <c r="H4131" i="1"/>
  <c r="H4130" i="1"/>
  <c r="H4129" i="1"/>
  <c r="H4128" i="1"/>
  <c r="H4127" i="1"/>
  <c r="H4126" i="1"/>
  <c r="H4125" i="1"/>
  <c r="H4124" i="1"/>
  <c r="H4123" i="1"/>
  <c r="H4122" i="1"/>
  <c r="H4121" i="1"/>
  <c r="H4120" i="1"/>
  <c r="H4119" i="1"/>
  <c r="H4118" i="1"/>
  <c r="H4117" i="1"/>
  <c r="H4116" i="1"/>
  <c r="H4115" i="1"/>
  <c r="H4114" i="1"/>
  <c r="H4113" i="1"/>
  <c r="H4112" i="1"/>
  <c r="H4111" i="1"/>
  <c r="H4110" i="1"/>
  <c r="H4109" i="1"/>
  <c r="H4108" i="1"/>
  <c r="H4107" i="1"/>
  <c r="H4106" i="1"/>
  <c r="H4105" i="1"/>
  <c r="H4104" i="1"/>
  <c r="H4103" i="1"/>
  <c r="H4102" i="1"/>
  <c r="H4101" i="1"/>
  <c r="H4100" i="1"/>
  <c r="H4099" i="1"/>
  <c r="H4098" i="1"/>
  <c r="H4097" i="1"/>
  <c r="H4096" i="1"/>
  <c r="H4095" i="1"/>
  <c r="H4094" i="1"/>
  <c r="H4093" i="1"/>
  <c r="H4092" i="1"/>
  <c r="H4091" i="1"/>
  <c r="H4090" i="1"/>
  <c r="H4089" i="1"/>
  <c r="H4088" i="1"/>
  <c r="H4087" i="1"/>
  <c r="H4086" i="1"/>
  <c r="H4085" i="1"/>
  <c r="H4084" i="1"/>
  <c r="H4083" i="1"/>
  <c r="H4082" i="1"/>
  <c r="H4081" i="1"/>
  <c r="H4080" i="1"/>
  <c r="H4079" i="1"/>
  <c r="H4078" i="1"/>
  <c r="H4077" i="1"/>
  <c r="H4076" i="1"/>
  <c r="H4075" i="1"/>
  <c r="H4074" i="1"/>
  <c r="H4073" i="1"/>
  <c r="H4072" i="1"/>
  <c r="H4071" i="1"/>
  <c r="H4070" i="1"/>
  <c r="H4069" i="1"/>
  <c r="H4068" i="1"/>
  <c r="H4067" i="1"/>
  <c r="H4066" i="1"/>
  <c r="H4065" i="1"/>
  <c r="H4064" i="1"/>
  <c r="H4063" i="1"/>
  <c r="H4062" i="1"/>
  <c r="H4061" i="1"/>
  <c r="H4060" i="1"/>
  <c r="H4059" i="1"/>
  <c r="H4058" i="1"/>
  <c r="H4057" i="1"/>
  <c r="H4056" i="1"/>
  <c r="H4055" i="1"/>
  <c r="H4054" i="1"/>
  <c r="H4053" i="1"/>
  <c r="H4052" i="1"/>
  <c r="H4051" i="1"/>
  <c r="H4050" i="1"/>
  <c r="H4049" i="1"/>
  <c r="H4048" i="1"/>
  <c r="H4047" i="1"/>
  <c r="H4046" i="1"/>
  <c r="H4045" i="1"/>
  <c r="H4044" i="1"/>
  <c r="H4043" i="1"/>
  <c r="H4042" i="1"/>
  <c r="H4041" i="1"/>
  <c r="H4040" i="1"/>
  <c r="H4039" i="1"/>
  <c r="H4038" i="1"/>
  <c r="H4037" i="1"/>
  <c r="H4036" i="1"/>
  <c r="H4035" i="1"/>
  <c r="H4034" i="1"/>
  <c r="H4033" i="1"/>
  <c r="H4032" i="1"/>
  <c r="H4031" i="1"/>
  <c r="H4030" i="1"/>
  <c r="H4029" i="1"/>
  <c r="H4028" i="1"/>
  <c r="H4027" i="1"/>
  <c r="H4026" i="1"/>
  <c r="H4025" i="1"/>
  <c r="H4024" i="1"/>
  <c r="H4023" i="1"/>
  <c r="H4022" i="1"/>
  <c r="H4021" i="1"/>
  <c r="H4020" i="1"/>
  <c r="H4019" i="1"/>
  <c r="H4018" i="1"/>
  <c r="H4017" i="1"/>
  <c r="H4016" i="1"/>
  <c r="H4015" i="1"/>
  <c r="H4014" i="1"/>
  <c r="H4013" i="1"/>
  <c r="H4012" i="1"/>
  <c r="H4011" i="1"/>
  <c r="H4010" i="1"/>
  <c r="H4009" i="1"/>
  <c r="H4008" i="1"/>
  <c r="H4007" i="1"/>
  <c r="H4006" i="1"/>
  <c r="H4005" i="1"/>
  <c r="H4004" i="1"/>
  <c r="H4003" i="1"/>
  <c r="H4002" i="1"/>
  <c r="H4001" i="1"/>
  <c r="H4000" i="1"/>
  <c r="H3999" i="1"/>
  <c r="H3998" i="1"/>
  <c r="H3997" i="1"/>
  <c r="H3996" i="1"/>
  <c r="H3995" i="1"/>
  <c r="H3994" i="1"/>
  <c r="H3993" i="1"/>
  <c r="H3992" i="1"/>
  <c r="H3991" i="1"/>
  <c r="H3990" i="1"/>
  <c r="H3989" i="1"/>
  <c r="H3988" i="1"/>
  <c r="H3987" i="1"/>
  <c r="H3986" i="1"/>
  <c r="H3985" i="1"/>
  <c r="H3984" i="1"/>
  <c r="H3983" i="1"/>
  <c r="H3982" i="1"/>
  <c r="H3981" i="1"/>
  <c r="H3980" i="1"/>
  <c r="H3979" i="1"/>
  <c r="H3978" i="1"/>
  <c r="H3977" i="1"/>
  <c r="H3976" i="1"/>
  <c r="H3975" i="1"/>
  <c r="H3974" i="1"/>
  <c r="H3973" i="1"/>
  <c r="H3972" i="1"/>
  <c r="H3971" i="1"/>
  <c r="H3970" i="1"/>
  <c r="H3969" i="1"/>
  <c r="H3968" i="1"/>
  <c r="H3967" i="1"/>
  <c r="H3966" i="1"/>
  <c r="H3965" i="1"/>
  <c r="H3964" i="1"/>
  <c r="H3963" i="1"/>
  <c r="H3962" i="1"/>
  <c r="H3961" i="1"/>
  <c r="H3960" i="1"/>
  <c r="H3959" i="1"/>
  <c r="H3958" i="1"/>
  <c r="H3957" i="1"/>
  <c r="H3956" i="1"/>
  <c r="H3955" i="1"/>
  <c r="H3954" i="1"/>
  <c r="H3953" i="1"/>
  <c r="H3952" i="1"/>
  <c r="H3951" i="1"/>
  <c r="H3950" i="1"/>
  <c r="H3949" i="1"/>
  <c r="H3948" i="1"/>
  <c r="H3947" i="1"/>
  <c r="H3946" i="1"/>
  <c r="H3945" i="1"/>
  <c r="H3944" i="1"/>
  <c r="H3943" i="1"/>
  <c r="H3942" i="1"/>
  <c r="H3941" i="1"/>
  <c r="H3940" i="1"/>
  <c r="H3939" i="1"/>
  <c r="H3938" i="1"/>
  <c r="H3937" i="1"/>
  <c r="H3936" i="1"/>
  <c r="H3935" i="1"/>
  <c r="H3934" i="1"/>
  <c r="H3933" i="1"/>
  <c r="H3932" i="1"/>
  <c r="H3931" i="1"/>
  <c r="H3930" i="1"/>
  <c r="H3929" i="1"/>
  <c r="H3928" i="1"/>
  <c r="H3927" i="1"/>
  <c r="H3926" i="1"/>
  <c r="H3925" i="1"/>
  <c r="H3924" i="1"/>
  <c r="H3923" i="1"/>
  <c r="H3922" i="1"/>
  <c r="H3921" i="1"/>
  <c r="H3920" i="1"/>
  <c r="H3919" i="1"/>
  <c r="H3918" i="1"/>
  <c r="H3917" i="1"/>
  <c r="H3916" i="1"/>
  <c r="H3915" i="1"/>
  <c r="H3914" i="1"/>
  <c r="H3913" i="1"/>
  <c r="H3912" i="1"/>
  <c r="H3911" i="1"/>
  <c r="H3910" i="1"/>
  <c r="H3909" i="1"/>
  <c r="H3908" i="1"/>
  <c r="H3907" i="1"/>
  <c r="H3906" i="1"/>
  <c r="H3905" i="1"/>
  <c r="H3904" i="1"/>
  <c r="H3903" i="1"/>
  <c r="H3902" i="1"/>
  <c r="H3901" i="1"/>
  <c r="H3900" i="1"/>
  <c r="H3899" i="1"/>
  <c r="H3898" i="1"/>
  <c r="H3897" i="1"/>
  <c r="H3896" i="1"/>
  <c r="G150" i="2" s="1"/>
  <c r="H150" i="2" s="1"/>
  <c r="H3895" i="1"/>
  <c r="H3894" i="1"/>
  <c r="H3893" i="1"/>
  <c r="H3892" i="1"/>
  <c r="H3891" i="1"/>
  <c r="H3890" i="1"/>
  <c r="H3889" i="1"/>
  <c r="H3888" i="1"/>
  <c r="H3887" i="1"/>
  <c r="H3886" i="1"/>
  <c r="H3885" i="1"/>
  <c r="H3884" i="1"/>
  <c r="H3883" i="1"/>
  <c r="H3882" i="1"/>
  <c r="H3881" i="1"/>
  <c r="H3880" i="1"/>
  <c r="H3879" i="1"/>
  <c r="H3878" i="1"/>
  <c r="H3877" i="1"/>
  <c r="H3876" i="1"/>
  <c r="H3875" i="1"/>
  <c r="H3874" i="1"/>
  <c r="H3873" i="1"/>
  <c r="H3872" i="1"/>
  <c r="H3871" i="1"/>
  <c r="H3870" i="1"/>
  <c r="H3869" i="1"/>
  <c r="H3868" i="1"/>
  <c r="H3867" i="1"/>
  <c r="H3866" i="1"/>
  <c r="H3865" i="1"/>
  <c r="H3864" i="1"/>
  <c r="H3863" i="1"/>
  <c r="H3862" i="1"/>
  <c r="H3861" i="1"/>
  <c r="H3860" i="1"/>
  <c r="H3859" i="1"/>
  <c r="H3858" i="1"/>
  <c r="H3857" i="1"/>
  <c r="H3856" i="1"/>
  <c r="H3855" i="1"/>
  <c r="H3854" i="1"/>
  <c r="H3853" i="1"/>
  <c r="H3852" i="1"/>
  <c r="H3851" i="1"/>
  <c r="H3850" i="1"/>
  <c r="H3849" i="1"/>
  <c r="H3848" i="1"/>
  <c r="H3847" i="1"/>
  <c r="H3846" i="1"/>
  <c r="H3845" i="1"/>
  <c r="H3844" i="1"/>
  <c r="H3843" i="1"/>
  <c r="H3842" i="1"/>
  <c r="H3841" i="1"/>
  <c r="H3840" i="1"/>
  <c r="H3839" i="1"/>
  <c r="H3838" i="1"/>
  <c r="H3837" i="1"/>
  <c r="H3836" i="1"/>
  <c r="H3835" i="1"/>
  <c r="H3834" i="1"/>
  <c r="H3833" i="1"/>
  <c r="H3832" i="1"/>
  <c r="H3831" i="1"/>
  <c r="H3830" i="1"/>
  <c r="H3829" i="1"/>
  <c r="H3828" i="1"/>
  <c r="H3827" i="1"/>
  <c r="H3826" i="1"/>
  <c r="H3825" i="1"/>
  <c r="H3824" i="1"/>
  <c r="H3823" i="1"/>
  <c r="H3822" i="1"/>
  <c r="H3821" i="1"/>
  <c r="H3820" i="1"/>
  <c r="H3819" i="1"/>
  <c r="H3818" i="1"/>
  <c r="H3817" i="1"/>
  <c r="H3816" i="1"/>
  <c r="H3815" i="1"/>
  <c r="H3814" i="1"/>
  <c r="H3813" i="1"/>
  <c r="H3812" i="1"/>
  <c r="H3811" i="1"/>
  <c r="H3810" i="1"/>
  <c r="H3809" i="1"/>
  <c r="H3808" i="1"/>
  <c r="H3807" i="1"/>
  <c r="H3806" i="1"/>
  <c r="H3805" i="1"/>
  <c r="H3804" i="1"/>
  <c r="H3803" i="1"/>
  <c r="H3802" i="1"/>
  <c r="H3801" i="1"/>
  <c r="H3800" i="1"/>
  <c r="H3799" i="1"/>
  <c r="H3798" i="1"/>
  <c r="H3797" i="1"/>
  <c r="H3796" i="1"/>
  <c r="H3795" i="1"/>
  <c r="H3794" i="1"/>
  <c r="H3793" i="1"/>
  <c r="H3792" i="1"/>
  <c r="H3791" i="1"/>
  <c r="H3790" i="1"/>
  <c r="H3789" i="1"/>
  <c r="H3788" i="1"/>
  <c r="H3787" i="1"/>
  <c r="H3786" i="1"/>
  <c r="H3785" i="1"/>
  <c r="H3784" i="1"/>
  <c r="H3783" i="1"/>
  <c r="H3782" i="1"/>
  <c r="H3781" i="1"/>
  <c r="H3780" i="1"/>
  <c r="H3779" i="1"/>
  <c r="H3778" i="1"/>
  <c r="H3777" i="1"/>
  <c r="H3776" i="1"/>
  <c r="H3775" i="1"/>
  <c r="H3774" i="1"/>
  <c r="H3773" i="1"/>
  <c r="H3772" i="1"/>
  <c r="H3771" i="1"/>
  <c r="H3770" i="1"/>
  <c r="H3769" i="1"/>
  <c r="H3768" i="1"/>
  <c r="H3767" i="1"/>
  <c r="H3766" i="1"/>
  <c r="H3765" i="1"/>
  <c r="H3764" i="1"/>
  <c r="H3763" i="1"/>
  <c r="H3762" i="1"/>
  <c r="H3761" i="1"/>
  <c r="H3760" i="1"/>
  <c r="H3759" i="1"/>
  <c r="H3758" i="1"/>
  <c r="H3757" i="1"/>
  <c r="H3756" i="1"/>
  <c r="H3755" i="1"/>
  <c r="H3754" i="1"/>
  <c r="H3753" i="1"/>
  <c r="H3752" i="1"/>
  <c r="H3751" i="1"/>
  <c r="H3750" i="1"/>
  <c r="H3749" i="1"/>
  <c r="H3748" i="1"/>
  <c r="H3747" i="1"/>
  <c r="H3746" i="1"/>
  <c r="H3745" i="1"/>
  <c r="H3744" i="1"/>
  <c r="H3743" i="1"/>
  <c r="H3742" i="1"/>
  <c r="H3741" i="1"/>
  <c r="H3740" i="1"/>
  <c r="H3739" i="1"/>
  <c r="H3738" i="1"/>
  <c r="H3737" i="1"/>
  <c r="H3736" i="1"/>
  <c r="H3735" i="1"/>
  <c r="H3734" i="1"/>
  <c r="H3733" i="1"/>
  <c r="H3732" i="1"/>
  <c r="H3731" i="1"/>
  <c r="H3730" i="1"/>
  <c r="H3729" i="1"/>
  <c r="H3728" i="1"/>
  <c r="H3727" i="1"/>
  <c r="H3726" i="1"/>
  <c r="H3725" i="1"/>
  <c r="H3724" i="1"/>
  <c r="H3723" i="1"/>
  <c r="H3722" i="1"/>
  <c r="H3721" i="1"/>
  <c r="H3720" i="1"/>
  <c r="H3719" i="1"/>
  <c r="H3718" i="1"/>
  <c r="H3717" i="1"/>
  <c r="H3716" i="1"/>
  <c r="H3715" i="1"/>
  <c r="H3714" i="1"/>
  <c r="H3713" i="1"/>
  <c r="H3712" i="1"/>
  <c r="H3711" i="1"/>
  <c r="H3710" i="1"/>
  <c r="H3709" i="1"/>
  <c r="H3708" i="1"/>
  <c r="H3707" i="1"/>
  <c r="H3706" i="1"/>
  <c r="H3705" i="1"/>
  <c r="H3704" i="1"/>
  <c r="H3703" i="1"/>
  <c r="H3702" i="1"/>
  <c r="H3701" i="1"/>
  <c r="H3700" i="1"/>
  <c r="H3699" i="1"/>
  <c r="H3698" i="1"/>
  <c r="H3697" i="1"/>
  <c r="H3696" i="1"/>
  <c r="H3695" i="1"/>
  <c r="H3694" i="1"/>
  <c r="H3693" i="1"/>
  <c r="H3692" i="1"/>
  <c r="H3691" i="1"/>
  <c r="H3690" i="1"/>
  <c r="H3689" i="1"/>
  <c r="H3688" i="1"/>
  <c r="H3687" i="1"/>
  <c r="H3686" i="1"/>
  <c r="H3685" i="1"/>
  <c r="H3684" i="1"/>
  <c r="H3683" i="1"/>
  <c r="H3682" i="1"/>
  <c r="H3681" i="1"/>
  <c r="H3680" i="1"/>
  <c r="H3679" i="1"/>
  <c r="H3678" i="1"/>
  <c r="H3677" i="1"/>
  <c r="H3676" i="1"/>
  <c r="H3675" i="1"/>
  <c r="H3674" i="1"/>
  <c r="H3673" i="1"/>
  <c r="H3672" i="1"/>
  <c r="H3671" i="1"/>
  <c r="H3670" i="1"/>
  <c r="H3669" i="1"/>
  <c r="H3668" i="1"/>
  <c r="H3667" i="1"/>
  <c r="H3666" i="1"/>
  <c r="H3665" i="1"/>
  <c r="H3664" i="1"/>
  <c r="H3663" i="1"/>
  <c r="H3662" i="1"/>
  <c r="H3661" i="1"/>
  <c r="H3660" i="1"/>
  <c r="H3659" i="1"/>
  <c r="H3658" i="1"/>
  <c r="H3657" i="1"/>
  <c r="H3656" i="1"/>
  <c r="G134" i="2" s="1"/>
  <c r="H134" i="2" s="1"/>
  <c r="H3655" i="1"/>
  <c r="H3654" i="1"/>
  <c r="H3653" i="1"/>
  <c r="H3652" i="1"/>
  <c r="H3651" i="1"/>
  <c r="H3650" i="1"/>
  <c r="H3649" i="1"/>
  <c r="H3648" i="1"/>
  <c r="H3647" i="1"/>
  <c r="H3646" i="1"/>
  <c r="H3645" i="1"/>
  <c r="H3644" i="1"/>
  <c r="H3643" i="1"/>
  <c r="H3642" i="1"/>
  <c r="H3641" i="1"/>
  <c r="H3640" i="1"/>
  <c r="H3639" i="1"/>
  <c r="H3638" i="1"/>
  <c r="H3637" i="1"/>
  <c r="H3636" i="1"/>
  <c r="H3635" i="1"/>
  <c r="H3634" i="1"/>
  <c r="H3633" i="1"/>
  <c r="H3632" i="1"/>
  <c r="H3631" i="1"/>
  <c r="H3630" i="1"/>
  <c r="H3629" i="1"/>
  <c r="H3628" i="1"/>
  <c r="H3627" i="1"/>
  <c r="H3626" i="1"/>
  <c r="H3625" i="1"/>
  <c r="H3624" i="1"/>
  <c r="H3623" i="1"/>
  <c r="H3622" i="1"/>
  <c r="H3621" i="1"/>
  <c r="H3620" i="1"/>
  <c r="G82" i="2" s="1"/>
  <c r="H82" i="2" s="1"/>
  <c r="H3619" i="1"/>
  <c r="H3618" i="1"/>
  <c r="H3617" i="1"/>
  <c r="H3616" i="1"/>
  <c r="H3615" i="1"/>
  <c r="H3614" i="1"/>
  <c r="H3613" i="1"/>
  <c r="H3612" i="1"/>
  <c r="H3611" i="1"/>
  <c r="H3610" i="1"/>
  <c r="H3609" i="1"/>
  <c r="H3608" i="1"/>
  <c r="H3607" i="1"/>
  <c r="H3606" i="1"/>
  <c r="H3605" i="1"/>
  <c r="H3604" i="1"/>
  <c r="H3603" i="1"/>
  <c r="H3602" i="1"/>
  <c r="H3601" i="1"/>
  <c r="H3600" i="1"/>
  <c r="H3599" i="1"/>
  <c r="H3598" i="1"/>
  <c r="H3597" i="1"/>
  <c r="H3596" i="1"/>
  <c r="H3595" i="1"/>
  <c r="H3594" i="1"/>
  <c r="H3593" i="1"/>
  <c r="H3592" i="1"/>
  <c r="H3591" i="1"/>
  <c r="H3590" i="1"/>
  <c r="H3589" i="1"/>
  <c r="H3588" i="1"/>
  <c r="H3587" i="1"/>
  <c r="H3586" i="1"/>
  <c r="H3585" i="1"/>
  <c r="H3584" i="1"/>
  <c r="H3583" i="1"/>
  <c r="H3582" i="1"/>
  <c r="H3581" i="1"/>
  <c r="H3580" i="1"/>
  <c r="H3579" i="1"/>
  <c r="H3578" i="1"/>
  <c r="H3577" i="1"/>
  <c r="H3576" i="1"/>
  <c r="H3575" i="1"/>
  <c r="H3574" i="1"/>
  <c r="H3573" i="1"/>
  <c r="H3572" i="1"/>
  <c r="H3571" i="1"/>
  <c r="H3570" i="1"/>
  <c r="H3569" i="1"/>
  <c r="H3568" i="1"/>
  <c r="H3567" i="1"/>
  <c r="H3566" i="1"/>
  <c r="H3565" i="1"/>
  <c r="H3564" i="1"/>
  <c r="H3563" i="1"/>
  <c r="H3562" i="1"/>
  <c r="H3561" i="1"/>
  <c r="H3560" i="1"/>
  <c r="H3559" i="1"/>
  <c r="H3558" i="1"/>
  <c r="H3557" i="1"/>
  <c r="H3556" i="1"/>
  <c r="H3555" i="1"/>
  <c r="H3554" i="1"/>
  <c r="H3553" i="1"/>
  <c r="H3552" i="1"/>
  <c r="H3551" i="1"/>
  <c r="H3550" i="1"/>
  <c r="H3549" i="1"/>
  <c r="H3548" i="1"/>
  <c r="H3547" i="1"/>
  <c r="H3546" i="1"/>
  <c r="H3545" i="1"/>
  <c r="H3544" i="1"/>
  <c r="H3543" i="1"/>
  <c r="H3542" i="1"/>
  <c r="H3541" i="1"/>
  <c r="H3540" i="1"/>
  <c r="H3539" i="1"/>
  <c r="H3538" i="1"/>
  <c r="H3537" i="1"/>
  <c r="H3536" i="1"/>
  <c r="H3535" i="1"/>
  <c r="H3534" i="1"/>
  <c r="H3533" i="1"/>
  <c r="H3532" i="1"/>
  <c r="H3531" i="1"/>
  <c r="H3530" i="1"/>
  <c r="H3529" i="1"/>
  <c r="H3528" i="1"/>
  <c r="G131" i="2" s="1"/>
  <c r="H131" i="2" s="1"/>
  <c r="H3527" i="1"/>
  <c r="H3526" i="1"/>
  <c r="H3525" i="1"/>
  <c r="H3524" i="1"/>
  <c r="H3523" i="1"/>
  <c r="H3522" i="1"/>
  <c r="H3521" i="1"/>
  <c r="H3520" i="1"/>
  <c r="H3519" i="1"/>
  <c r="H3518" i="1"/>
  <c r="H3517" i="1"/>
  <c r="H3516" i="1"/>
  <c r="H3515" i="1"/>
  <c r="H3514" i="1"/>
  <c r="H3513" i="1"/>
  <c r="H3512" i="1"/>
  <c r="H3511" i="1"/>
  <c r="H3510" i="1"/>
  <c r="H3509" i="1"/>
  <c r="H3508" i="1"/>
  <c r="H3507" i="1"/>
  <c r="H3506" i="1"/>
  <c r="H3505" i="1"/>
  <c r="H3504" i="1"/>
  <c r="H3503" i="1"/>
  <c r="H3502" i="1"/>
  <c r="H3501" i="1"/>
  <c r="H3500" i="1"/>
  <c r="H3499" i="1"/>
  <c r="H3498" i="1"/>
  <c r="H3497" i="1"/>
  <c r="H3496" i="1"/>
  <c r="H3495" i="1"/>
  <c r="H3494" i="1"/>
  <c r="H3493" i="1"/>
  <c r="H3492" i="1"/>
  <c r="H3491" i="1"/>
  <c r="H3490" i="1"/>
  <c r="H3489" i="1"/>
  <c r="H3488" i="1"/>
  <c r="H3487" i="1"/>
  <c r="H3486" i="1"/>
  <c r="H3485" i="1"/>
  <c r="H3484" i="1"/>
  <c r="H3483" i="1"/>
  <c r="H3482" i="1"/>
  <c r="H3481" i="1"/>
  <c r="H3480" i="1"/>
  <c r="H3479" i="1"/>
  <c r="H3478" i="1"/>
  <c r="H3477" i="1"/>
  <c r="H3476" i="1"/>
  <c r="H3475" i="1"/>
  <c r="H3474" i="1"/>
  <c r="H3473" i="1"/>
  <c r="H3472" i="1"/>
  <c r="H3471" i="1"/>
  <c r="H3470" i="1"/>
  <c r="H3469" i="1"/>
  <c r="H3468" i="1"/>
  <c r="H3467" i="1"/>
  <c r="H3466" i="1"/>
  <c r="H3465" i="1"/>
  <c r="H3464" i="1"/>
  <c r="H3463" i="1"/>
  <c r="H3462" i="1"/>
  <c r="H3461" i="1"/>
  <c r="H3460" i="1"/>
  <c r="H3459" i="1"/>
  <c r="H3458" i="1"/>
  <c r="H3457" i="1"/>
  <c r="H3456" i="1"/>
  <c r="H3455" i="1"/>
  <c r="H3454" i="1"/>
  <c r="H3453" i="1"/>
  <c r="H3452" i="1"/>
  <c r="H3451" i="1"/>
  <c r="H3450" i="1"/>
  <c r="H3449" i="1"/>
  <c r="H3448" i="1"/>
  <c r="H3447" i="1"/>
  <c r="H3446" i="1"/>
  <c r="H3445" i="1"/>
  <c r="H3444" i="1"/>
  <c r="H3443" i="1"/>
  <c r="H3442" i="1"/>
  <c r="H3441" i="1"/>
  <c r="H3440" i="1"/>
  <c r="H3439" i="1"/>
  <c r="H3438" i="1"/>
  <c r="H3437" i="1"/>
  <c r="H3436" i="1"/>
  <c r="H3435" i="1"/>
  <c r="H3434" i="1"/>
  <c r="H3433" i="1"/>
  <c r="H3432" i="1"/>
  <c r="H3431" i="1"/>
  <c r="H3430" i="1"/>
  <c r="H3429" i="1"/>
  <c r="H3428" i="1"/>
  <c r="H3427" i="1"/>
  <c r="H3426" i="1"/>
  <c r="H3425" i="1"/>
  <c r="H3424" i="1"/>
  <c r="H3423" i="1"/>
  <c r="H3422" i="1"/>
  <c r="H3421" i="1"/>
  <c r="H3420" i="1"/>
  <c r="H3419" i="1"/>
  <c r="H3418" i="1"/>
  <c r="H3417" i="1"/>
  <c r="H3416" i="1"/>
  <c r="H3415" i="1"/>
  <c r="H3414" i="1"/>
  <c r="H3413" i="1"/>
  <c r="H3412" i="1"/>
  <c r="H3411" i="1"/>
  <c r="H3410" i="1"/>
  <c r="H3409" i="1"/>
  <c r="H3408" i="1"/>
  <c r="H3407" i="1"/>
  <c r="H3406" i="1"/>
  <c r="H3405" i="1"/>
  <c r="H3404" i="1"/>
  <c r="H3403" i="1"/>
  <c r="H3402" i="1"/>
  <c r="H3401" i="1"/>
  <c r="H3400" i="1"/>
  <c r="H3399" i="1"/>
  <c r="H3398" i="1"/>
  <c r="H3397" i="1"/>
  <c r="H3396" i="1"/>
  <c r="H3395" i="1"/>
  <c r="H3394" i="1"/>
  <c r="H3393" i="1"/>
  <c r="H3392" i="1"/>
  <c r="H3391" i="1"/>
  <c r="H3390" i="1"/>
  <c r="H3389" i="1"/>
  <c r="H3388" i="1"/>
  <c r="H3387" i="1"/>
  <c r="H3386" i="1"/>
  <c r="H3385" i="1"/>
  <c r="H3384" i="1"/>
  <c r="H3383" i="1"/>
  <c r="H3382" i="1"/>
  <c r="H3381" i="1"/>
  <c r="H3380" i="1"/>
  <c r="H3379" i="1"/>
  <c r="H3378" i="1"/>
  <c r="H3377" i="1"/>
  <c r="H3376" i="1"/>
  <c r="H3375" i="1"/>
  <c r="H3374" i="1"/>
  <c r="H3373" i="1"/>
  <c r="H3372" i="1"/>
  <c r="H3371" i="1"/>
  <c r="H3370" i="1"/>
  <c r="H3369" i="1"/>
  <c r="H3368" i="1"/>
  <c r="H3367" i="1"/>
  <c r="H3366" i="1"/>
  <c r="H3365" i="1"/>
  <c r="H3364" i="1"/>
  <c r="H3363" i="1"/>
  <c r="H3362" i="1"/>
  <c r="H3361" i="1"/>
  <c r="H3360" i="1"/>
  <c r="H3359" i="1"/>
  <c r="H3358" i="1"/>
  <c r="H3357" i="1"/>
  <c r="H3356" i="1"/>
  <c r="G123" i="2" s="1"/>
  <c r="H123" i="2" s="1"/>
  <c r="H3355" i="1"/>
  <c r="H3354" i="1"/>
  <c r="H3353" i="1"/>
  <c r="H3352" i="1"/>
  <c r="H3351" i="1"/>
  <c r="H3350" i="1"/>
  <c r="H3349" i="1"/>
  <c r="H3348" i="1"/>
  <c r="H3347" i="1"/>
  <c r="H3346" i="1"/>
  <c r="H3345" i="1"/>
  <c r="H3344" i="1"/>
  <c r="H3343" i="1"/>
  <c r="H3342" i="1"/>
  <c r="H3341" i="1"/>
  <c r="H3340" i="1"/>
  <c r="H3339" i="1"/>
  <c r="H3338" i="1"/>
  <c r="H3337" i="1"/>
  <c r="H3336" i="1"/>
  <c r="H3335" i="1"/>
  <c r="H3334"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G81" i="2" s="1"/>
  <c r="H81" i="2" s="1"/>
  <c r="H3299" i="1"/>
  <c r="H3298" i="1"/>
  <c r="H3297" i="1"/>
  <c r="H3296" i="1"/>
  <c r="H3295" i="1"/>
  <c r="H3294" i="1"/>
  <c r="H3293" i="1"/>
  <c r="H3292" i="1"/>
  <c r="H3291" i="1"/>
  <c r="H3290" i="1"/>
  <c r="H3289" i="1"/>
  <c r="H3288" i="1"/>
  <c r="H3287" i="1"/>
  <c r="H3286" i="1"/>
  <c r="H3285" i="1"/>
  <c r="H3284" i="1"/>
  <c r="H3283" i="1"/>
  <c r="H3282" i="1"/>
  <c r="H3281" i="1"/>
  <c r="H3280" i="1"/>
  <c r="H3279" i="1"/>
  <c r="H3278" i="1"/>
  <c r="H3277" i="1"/>
  <c r="H3276" i="1"/>
  <c r="H3275" i="1"/>
  <c r="H3274" i="1"/>
  <c r="H3273" i="1"/>
  <c r="H3272" i="1"/>
  <c r="H3271" i="1"/>
  <c r="H3270" i="1"/>
  <c r="H3269" i="1"/>
  <c r="H3268" i="1"/>
  <c r="H3267" i="1"/>
  <c r="H3266" i="1"/>
  <c r="H3265" i="1"/>
  <c r="H3264" i="1"/>
  <c r="H3263" i="1"/>
  <c r="H3262" i="1"/>
  <c r="H3261" i="1"/>
  <c r="H3260" i="1"/>
  <c r="H3259" i="1"/>
  <c r="H3258" i="1"/>
  <c r="H3257" i="1"/>
  <c r="H3256" i="1"/>
  <c r="H3255" i="1"/>
  <c r="H3254" i="1"/>
  <c r="H3253" i="1"/>
  <c r="H3252" i="1"/>
  <c r="H3251" i="1"/>
  <c r="H3250"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G149" i="2" s="1"/>
  <c r="H149" i="2" s="1"/>
  <c r="H3215" i="1"/>
  <c r="H3214" i="1"/>
  <c r="H3213" i="1"/>
  <c r="H3212" i="1"/>
  <c r="H3211" i="1"/>
  <c r="H3210" i="1"/>
  <c r="H3209" i="1"/>
  <c r="H3208" i="1"/>
  <c r="H3207" i="1"/>
  <c r="H3206" i="1"/>
  <c r="H3205" i="1"/>
  <c r="H3204" i="1"/>
  <c r="H3203" i="1"/>
  <c r="H3202" i="1"/>
  <c r="H3201" i="1"/>
  <c r="H3200" i="1"/>
  <c r="H3199" i="1"/>
  <c r="H3198" i="1"/>
  <c r="H3197" i="1"/>
  <c r="H3196" i="1"/>
  <c r="H3195" i="1"/>
  <c r="H3194" i="1"/>
  <c r="H3193" i="1"/>
  <c r="H3192" i="1"/>
  <c r="H3191" i="1"/>
  <c r="H3190" i="1"/>
  <c r="H3189" i="1"/>
  <c r="H3188" i="1"/>
  <c r="H3187" i="1"/>
  <c r="H3186" i="1"/>
  <c r="H3185" i="1"/>
  <c r="H3184" i="1"/>
  <c r="H3183" i="1"/>
  <c r="H3182" i="1"/>
  <c r="H3181" i="1"/>
  <c r="H3180" i="1"/>
  <c r="H3179" i="1"/>
  <c r="H3178" i="1"/>
  <c r="H3177" i="1"/>
  <c r="H3176" i="1"/>
  <c r="G147" i="2" s="1"/>
  <c r="H147" i="2" s="1"/>
  <c r="H3175" i="1"/>
  <c r="H3174" i="1"/>
  <c r="H3173" i="1"/>
  <c r="H3172" i="1"/>
  <c r="H3171" i="1"/>
  <c r="H3170" i="1"/>
  <c r="H3169" i="1"/>
  <c r="H3168" i="1"/>
  <c r="H3167" i="1"/>
  <c r="H3166" i="1"/>
  <c r="H3165" i="1"/>
  <c r="H3164" i="1"/>
  <c r="H3163" i="1"/>
  <c r="H3162" i="1"/>
  <c r="H3161" i="1"/>
  <c r="H3160" i="1"/>
  <c r="H3159" i="1"/>
  <c r="H3158" i="1"/>
  <c r="H3157" i="1"/>
  <c r="H3156" i="1"/>
  <c r="H3155" i="1"/>
  <c r="H3154" i="1"/>
  <c r="H3153" i="1"/>
  <c r="H3152" i="1"/>
  <c r="H3151" i="1"/>
  <c r="H3150" i="1"/>
  <c r="H3149" i="1"/>
  <c r="H3148" i="1"/>
  <c r="H3147" i="1"/>
  <c r="H3146" i="1"/>
  <c r="H3145" i="1"/>
  <c r="H3144" i="1"/>
  <c r="H3143" i="1"/>
  <c r="H3142" i="1"/>
  <c r="H3141" i="1"/>
  <c r="H3140" i="1"/>
  <c r="H3139" i="1"/>
  <c r="H3138" i="1"/>
  <c r="H3137" i="1"/>
  <c r="H3136" i="1"/>
  <c r="H3135" i="1"/>
  <c r="H3134" i="1"/>
  <c r="H3133" i="1"/>
  <c r="H3132" i="1"/>
  <c r="H3131" i="1"/>
  <c r="H3130" i="1"/>
  <c r="H3129" i="1"/>
  <c r="H3128" i="1"/>
  <c r="H3127" i="1"/>
  <c r="H3126" i="1"/>
  <c r="H3125" i="1"/>
  <c r="H3124" i="1"/>
  <c r="H3123" i="1"/>
  <c r="H3122" i="1"/>
  <c r="H3121" i="1"/>
  <c r="H3120" i="1"/>
  <c r="H3119" i="1"/>
  <c r="H3118" i="1"/>
  <c r="H3117" i="1"/>
  <c r="H3116" i="1"/>
  <c r="H3115" i="1"/>
  <c r="H3114" i="1"/>
  <c r="H3113" i="1"/>
  <c r="H3112" i="1"/>
  <c r="H3111" i="1"/>
  <c r="H3110" i="1"/>
  <c r="H3109" i="1"/>
  <c r="H3108" i="1"/>
  <c r="H3107" i="1"/>
  <c r="H3106" i="1"/>
  <c r="H3105" i="1"/>
  <c r="H3104" i="1"/>
  <c r="H3103" i="1"/>
  <c r="H3102" i="1"/>
  <c r="H3101" i="1"/>
  <c r="H3100" i="1"/>
  <c r="H3099" i="1"/>
  <c r="H3098" i="1"/>
  <c r="H3097" i="1"/>
  <c r="H3096" i="1"/>
  <c r="H3095" i="1"/>
  <c r="H3094" i="1"/>
  <c r="H3093" i="1"/>
  <c r="H3092" i="1"/>
  <c r="H3091" i="1"/>
  <c r="H3090" i="1"/>
  <c r="H3089" i="1"/>
  <c r="H3088" i="1"/>
  <c r="H3087" i="1"/>
  <c r="H3086" i="1"/>
  <c r="H3085" i="1"/>
  <c r="H3084" i="1"/>
  <c r="H3083" i="1"/>
  <c r="H3082" i="1"/>
  <c r="H3081" i="1"/>
  <c r="H3080" i="1"/>
  <c r="H3079" i="1"/>
  <c r="H3078" i="1"/>
  <c r="H3077" i="1"/>
  <c r="H3076" i="1"/>
  <c r="H3075" i="1"/>
  <c r="H3074" i="1"/>
  <c r="H3073" i="1"/>
  <c r="H3072" i="1"/>
  <c r="H3071" i="1"/>
  <c r="H3070" i="1"/>
  <c r="H3069" i="1"/>
  <c r="H3068" i="1"/>
  <c r="H3067" i="1"/>
  <c r="H3066" i="1"/>
  <c r="H3065" i="1"/>
  <c r="H3064" i="1"/>
  <c r="H3063" i="1"/>
  <c r="H3062" i="1"/>
  <c r="H3061" i="1"/>
  <c r="H3060" i="1"/>
  <c r="H3059" i="1"/>
  <c r="H3058" i="1"/>
  <c r="H3057" i="1"/>
  <c r="H3056" i="1"/>
  <c r="H3055" i="1"/>
  <c r="H3054" i="1"/>
  <c r="H3053" i="1"/>
  <c r="H3052" i="1"/>
  <c r="H3051" i="1"/>
  <c r="H3050" i="1"/>
  <c r="H3049" i="1"/>
  <c r="H3048" i="1"/>
  <c r="H3047" i="1"/>
  <c r="H3046" i="1"/>
  <c r="H3045" i="1"/>
  <c r="H3044" i="1"/>
  <c r="H3043" i="1"/>
  <c r="H3042" i="1"/>
  <c r="H3041" i="1"/>
  <c r="H3040" i="1"/>
  <c r="H3039" i="1"/>
  <c r="H3038" i="1"/>
  <c r="H3037" i="1"/>
  <c r="H3036" i="1"/>
  <c r="H3035" i="1"/>
  <c r="H3034" i="1"/>
  <c r="H3033" i="1"/>
  <c r="H3032" i="1"/>
  <c r="H3031" i="1"/>
  <c r="H3030" i="1"/>
  <c r="H3029" i="1"/>
  <c r="H3028" i="1"/>
  <c r="H3027" i="1"/>
  <c r="H3026" i="1"/>
  <c r="H3025" i="1"/>
  <c r="H3024" i="1"/>
  <c r="H3023" i="1"/>
  <c r="H3022" i="1"/>
  <c r="H3021" i="1"/>
  <c r="H3020" i="1"/>
  <c r="H3019" i="1"/>
  <c r="H3018" i="1"/>
  <c r="H3017" i="1"/>
  <c r="H3016" i="1"/>
  <c r="G142" i="2" s="1"/>
  <c r="H142" i="2" s="1"/>
  <c r="H3015" i="1"/>
  <c r="H3014" i="1"/>
  <c r="H3013" i="1"/>
  <c r="H3012" i="1"/>
  <c r="H3011" i="1"/>
  <c r="H3010" i="1"/>
  <c r="H3009" i="1"/>
  <c r="H3008" i="1"/>
  <c r="H3007" i="1"/>
  <c r="H3006" i="1"/>
  <c r="H3005" i="1"/>
  <c r="H3004" i="1"/>
  <c r="H3003" i="1"/>
  <c r="H3002" i="1"/>
  <c r="H3001" i="1"/>
  <c r="H3000" i="1"/>
  <c r="H2999" i="1"/>
  <c r="H2998" i="1"/>
  <c r="H2997"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4" i="1"/>
  <c r="H2943" i="1"/>
  <c r="H2942" i="1"/>
  <c r="H2941" i="1"/>
  <c r="H2940" i="1"/>
  <c r="H2939" i="1"/>
  <c r="H2938" i="1"/>
  <c r="H2937" i="1"/>
  <c r="H2936" i="1"/>
  <c r="H2935" i="1"/>
  <c r="H2934" i="1"/>
  <c r="H2933" i="1"/>
  <c r="H2932" i="1"/>
  <c r="G65" i="2" s="1"/>
  <c r="H65" i="2" s="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G58" i="2" s="1"/>
  <c r="H58" i="2" s="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G55" i="2" s="1"/>
  <c r="H55" i="2" s="1"/>
  <c r="H2799" i="1"/>
  <c r="H2798" i="1"/>
  <c r="H2797" i="1"/>
  <c r="H2796" i="1"/>
  <c r="H2795" i="1"/>
  <c r="H2794" i="1"/>
  <c r="H2793" i="1"/>
  <c r="H2792" i="1"/>
  <c r="H2791" i="1"/>
  <c r="H2790" i="1"/>
  <c r="H2789" i="1"/>
  <c r="H2788" i="1"/>
  <c r="H2787" i="1"/>
  <c r="H2786" i="1"/>
  <c r="H2785" i="1"/>
  <c r="H2784" i="1"/>
  <c r="H2783" i="1"/>
  <c r="H2782" i="1"/>
  <c r="H2781" i="1"/>
  <c r="H2780" i="1"/>
  <c r="H2779" i="1"/>
  <c r="H2778" i="1"/>
  <c r="H2777" i="1"/>
  <c r="H2776" i="1"/>
  <c r="G44" i="2" s="1"/>
  <c r="H44" i="2" s="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H2691" i="1"/>
  <c r="H2690" i="1"/>
  <c r="H2689" i="1"/>
  <c r="H2688" i="1"/>
  <c r="G41" i="2" s="1"/>
  <c r="H41" i="2" s="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G40" i="2" s="1"/>
  <c r="H40" i="2" s="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G6" i="2" s="1"/>
  <c r="H6" i="2" s="1"/>
  <c r="H2499" i="1"/>
  <c r="H2498" i="1"/>
  <c r="H2497" i="1"/>
  <c r="H2496" i="1"/>
  <c r="H2495" i="1"/>
  <c r="H2494" i="1"/>
  <c r="H2493" i="1"/>
  <c r="H2492" i="1"/>
  <c r="H2491" i="1"/>
  <c r="H2490" i="1"/>
  <c r="H2489" i="1"/>
  <c r="H2488"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G51" i="2" s="1"/>
  <c r="H51" i="2" s="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G49" i="2" s="1"/>
  <c r="H49" i="2" s="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987" i="1"/>
  <c r="H986" i="1"/>
  <c r="H985" i="1"/>
  <c r="H984" i="1"/>
  <c r="H983" i="1"/>
  <c r="H982" i="1"/>
  <c r="H981" i="1"/>
  <c r="H980" i="1"/>
  <c r="H979" i="1"/>
  <c r="H978" i="1"/>
  <c r="H977" i="1"/>
  <c r="H976" i="1"/>
  <c r="H975" i="1"/>
  <c r="H974" i="1"/>
  <c r="H973" i="1"/>
  <c r="H972" i="1"/>
  <c r="H971" i="1"/>
  <c r="H970" i="1"/>
  <c r="H969" i="1"/>
  <c r="H968" i="1"/>
  <c r="H967" i="1"/>
  <c r="H966" i="1"/>
  <c r="H965" i="1"/>
  <c r="H964" i="1"/>
  <c r="G121" i="2" s="1"/>
  <c r="H121" i="2" s="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G118" i="2" s="1"/>
  <c r="H118" i="2" s="1"/>
  <c r="H867" i="1"/>
  <c r="H866" i="1"/>
  <c r="H865" i="1"/>
  <c r="H864" i="1"/>
  <c r="H863" i="1"/>
  <c r="H862" i="1"/>
  <c r="H861" i="1"/>
  <c r="H860" i="1"/>
  <c r="H859" i="1"/>
  <c r="H858" i="1"/>
  <c r="H857" i="1"/>
  <c r="H856" i="1"/>
  <c r="H855" i="1"/>
  <c r="H854" i="1"/>
  <c r="H853" i="1"/>
  <c r="H852" i="1"/>
  <c r="H851" i="1"/>
  <c r="H850" i="1"/>
  <c r="H849" i="1"/>
  <c r="H848" i="1"/>
  <c r="H847" i="1"/>
  <c r="H846" i="1"/>
  <c r="H845" i="1"/>
  <c r="H844" i="1"/>
  <c r="G117" i="2" s="1"/>
  <c r="H117" i="2" s="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G115" i="2" s="1"/>
  <c r="H115" i="2" s="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G104" i="2" s="1"/>
  <c r="H104" i="2" s="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G101" i="2" s="1"/>
  <c r="H101" i="2" s="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G91" i="2" s="1"/>
  <c r="H91" i="2" s="1"/>
  <c r="H27" i="1"/>
  <c r="H26" i="1"/>
  <c r="H25" i="1"/>
  <c r="H24" i="1"/>
  <c r="H23" i="1"/>
  <c r="H22" i="1"/>
  <c r="H21" i="1"/>
  <c r="H20" i="1"/>
  <c r="H19" i="1"/>
  <c r="H18" i="1"/>
  <c r="H17" i="1"/>
  <c r="H16" i="1"/>
  <c r="H15" i="1"/>
  <c r="H14" i="1"/>
  <c r="H13" i="1"/>
  <c r="H12" i="1"/>
  <c r="H11" i="1"/>
  <c r="H10" i="1"/>
  <c r="H9" i="1"/>
  <c r="H8" i="1"/>
  <c r="H7" i="1"/>
  <c r="H6" i="1"/>
  <c r="H5"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G73" i="2" s="1"/>
  <c r="H73" i="2" s="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G69" i="2" s="1"/>
  <c r="H69" i="2" s="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G14" i="2" s="1"/>
  <c r="H14" i="2" s="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G12" i="2" s="1"/>
  <c r="H12" i="2" s="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G47" i="2" s="1"/>
  <c r="H47" i="2" s="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G35" i="2" s="1"/>
  <c r="H35" i="2" s="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G26" i="2" s="1"/>
  <c r="H26" i="2" s="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2487" i="1"/>
  <c r="G5" i="2" s="1"/>
  <c r="G23" i="2" l="1"/>
  <c r="H23" i="2" s="1"/>
  <c r="G27" i="2"/>
  <c r="H27" i="2" s="1"/>
  <c r="G13" i="2"/>
  <c r="H13" i="2" s="1"/>
  <c r="G15" i="2"/>
  <c r="H15" i="2" s="1"/>
  <c r="G70" i="2"/>
  <c r="H70" i="2" s="1"/>
  <c r="G90" i="2"/>
  <c r="H90" i="2" s="1"/>
  <c r="G95" i="2"/>
  <c r="H95" i="2" s="1"/>
  <c r="G96" i="2"/>
  <c r="H96" i="2" s="1"/>
  <c r="G97" i="2"/>
  <c r="H97" i="2" s="1"/>
  <c r="G105" i="2"/>
  <c r="H105" i="2" s="1"/>
  <c r="G106" i="2"/>
  <c r="H106" i="2" s="1"/>
  <c r="G107" i="2"/>
  <c r="H107" i="2" s="1"/>
  <c r="G109" i="2"/>
  <c r="H109" i="2" s="1"/>
  <c r="G110" i="2"/>
  <c r="H110" i="2" s="1"/>
  <c r="G113" i="2"/>
  <c r="H113" i="2" s="1"/>
  <c r="G74" i="2"/>
  <c r="H74" i="2" s="1"/>
  <c r="G17" i="2"/>
  <c r="H17" i="2" s="1"/>
  <c r="G18" i="2"/>
  <c r="H18" i="2" s="1"/>
  <c r="G42" i="2"/>
  <c r="H42" i="2" s="1"/>
  <c r="G144" i="2"/>
  <c r="H144" i="2" s="1"/>
  <c r="G145" i="2"/>
  <c r="H145" i="2" s="1"/>
  <c r="G146" i="2"/>
  <c r="H146" i="2" s="1"/>
  <c r="G148" i="2"/>
  <c r="H148" i="2" s="1"/>
  <c r="G79" i="2"/>
  <c r="H79" i="2" s="1"/>
  <c r="G122" i="2"/>
  <c r="H122" i="2" s="1"/>
  <c r="G22" i="2"/>
  <c r="H22" i="2" s="1"/>
  <c r="G10" i="2"/>
  <c r="H10" i="2" s="1"/>
  <c r="G11" i="2"/>
  <c r="H11" i="2" s="1"/>
  <c r="G54" i="2"/>
  <c r="H54" i="2" s="1"/>
  <c r="G75" i="2"/>
  <c r="H75" i="2" s="1"/>
  <c r="G140" i="2"/>
  <c r="H140" i="2" s="1"/>
  <c r="G152" i="2"/>
  <c r="H152" i="2" s="1"/>
  <c r="E30" i="17"/>
  <c r="F21" i="15" s="1"/>
  <c r="H97" i="15"/>
  <c r="S97" i="15" s="1"/>
  <c r="H113" i="15"/>
  <c r="S113" i="15" s="1"/>
  <c r="H129" i="15"/>
  <c r="S129" i="15" s="1"/>
  <c r="H145" i="15"/>
  <c r="S145" i="15" s="1"/>
  <c r="J165" i="16"/>
  <c r="J62" i="16"/>
  <c r="I164" i="16"/>
  <c r="J164" i="16" s="1"/>
  <c r="H24" i="15"/>
  <c r="S24" i="15" s="1"/>
  <c r="H5" i="15"/>
  <c r="H27" i="15"/>
  <c r="S27" i="15" s="1"/>
  <c r="H127" i="15"/>
  <c r="S127" i="15" s="1"/>
  <c r="H143" i="15"/>
  <c r="S143" i="15" s="1"/>
  <c r="H122" i="15"/>
  <c r="S122" i="15" s="1"/>
  <c r="H156" i="15"/>
  <c r="S156" i="15" s="1"/>
  <c r="H35" i="15"/>
  <c r="S35" i="15" s="1"/>
  <c r="I162" i="16"/>
  <c r="J162" i="16" s="1"/>
  <c r="J163" i="16"/>
  <c r="J166" i="16"/>
  <c r="I7" i="7"/>
  <c r="I9" i="7"/>
  <c r="I11" i="7"/>
  <c r="I13" i="7"/>
  <c r="I15" i="7"/>
  <c r="I17" i="7"/>
  <c r="I19" i="7"/>
  <c r="I21" i="7"/>
  <c r="I23" i="7"/>
  <c r="I25" i="7"/>
  <c r="I27" i="7"/>
  <c r="I29" i="7"/>
  <c r="I31" i="7"/>
  <c r="I33" i="7"/>
  <c r="I35" i="7"/>
  <c r="I37" i="7"/>
  <c r="I39" i="7"/>
  <c r="I41" i="7"/>
  <c r="I43" i="7"/>
  <c r="I45" i="7"/>
  <c r="I47" i="7"/>
  <c r="I49" i="7"/>
  <c r="I51" i="7"/>
  <c r="I53" i="7"/>
  <c r="I55" i="7"/>
  <c r="I57" i="7"/>
  <c r="I59" i="7"/>
  <c r="I61" i="7"/>
  <c r="I63" i="7"/>
  <c r="I65" i="7"/>
  <c r="I67" i="7"/>
  <c r="I69" i="7"/>
  <c r="I71" i="7"/>
  <c r="I73" i="7"/>
  <c r="I75" i="7"/>
  <c r="I77" i="7"/>
  <c r="I79" i="7"/>
  <c r="I81" i="7"/>
  <c r="I83" i="7"/>
  <c r="I85" i="7"/>
  <c r="I87" i="7"/>
  <c r="I89" i="7"/>
  <c r="I91" i="7"/>
  <c r="I93" i="7"/>
  <c r="I95" i="7"/>
  <c r="I97" i="7"/>
  <c r="I99" i="7"/>
  <c r="I101" i="7"/>
  <c r="I103" i="7"/>
  <c r="I105" i="7"/>
  <c r="I107" i="7"/>
  <c r="I109" i="7"/>
  <c r="I111" i="7"/>
  <c r="I113" i="7"/>
  <c r="I115" i="7"/>
  <c r="I117" i="7"/>
  <c r="I119" i="7"/>
  <c r="I121" i="7"/>
  <c r="I123" i="7"/>
  <c r="I125" i="7"/>
  <c r="I127" i="7"/>
  <c r="I129" i="7"/>
  <c r="I131" i="7"/>
  <c r="I133" i="7"/>
  <c r="I135" i="7"/>
  <c r="I137" i="7"/>
  <c r="I139" i="7"/>
  <c r="I141" i="7"/>
  <c r="I143" i="7"/>
  <c r="I145" i="7"/>
  <c r="I147" i="7"/>
  <c r="I149" i="7"/>
  <c r="I151" i="7"/>
  <c r="I153" i="7"/>
  <c r="I155" i="7"/>
  <c r="I12" i="7"/>
  <c r="I20" i="7"/>
  <c r="I28" i="7"/>
  <c r="I36" i="7"/>
  <c r="I44" i="7"/>
  <c r="I52" i="7"/>
  <c r="I60" i="7"/>
  <c r="I68" i="7"/>
  <c r="I76" i="7"/>
  <c r="I84" i="7"/>
  <c r="I92" i="7"/>
  <c r="I100" i="7"/>
  <c r="I108" i="7"/>
  <c r="I116" i="7"/>
  <c r="I124" i="7"/>
  <c r="I132" i="7"/>
  <c r="I140" i="7"/>
  <c r="I148" i="7"/>
  <c r="I156" i="7"/>
  <c r="I8" i="7"/>
  <c r="I16" i="7"/>
  <c r="I24" i="7"/>
  <c r="I32" i="7"/>
  <c r="I40" i="7"/>
  <c r="I48" i="7"/>
  <c r="I56" i="7"/>
  <c r="I64" i="7"/>
  <c r="I72" i="7"/>
  <c r="I80" i="7"/>
  <c r="I88" i="7"/>
  <c r="I96" i="7"/>
  <c r="I104" i="7"/>
  <c r="I112" i="7"/>
  <c r="I120" i="7"/>
  <c r="I128" i="7"/>
  <c r="I136" i="7"/>
  <c r="I144" i="7"/>
  <c r="I152" i="7"/>
  <c r="I6" i="7"/>
  <c r="I14" i="7"/>
  <c r="I22" i="7"/>
  <c r="I30" i="7"/>
  <c r="I38" i="7"/>
  <c r="I46" i="7"/>
  <c r="I54" i="7"/>
  <c r="I62" i="7"/>
  <c r="I70" i="7"/>
  <c r="I78" i="7"/>
  <c r="I86" i="7"/>
  <c r="I94" i="7"/>
  <c r="I102" i="7"/>
  <c r="I110" i="7"/>
  <c r="I126" i="7"/>
  <c r="I5" i="7"/>
  <c r="I118" i="7"/>
  <c r="I134" i="7"/>
  <c r="I142" i="7"/>
  <c r="I150" i="7"/>
  <c r="I18" i="7"/>
  <c r="I50" i="7"/>
  <c r="I82" i="7"/>
  <c r="I114" i="7"/>
  <c r="I146" i="7"/>
  <c r="I10" i="7"/>
  <c r="I42" i="7"/>
  <c r="I74" i="7"/>
  <c r="I106" i="7"/>
  <c r="I138" i="7"/>
  <c r="I34" i="7"/>
  <c r="I66" i="7"/>
  <c r="I98" i="7"/>
  <c r="I130" i="7"/>
  <c r="I26" i="7"/>
  <c r="I58" i="7"/>
  <c r="I90" i="7"/>
  <c r="I122" i="7"/>
  <c r="I154" i="7"/>
  <c r="I158" i="16"/>
  <c r="G25" i="2"/>
  <c r="H25" i="2" s="1"/>
  <c r="G28" i="2"/>
  <c r="H28" i="2" s="1"/>
  <c r="G30" i="2"/>
  <c r="H30" i="2" s="1"/>
  <c r="G36" i="2"/>
  <c r="H36" i="2" s="1"/>
  <c r="G45" i="2"/>
  <c r="H45" i="2" s="1"/>
  <c r="G72" i="2"/>
  <c r="H72" i="2" s="1"/>
  <c r="G94" i="2"/>
  <c r="H94" i="2" s="1"/>
  <c r="G114" i="2"/>
  <c r="H114" i="2" s="1"/>
  <c r="G116" i="2"/>
  <c r="H116" i="2" s="1"/>
  <c r="G119" i="2"/>
  <c r="H119" i="2" s="1"/>
  <c r="G120" i="2"/>
  <c r="H120" i="2" s="1"/>
  <c r="G52" i="2"/>
  <c r="H52" i="2" s="1"/>
  <c r="G53" i="2"/>
  <c r="H53" i="2" s="1"/>
  <c r="G7" i="2"/>
  <c r="H7" i="2" s="1"/>
  <c r="G8" i="2"/>
  <c r="H8" i="2" s="1"/>
  <c r="G9" i="2"/>
  <c r="H9" i="2" s="1"/>
  <c r="G19" i="2"/>
  <c r="H19" i="2" s="1"/>
  <c r="G56" i="2"/>
  <c r="H56" i="2" s="1"/>
  <c r="G57" i="2"/>
  <c r="H57" i="2" s="1"/>
  <c r="G66" i="2"/>
  <c r="H66" i="2" s="1"/>
  <c r="G80" i="2"/>
  <c r="H80" i="2" s="1"/>
  <c r="G124" i="2"/>
  <c r="H124" i="2" s="1"/>
  <c r="G126" i="2"/>
  <c r="H126" i="2" s="1"/>
  <c r="G128" i="2"/>
  <c r="H128" i="2" s="1"/>
  <c r="G129" i="2"/>
  <c r="H129" i="2" s="1"/>
  <c r="G130" i="2"/>
  <c r="H130" i="2" s="1"/>
  <c r="G83" i="2"/>
  <c r="H83" i="2" s="1"/>
  <c r="G84" i="2"/>
  <c r="H84" i="2" s="1"/>
  <c r="G21" i="2"/>
  <c r="H21" i="2" s="1"/>
  <c r="G136" i="2"/>
  <c r="H136" i="2" s="1"/>
  <c r="G86" i="2"/>
  <c r="H86" i="2" s="1"/>
  <c r="G87" i="2"/>
  <c r="H87" i="2" s="1"/>
  <c r="G63" i="2"/>
  <c r="H63" i="2" s="1"/>
  <c r="G156" i="2"/>
  <c r="H156" i="2" s="1"/>
  <c r="G88" i="2"/>
  <c r="H88" i="2" s="1"/>
  <c r="I172" i="16"/>
  <c r="J172" i="16" s="1"/>
  <c r="H84" i="15"/>
  <c r="S84" i="15" s="1"/>
  <c r="H101" i="15"/>
  <c r="S101" i="15" s="1"/>
  <c r="H117" i="15"/>
  <c r="S117" i="15" s="1"/>
  <c r="H133" i="15"/>
  <c r="S133" i="15" s="1"/>
  <c r="H149" i="15"/>
  <c r="S149" i="15" s="1"/>
  <c r="I183" i="16"/>
  <c r="J183" i="16" s="1"/>
  <c r="J94" i="16"/>
  <c r="D151" i="15"/>
  <c r="H151" i="15" s="1"/>
  <c r="S151" i="15" s="1"/>
  <c r="H17" i="15"/>
  <c r="S17" i="15" s="1"/>
  <c r="H15" i="15"/>
  <c r="S15" i="15" s="1"/>
  <c r="H11" i="15"/>
  <c r="S11" i="15" s="1"/>
  <c r="H7" i="15"/>
  <c r="S7" i="15" s="1"/>
  <c r="H99" i="15"/>
  <c r="S99" i="15" s="1"/>
  <c r="H115" i="15"/>
  <c r="S115" i="15" s="1"/>
  <c r="H131" i="15"/>
  <c r="S131" i="15" s="1"/>
  <c r="H147" i="15"/>
  <c r="S147" i="15" s="1"/>
  <c r="H106" i="15"/>
  <c r="S106" i="15" s="1"/>
  <c r="H126" i="15"/>
  <c r="S126" i="15" s="1"/>
  <c r="H114" i="15"/>
  <c r="S114" i="15" s="1"/>
  <c r="I167" i="16"/>
  <c r="J167" i="16" s="1"/>
  <c r="I177" i="16"/>
  <c r="J177" i="16" s="1"/>
  <c r="G155" i="2"/>
  <c r="H155" i="2" s="1"/>
  <c r="G137" i="2"/>
  <c r="H137" i="2" s="1"/>
  <c r="G39" i="2"/>
  <c r="H39" i="2" s="1"/>
  <c r="G62" i="2"/>
  <c r="H62" i="2" s="1"/>
  <c r="G67" i="2"/>
  <c r="H67" i="2" s="1"/>
  <c r="G76" i="2"/>
  <c r="H76" i="2" s="1"/>
  <c r="G77" i="2"/>
  <c r="H77" i="2" s="1"/>
  <c r="H77" i="15"/>
  <c r="S77" i="15" s="1"/>
  <c r="H88" i="15"/>
  <c r="S88" i="15" s="1"/>
  <c r="H105" i="15"/>
  <c r="S105" i="15" s="1"/>
  <c r="H121" i="15"/>
  <c r="S121" i="15" s="1"/>
  <c r="H137" i="15"/>
  <c r="S137" i="15" s="1"/>
  <c r="P158" i="7"/>
  <c r="H33" i="15"/>
  <c r="S33" i="15" s="1"/>
  <c r="D21" i="15"/>
  <c r="H21" i="15" s="1"/>
  <c r="S21" i="15" s="1"/>
  <c r="H14" i="15"/>
  <c r="S14" i="15" s="1"/>
  <c r="H10" i="15"/>
  <c r="S10" i="15" s="1"/>
  <c r="E158" i="15"/>
  <c r="E10" i="17"/>
  <c r="C160" i="17"/>
  <c r="H103" i="15"/>
  <c r="S103" i="15" s="1"/>
  <c r="H119" i="15"/>
  <c r="S119" i="15" s="1"/>
  <c r="H135" i="15"/>
  <c r="S135" i="15" s="1"/>
  <c r="H150" i="15"/>
  <c r="S150" i="15" s="1"/>
  <c r="H163" i="16"/>
  <c r="H110" i="15"/>
  <c r="S110" i="15" s="1"/>
  <c r="H138" i="15"/>
  <c r="S138" i="15" s="1"/>
  <c r="H158" i="16"/>
  <c r="H146" i="15"/>
  <c r="S146" i="15" s="1"/>
  <c r="I168" i="16"/>
  <c r="J168" i="16" s="1"/>
  <c r="G24" i="2"/>
  <c r="H24" i="2" s="1"/>
  <c r="G29" i="2"/>
  <c r="H29" i="2" s="1"/>
  <c r="G31" i="2"/>
  <c r="H31" i="2" s="1"/>
  <c r="G32" i="2"/>
  <c r="H32" i="2" s="1"/>
  <c r="G33" i="2"/>
  <c r="H33" i="2" s="1"/>
  <c r="G34" i="2"/>
  <c r="H34" i="2" s="1"/>
  <c r="G37" i="2"/>
  <c r="H37" i="2" s="1"/>
  <c r="G46" i="2"/>
  <c r="H46" i="2" s="1"/>
  <c r="G48" i="2"/>
  <c r="H48" i="2" s="1"/>
  <c r="G16" i="2"/>
  <c r="H16" i="2" s="1"/>
  <c r="G68" i="2"/>
  <c r="H68" i="2" s="1"/>
  <c r="G71" i="2"/>
  <c r="H71" i="2" s="1"/>
  <c r="G92" i="2"/>
  <c r="H92" i="2" s="1"/>
  <c r="G93" i="2"/>
  <c r="H93" i="2" s="1"/>
  <c r="G98" i="2"/>
  <c r="H98" i="2" s="1"/>
  <c r="G99" i="2"/>
  <c r="H99" i="2" s="1"/>
  <c r="G100" i="2"/>
  <c r="H100" i="2" s="1"/>
  <c r="G102" i="2"/>
  <c r="H102" i="2" s="1"/>
  <c r="G103" i="2"/>
  <c r="H103" i="2" s="1"/>
  <c r="G108" i="2"/>
  <c r="H108" i="2" s="1"/>
  <c r="G111" i="2"/>
  <c r="H111" i="2" s="1"/>
  <c r="G112" i="2"/>
  <c r="H112" i="2" s="1"/>
  <c r="G50" i="2"/>
  <c r="H50" i="2" s="1"/>
  <c r="G20" i="2"/>
  <c r="H20" i="2" s="1"/>
  <c r="G43" i="2"/>
  <c r="H43" i="2" s="1"/>
  <c r="G64" i="2"/>
  <c r="H64" i="2" s="1"/>
  <c r="G141" i="2"/>
  <c r="H141" i="2" s="1"/>
  <c r="G143" i="2"/>
  <c r="H143" i="2" s="1"/>
  <c r="G78" i="2"/>
  <c r="H78" i="2" s="1"/>
  <c r="G125" i="2"/>
  <c r="H125" i="2" s="1"/>
  <c r="G127" i="2"/>
  <c r="H127" i="2" s="1"/>
  <c r="G132" i="2"/>
  <c r="H132" i="2" s="1"/>
  <c r="G133" i="2"/>
  <c r="H133" i="2" s="1"/>
  <c r="G38" i="2"/>
  <c r="H38" i="2" s="1"/>
  <c r="G59" i="2"/>
  <c r="H59" i="2" s="1"/>
  <c r="G153" i="2"/>
  <c r="H153" i="2" s="1"/>
  <c r="H177" i="16"/>
  <c r="H152" i="15"/>
  <c r="S152" i="15" s="1"/>
  <c r="D160" i="17"/>
  <c r="R158" i="15"/>
  <c r="S5" i="15"/>
  <c r="H5" i="2"/>
  <c r="G89" i="2"/>
  <c r="H89" i="2" s="1"/>
  <c r="H6787" i="1"/>
  <c r="Q5" i="7" l="1"/>
  <c r="Q9" i="7"/>
  <c r="Q13" i="7"/>
  <c r="Q17" i="7"/>
  <c r="Q21" i="7"/>
  <c r="Q25" i="7"/>
  <c r="Q29" i="7"/>
  <c r="Q33" i="7"/>
  <c r="Q37" i="7"/>
  <c r="Q41" i="7"/>
  <c r="Q45" i="7"/>
  <c r="Q49" i="7"/>
  <c r="Q53" i="7"/>
  <c r="Q57" i="7"/>
  <c r="Q61" i="7"/>
  <c r="Q65" i="7"/>
  <c r="Q69" i="7"/>
  <c r="Q73" i="7"/>
  <c r="Q77" i="7"/>
  <c r="Q81" i="7"/>
  <c r="Q85" i="7"/>
  <c r="Q89" i="7"/>
  <c r="Q93" i="7"/>
  <c r="Q97" i="7"/>
  <c r="Q101" i="7"/>
  <c r="Q105" i="7"/>
  <c r="Q109" i="7"/>
  <c r="Q113" i="7"/>
  <c r="Q117" i="7"/>
  <c r="Q121" i="7"/>
  <c r="Q125" i="7"/>
  <c r="Q129" i="7"/>
  <c r="Q133" i="7"/>
  <c r="Q137" i="7"/>
  <c r="Q141" i="7"/>
  <c r="Q145" i="7"/>
  <c r="Q149" i="7"/>
  <c r="Q153" i="7"/>
  <c r="Q6" i="7"/>
  <c r="Q11" i="7"/>
  <c r="Q16" i="7"/>
  <c r="Q22" i="7"/>
  <c r="Q27" i="7"/>
  <c r="Q32" i="7"/>
  <c r="Q38" i="7"/>
  <c r="Q43" i="7"/>
  <c r="Q48" i="7"/>
  <c r="Q54" i="7"/>
  <c r="Q59" i="7"/>
  <c r="Q64" i="7"/>
  <c r="Q70" i="7"/>
  <c r="Q75" i="7"/>
  <c r="Q80" i="7"/>
  <c r="Q86" i="7"/>
  <c r="Q91" i="7"/>
  <c r="Q96" i="7"/>
  <c r="Q102" i="7"/>
  <c r="Q107" i="7"/>
  <c r="Q112" i="7"/>
  <c r="Q118" i="7"/>
  <c r="Q123" i="7"/>
  <c r="Q128" i="7"/>
  <c r="Q134" i="7"/>
  <c r="Q139" i="7"/>
  <c r="Q144" i="7"/>
  <c r="Q150" i="7"/>
  <c r="Q155" i="7"/>
  <c r="Q7" i="7"/>
  <c r="Q12" i="7"/>
  <c r="Q18" i="7"/>
  <c r="Q23" i="7"/>
  <c r="Q28" i="7"/>
  <c r="Q34" i="7"/>
  <c r="Q39" i="7"/>
  <c r="Q44" i="7"/>
  <c r="Q50" i="7"/>
  <c r="Q8" i="7"/>
  <c r="Q19" i="7"/>
  <c r="Q30" i="7"/>
  <c r="Q40" i="7"/>
  <c r="Q51" i="7"/>
  <c r="Q58" i="7"/>
  <c r="Q66" i="7"/>
  <c r="Q72" i="7"/>
  <c r="Q79" i="7"/>
  <c r="Q87" i="7"/>
  <c r="Q94" i="7"/>
  <c r="Q100" i="7"/>
  <c r="Q108" i="7"/>
  <c r="Q115" i="7"/>
  <c r="Q122" i="7"/>
  <c r="Q130" i="7"/>
  <c r="Q136" i="7"/>
  <c r="Q143" i="7"/>
  <c r="Q151" i="7"/>
  <c r="Q10" i="7"/>
  <c r="Q20" i="7"/>
  <c r="Q31" i="7"/>
  <c r="Q42" i="7"/>
  <c r="Q52" i="7"/>
  <c r="Q60" i="7"/>
  <c r="Q67" i="7"/>
  <c r="Q74" i="7"/>
  <c r="Q82" i="7"/>
  <c r="Q88" i="7"/>
  <c r="Q95" i="7"/>
  <c r="Q103" i="7"/>
  <c r="Q110" i="7"/>
  <c r="Q116" i="7"/>
  <c r="Q124" i="7"/>
  <c r="Q131" i="7"/>
  <c r="Q138" i="7"/>
  <c r="Q146" i="7"/>
  <c r="Q152" i="7"/>
  <c r="Q14" i="7"/>
  <c r="Q24" i="7"/>
  <c r="Q35" i="7"/>
  <c r="Q46" i="7"/>
  <c r="Q55" i="7"/>
  <c r="Q62" i="7"/>
  <c r="Q68" i="7"/>
  <c r="Q76" i="7"/>
  <c r="Q83" i="7"/>
  <c r="Q90" i="7"/>
  <c r="Q98" i="7"/>
  <c r="Q104" i="7"/>
  <c r="Q111" i="7"/>
  <c r="Q119" i="7"/>
  <c r="Q126" i="7"/>
  <c r="Q132" i="7"/>
  <c r="Q140" i="7"/>
  <c r="Q147" i="7"/>
  <c r="Q154" i="7"/>
  <c r="Q15" i="7"/>
  <c r="Q26" i="7"/>
  <c r="Q36" i="7"/>
  <c r="Q47" i="7"/>
  <c r="Q56" i="7"/>
  <c r="Q63" i="7"/>
  <c r="Q71" i="7"/>
  <c r="Q78" i="7"/>
  <c r="Q84" i="7"/>
  <c r="Q92" i="7"/>
  <c r="Q99" i="7"/>
  <c r="Q106" i="7"/>
  <c r="Q114" i="7"/>
  <c r="Q120" i="7"/>
  <c r="Q127" i="7"/>
  <c r="Q135" i="7"/>
  <c r="Q142" i="7"/>
  <c r="Q148" i="7"/>
  <c r="Q156" i="7"/>
  <c r="D158" i="15"/>
  <c r="H158" i="15"/>
  <c r="F82" i="15"/>
  <c r="F158" i="15" s="1"/>
  <c r="E160" i="17"/>
  <c r="J158" i="16"/>
  <c r="G3" i="16"/>
  <c r="I158" i="7"/>
  <c r="S158" i="15"/>
  <c r="G158" i="2"/>
  <c r="H158" i="2"/>
  <c r="I5" i="2"/>
  <c r="I6" i="15" l="1"/>
  <c r="I9" i="15"/>
  <c r="I14" i="15"/>
  <c r="I17" i="15"/>
  <c r="I22" i="15"/>
  <c r="I25" i="15"/>
  <c r="I30" i="15"/>
  <c r="I33" i="15"/>
  <c r="I38" i="15"/>
  <c r="I41" i="15"/>
  <c r="I46" i="15"/>
  <c r="I49" i="15"/>
  <c r="I54" i="15"/>
  <c r="I57" i="15"/>
  <c r="I62" i="15"/>
  <c r="I65" i="15"/>
  <c r="I70" i="15"/>
  <c r="I73" i="15"/>
  <c r="I78" i="15"/>
  <c r="I81" i="15"/>
  <c r="I86" i="15"/>
  <c r="I89" i="15"/>
  <c r="I94" i="15"/>
  <c r="I97" i="15"/>
  <c r="I102" i="15"/>
  <c r="I105" i="15"/>
  <c r="I110" i="15"/>
  <c r="I113" i="15"/>
  <c r="I118" i="15"/>
  <c r="I121" i="15"/>
  <c r="I126" i="15"/>
  <c r="I129" i="15"/>
  <c r="I134" i="15"/>
  <c r="I137" i="15"/>
  <c r="I142" i="15"/>
  <c r="I145" i="15"/>
  <c r="I150" i="15"/>
  <c r="I153" i="15"/>
  <c r="I5" i="15"/>
  <c r="I10" i="15"/>
  <c r="I13" i="15"/>
  <c r="I18" i="15"/>
  <c r="I21" i="15"/>
  <c r="I26" i="15"/>
  <c r="I29" i="15"/>
  <c r="I34" i="15"/>
  <c r="I37" i="15"/>
  <c r="I42" i="15"/>
  <c r="I45" i="15"/>
  <c r="I50" i="15"/>
  <c r="I53" i="15"/>
  <c r="I58" i="15"/>
  <c r="I61" i="15"/>
  <c r="I66" i="15"/>
  <c r="I69" i="15"/>
  <c r="I74" i="15"/>
  <c r="I77" i="15"/>
  <c r="I82" i="15"/>
  <c r="I85" i="15"/>
  <c r="I90" i="15"/>
  <c r="I93" i="15"/>
  <c r="I98" i="15"/>
  <c r="I101" i="15"/>
  <c r="I106" i="15"/>
  <c r="I109" i="15"/>
  <c r="I114" i="15"/>
  <c r="I117" i="15"/>
  <c r="I122" i="15"/>
  <c r="I125" i="15"/>
  <c r="I130" i="15"/>
  <c r="I133" i="15"/>
  <c r="I138" i="15"/>
  <c r="I141" i="15"/>
  <c r="I146" i="15"/>
  <c r="I149" i="15"/>
  <c r="I154" i="15"/>
  <c r="I8" i="15"/>
  <c r="I11" i="15"/>
  <c r="I16" i="15"/>
  <c r="I19" i="15"/>
  <c r="I24" i="15"/>
  <c r="I27" i="15"/>
  <c r="I32" i="15"/>
  <c r="I35" i="15"/>
  <c r="I40" i="15"/>
  <c r="I43" i="15"/>
  <c r="I48" i="15"/>
  <c r="I51" i="15"/>
  <c r="I56" i="15"/>
  <c r="I59" i="15"/>
  <c r="I64" i="15"/>
  <c r="I67" i="15"/>
  <c r="I72" i="15"/>
  <c r="I80" i="15"/>
  <c r="I83" i="15"/>
  <c r="I88" i="15"/>
  <c r="I91" i="15"/>
  <c r="I96" i="15"/>
  <c r="I99" i="15"/>
  <c r="I107" i="15"/>
  <c r="I112" i="15"/>
  <c r="I115" i="15"/>
  <c r="I120" i="15"/>
  <c r="I123" i="15"/>
  <c r="I131" i="15"/>
  <c r="I136" i="15"/>
  <c r="I139" i="15"/>
  <c r="I144" i="15"/>
  <c r="I147" i="15"/>
  <c r="I152" i="15"/>
  <c r="I155" i="15"/>
  <c r="I75" i="15"/>
  <c r="I104" i="15"/>
  <c r="I128" i="15"/>
  <c r="I7" i="15"/>
  <c r="I28" i="15"/>
  <c r="I39" i="15"/>
  <c r="I60" i="15"/>
  <c r="I71" i="15"/>
  <c r="I92" i="15"/>
  <c r="I103" i="15"/>
  <c r="I124" i="15"/>
  <c r="I135" i="15"/>
  <c r="I156" i="15"/>
  <c r="I20" i="15"/>
  <c r="I31" i="15"/>
  <c r="I52" i="15"/>
  <c r="I63" i="15"/>
  <c r="I84" i="15"/>
  <c r="I95" i="15"/>
  <c r="I116" i="15"/>
  <c r="I127" i="15"/>
  <c r="I148" i="15"/>
  <c r="I12" i="15"/>
  <c r="I23" i="15"/>
  <c r="I44" i="15"/>
  <c r="I55" i="15"/>
  <c r="I76" i="15"/>
  <c r="I87" i="15"/>
  <c r="I108" i="15"/>
  <c r="I119" i="15"/>
  <c r="I140" i="15"/>
  <c r="I151" i="15"/>
  <c r="I15" i="15"/>
  <c r="I36" i="15"/>
  <c r="I47" i="15"/>
  <c r="I68" i="15"/>
  <c r="I79" i="15"/>
  <c r="I100" i="15"/>
  <c r="I111" i="15"/>
  <c r="I132" i="15"/>
  <c r="I143" i="15"/>
  <c r="Q158" i="7"/>
  <c r="I151" i="2"/>
  <c r="I23" i="2"/>
  <c r="I24" i="2"/>
  <c r="I25" i="2"/>
  <c r="I26" i="2"/>
  <c r="I27" i="2"/>
  <c r="I28" i="2"/>
  <c r="I29" i="2"/>
  <c r="I30" i="2"/>
  <c r="I31" i="2"/>
  <c r="I32" i="2"/>
  <c r="I33" i="2"/>
  <c r="I34" i="2"/>
  <c r="I35" i="2"/>
  <c r="I36" i="2"/>
  <c r="I37" i="2"/>
  <c r="I45" i="2"/>
  <c r="I46" i="2"/>
  <c r="I47" i="2"/>
  <c r="I48" i="2"/>
  <c r="I12" i="2"/>
  <c r="I13" i="2"/>
  <c r="I14" i="2"/>
  <c r="I15" i="2"/>
  <c r="I16" i="2"/>
  <c r="I68" i="2"/>
  <c r="I69" i="2"/>
  <c r="I70" i="2"/>
  <c r="I71" i="2"/>
  <c r="I72" i="2"/>
  <c r="I73"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74" i="2"/>
  <c r="I49" i="2"/>
  <c r="I50" i="2"/>
  <c r="I51" i="2"/>
  <c r="I52" i="2"/>
  <c r="I53" i="2"/>
  <c r="I6" i="2"/>
  <c r="I7" i="2"/>
  <c r="I8" i="2"/>
  <c r="I9" i="2"/>
  <c r="I17" i="2"/>
  <c r="I18" i="2"/>
  <c r="I19" i="2"/>
  <c r="I20" i="2"/>
  <c r="I40" i="2"/>
  <c r="I41" i="2"/>
  <c r="I42" i="2"/>
  <c r="I43" i="2"/>
  <c r="I44" i="2"/>
  <c r="I55" i="2"/>
  <c r="I56" i="2"/>
  <c r="I57" i="2"/>
  <c r="I58" i="2"/>
  <c r="I64" i="2"/>
  <c r="I65" i="2"/>
  <c r="I66" i="2"/>
  <c r="I141" i="2"/>
  <c r="I142" i="2"/>
  <c r="I143" i="2"/>
  <c r="I144" i="2"/>
  <c r="I145" i="2"/>
  <c r="I146" i="2"/>
  <c r="I147" i="2"/>
  <c r="I148" i="2"/>
  <c r="I149" i="2"/>
  <c r="I78" i="2"/>
  <c r="I79" i="2"/>
  <c r="I80" i="2"/>
  <c r="I81" i="2"/>
  <c r="I122" i="2"/>
  <c r="I123" i="2"/>
  <c r="I124" i="2"/>
  <c r="I125" i="2"/>
  <c r="I126" i="2"/>
  <c r="I127" i="2"/>
  <c r="I128" i="2"/>
  <c r="I129" i="2"/>
  <c r="I130" i="2"/>
  <c r="I131" i="2"/>
  <c r="I132" i="2"/>
  <c r="I133" i="2"/>
  <c r="I83" i="2"/>
  <c r="I82" i="2"/>
  <c r="I134" i="2"/>
  <c r="I84" i="2"/>
  <c r="I22" i="2"/>
  <c r="I21" i="2"/>
  <c r="I150" i="2"/>
  <c r="I38" i="2"/>
  <c r="I59" i="2"/>
  <c r="I153" i="2"/>
  <c r="I154" i="2"/>
  <c r="I10" i="2"/>
  <c r="I135" i="2"/>
  <c r="I85" i="2"/>
  <c r="I155" i="2"/>
  <c r="I136" i="2"/>
  <c r="I86" i="2"/>
  <c r="I137" i="2"/>
  <c r="I39" i="2"/>
  <c r="I60" i="2"/>
  <c r="I61" i="2"/>
  <c r="I87" i="2"/>
  <c r="I62" i="2"/>
  <c r="I11" i="2"/>
  <c r="I54" i="2"/>
  <c r="I63" i="2"/>
  <c r="I138" i="2"/>
  <c r="I67" i="2"/>
  <c r="I156" i="2"/>
  <c r="I75" i="2"/>
  <c r="I88" i="2"/>
  <c r="I139" i="2"/>
  <c r="I76" i="2"/>
  <c r="I140" i="2"/>
  <c r="I152" i="2"/>
  <c r="I77" i="2"/>
  <c r="I89" i="2"/>
  <c r="I158" i="15" l="1"/>
  <c r="I158" i="2"/>
  <c r="K5" i="2" s="1"/>
  <c r="D4" i="13" l="1"/>
  <c r="K151" i="2"/>
  <c r="D150" i="13" s="1"/>
  <c r="K23" i="2"/>
  <c r="D22" i="13" s="1"/>
  <c r="K24" i="2"/>
  <c r="D23" i="13" s="1"/>
  <c r="K25" i="2"/>
  <c r="D24" i="13" s="1"/>
  <c r="K26" i="2"/>
  <c r="D25" i="13" s="1"/>
  <c r="K27" i="2"/>
  <c r="D26" i="13" s="1"/>
  <c r="K28" i="2"/>
  <c r="D27" i="13" s="1"/>
  <c r="K29" i="2"/>
  <c r="D28" i="13" s="1"/>
  <c r="K30" i="2"/>
  <c r="D29" i="13" s="1"/>
  <c r="K31" i="2"/>
  <c r="D30" i="13" s="1"/>
  <c r="K32" i="2"/>
  <c r="D31" i="13" s="1"/>
  <c r="K33" i="2"/>
  <c r="D32" i="13" s="1"/>
  <c r="K34" i="2"/>
  <c r="D33" i="13" s="1"/>
  <c r="K35" i="2"/>
  <c r="D34" i="13" s="1"/>
  <c r="K36" i="2"/>
  <c r="D35" i="13" s="1"/>
  <c r="K37" i="2"/>
  <c r="D36" i="13" s="1"/>
  <c r="K45" i="2"/>
  <c r="D44" i="13" s="1"/>
  <c r="K46" i="2"/>
  <c r="D45" i="13" s="1"/>
  <c r="K47" i="2"/>
  <c r="D46" i="13" s="1"/>
  <c r="K48" i="2"/>
  <c r="D47" i="13" s="1"/>
  <c r="K12" i="2"/>
  <c r="D11" i="13" s="1"/>
  <c r="K13" i="2"/>
  <c r="D12" i="13" s="1"/>
  <c r="K14" i="2"/>
  <c r="D13" i="13" s="1"/>
  <c r="K15" i="2"/>
  <c r="D14" i="13" s="1"/>
  <c r="K16" i="2"/>
  <c r="D15" i="13" s="1"/>
  <c r="K68" i="2"/>
  <c r="D67" i="13" s="1"/>
  <c r="K69" i="2"/>
  <c r="D68" i="13" s="1"/>
  <c r="K70" i="2"/>
  <c r="D69" i="13" s="1"/>
  <c r="K71" i="2"/>
  <c r="D70" i="13" s="1"/>
  <c r="K72" i="2"/>
  <c r="D71" i="13" s="1"/>
  <c r="K73" i="2"/>
  <c r="D72" i="13" s="1"/>
  <c r="K90" i="2"/>
  <c r="D89" i="13" s="1"/>
  <c r="K91" i="2"/>
  <c r="D90" i="13" s="1"/>
  <c r="K92" i="2"/>
  <c r="D91" i="13" s="1"/>
  <c r="K93" i="2"/>
  <c r="D92" i="13" s="1"/>
  <c r="K94" i="2"/>
  <c r="D93" i="13" s="1"/>
  <c r="K95" i="2"/>
  <c r="D94" i="13" s="1"/>
  <c r="K96" i="2"/>
  <c r="D95" i="13" s="1"/>
  <c r="K97" i="2"/>
  <c r="D96" i="13" s="1"/>
  <c r="K98" i="2"/>
  <c r="D97" i="13" s="1"/>
  <c r="K99" i="2"/>
  <c r="D98" i="13" s="1"/>
  <c r="K100" i="2"/>
  <c r="D99" i="13" s="1"/>
  <c r="K101" i="2"/>
  <c r="D100" i="13" s="1"/>
  <c r="K102" i="2"/>
  <c r="D101" i="13" s="1"/>
  <c r="K103" i="2"/>
  <c r="D102" i="13" s="1"/>
  <c r="K104" i="2"/>
  <c r="D103" i="13" s="1"/>
  <c r="K105" i="2"/>
  <c r="D104" i="13" s="1"/>
  <c r="K106" i="2"/>
  <c r="D105" i="13" s="1"/>
  <c r="K107" i="2"/>
  <c r="D106" i="13" s="1"/>
  <c r="K108" i="2"/>
  <c r="D107" i="13" s="1"/>
  <c r="K109" i="2"/>
  <c r="D108" i="13" s="1"/>
  <c r="K110" i="2"/>
  <c r="D109" i="13" s="1"/>
  <c r="K111" i="2"/>
  <c r="D110" i="13" s="1"/>
  <c r="K112" i="2"/>
  <c r="D111" i="13" s="1"/>
  <c r="K113" i="2"/>
  <c r="D112" i="13" s="1"/>
  <c r="K114" i="2"/>
  <c r="D113" i="13" s="1"/>
  <c r="K115" i="2"/>
  <c r="D114" i="13" s="1"/>
  <c r="K116" i="2"/>
  <c r="D115" i="13" s="1"/>
  <c r="K117" i="2"/>
  <c r="D116" i="13" s="1"/>
  <c r="K118" i="2"/>
  <c r="D117" i="13" s="1"/>
  <c r="K119" i="2"/>
  <c r="D118" i="13" s="1"/>
  <c r="K120" i="2"/>
  <c r="D119" i="13" s="1"/>
  <c r="K121" i="2"/>
  <c r="D120" i="13" s="1"/>
  <c r="K74" i="2"/>
  <c r="D73" i="13" s="1"/>
  <c r="K49" i="2"/>
  <c r="D48" i="13" s="1"/>
  <c r="K50" i="2"/>
  <c r="D49" i="13" s="1"/>
  <c r="K51" i="2"/>
  <c r="D50" i="13" s="1"/>
  <c r="K52" i="2"/>
  <c r="D51" i="13" s="1"/>
  <c r="K53" i="2"/>
  <c r="D52" i="13" s="1"/>
  <c r="K6" i="2"/>
  <c r="D5" i="13" s="1"/>
  <c r="K7" i="2"/>
  <c r="D6" i="13" s="1"/>
  <c r="K8" i="2"/>
  <c r="D7" i="13" s="1"/>
  <c r="K9" i="2"/>
  <c r="D8" i="13" s="1"/>
  <c r="K17" i="2"/>
  <c r="D16" i="13" s="1"/>
  <c r="K18" i="2"/>
  <c r="D17" i="13" s="1"/>
  <c r="K19" i="2"/>
  <c r="D18" i="13" s="1"/>
  <c r="K20" i="2"/>
  <c r="D19" i="13" s="1"/>
  <c r="K40" i="2"/>
  <c r="D39" i="13" s="1"/>
  <c r="K41" i="2"/>
  <c r="D40" i="13" s="1"/>
  <c r="K42" i="2"/>
  <c r="D41" i="13" s="1"/>
  <c r="K43" i="2"/>
  <c r="D42" i="13" s="1"/>
  <c r="K44" i="2"/>
  <c r="D43" i="13" s="1"/>
  <c r="K55" i="2"/>
  <c r="D54" i="13" s="1"/>
  <c r="K56" i="2"/>
  <c r="D55" i="13" s="1"/>
  <c r="K57" i="2"/>
  <c r="D56" i="13" s="1"/>
  <c r="K58" i="2"/>
  <c r="D57" i="13" s="1"/>
  <c r="K64" i="2"/>
  <c r="D63" i="13" s="1"/>
  <c r="K65" i="2"/>
  <c r="D64" i="13" s="1"/>
  <c r="K66" i="2"/>
  <c r="D65" i="13" s="1"/>
  <c r="K141" i="2"/>
  <c r="D140" i="13" s="1"/>
  <c r="K142" i="2"/>
  <c r="D141" i="13" s="1"/>
  <c r="K143" i="2"/>
  <c r="D142" i="13" s="1"/>
  <c r="K144" i="2"/>
  <c r="D143" i="13" s="1"/>
  <c r="K145" i="2"/>
  <c r="D144" i="13" s="1"/>
  <c r="K146" i="2"/>
  <c r="D145" i="13" s="1"/>
  <c r="K147" i="2"/>
  <c r="D146" i="13" s="1"/>
  <c r="K148" i="2"/>
  <c r="D147" i="13" s="1"/>
  <c r="K149" i="2"/>
  <c r="D148" i="13" s="1"/>
  <c r="K78" i="2"/>
  <c r="D77" i="13" s="1"/>
  <c r="K79" i="2"/>
  <c r="D78" i="13" s="1"/>
  <c r="K80" i="2"/>
  <c r="D79" i="13" s="1"/>
  <c r="K81" i="2"/>
  <c r="D80" i="13" s="1"/>
  <c r="K122" i="2"/>
  <c r="D121" i="13" s="1"/>
  <c r="K123" i="2"/>
  <c r="D122" i="13" s="1"/>
  <c r="K124" i="2"/>
  <c r="D123" i="13" s="1"/>
  <c r="K125" i="2"/>
  <c r="D124" i="13" s="1"/>
  <c r="K126" i="2"/>
  <c r="D125" i="13" s="1"/>
  <c r="K127" i="2"/>
  <c r="D126" i="13" s="1"/>
  <c r="K128" i="2"/>
  <c r="D127" i="13" s="1"/>
  <c r="K129" i="2"/>
  <c r="D128" i="13" s="1"/>
  <c r="K130" i="2"/>
  <c r="D129" i="13" s="1"/>
  <c r="K131" i="2"/>
  <c r="D130" i="13" s="1"/>
  <c r="K132" i="2"/>
  <c r="D131" i="13" s="1"/>
  <c r="K133" i="2"/>
  <c r="D132" i="13" s="1"/>
  <c r="K83" i="2"/>
  <c r="D82" i="13" s="1"/>
  <c r="K82" i="2"/>
  <c r="D81" i="13" s="1"/>
  <c r="K134" i="2"/>
  <c r="D133" i="13" s="1"/>
  <c r="K84" i="2"/>
  <c r="D83" i="13" s="1"/>
  <c r="K22" i="2"/>
  <c r="D21" i="13" s="1"/>
  <c r="K21" i="2"/>
  <c r="D20" i="13" s="1"/>
  <c r="K150" i="2"/>
  <c r="D149" i="13" s="1"/>
  <c r="K38" i="2"/>
  <c r="D37" i="13" s="1"/>
  <c r="K59" i="2"/>
  <c r="D58" i="13" s="1"/>
  <c r="K153" i="2"/>
  <c r="D152" i="13" s="1"/>
  <c r="K154" i="2"/>
  <c r="D153" i="13" s="1"/>
  <c r="K10" i="2"/>
  <c r="D9" i="13" s="1"/>
  <c r="K135" i="2"/>
  <c r="D134" i="13" s="1"/>
  <c r="K85" i="2"/>
  <c r="D84" i="13" s="1"/>
  <c r="K155" i="2"/>
  <c r="D154" i="13" s="1"/>
  <c r="K136" i="2"/>
  <c r="D135" i="13" s="1"/>
  <c r="K86" i="2"/>
  <c r="D85" i="13" s="1"/>
  <c r="K137" i="2"/>
  <c r="D136" i="13" s="1"/>
  <c r="K39" i="2"/>
  <c r="D38" i="13" s="1"/>
  <c r="K60" i="2"/>
  <c r="D59" i="13" s="1"/>
  <c r="K61" i="2"/>
  <c r="D60" i="13" s="1"/>
  <c r="K87" i="2"/>
  <c r="D86" i="13" s="1"/>
  <c r="K62" i="2"/>
  <c r="D61" i="13" s="1"/>
  <c r="K11" i="2"/>
  <c r="D10" i="13" s="1"/>
  <c r="K54" i="2"/>
  <c r="D53" i="13" s="1"/>
  <c r="K63" i="2"/>
  <c r="D62" i="13" s="1"/>
  <c r="K138" i="2"/>
  <c r="D137" i="13" s="1"/>
  <c r="K67" i="2"/>
  <c r="D66" i="13" s="1"/>
  <c r="K156" i="2"/>
  <c r="D155" i="13" s="1"/>
  <c r="K75" i="2"/>
  <c r="D74" i="13" s="1"/>
  <c r="K88" i="2"/>
  <c r="D87" i="13" s="1"/>
  <c r="K139" i="2"/>
  <c r="D138" i="13" s="1"/>
  <c r="K76" i="2"/>
  <c r="D75" i="13" s="1"/>
  <c r="K140" i="2"/>
  <c r="D139" i="13" s="1"/>
  <c r="K152" i="2"/>
  <c r="D151" i="13" s="1"/>
  <c r="K77" i="2"/>
  <c r="D76" i="13" s="1"/>
  <c r="K89" i="2"/>
  <c r="D88" i="13" s="1"/>
  <c r="K158" i="2" l="1"/>
  <c r="D157" i="13"/>
  <c r="L88" i="13" s="1"/>
  <c r="T89" i="7" s="1"/>
  <c r="G4" i="13" l="1"/>
  <c r="J4" i="13"/>
  <c r="H4" i="13"/>
  <c r="L4" i="13"/>
  <c r="E5" i="8"/>
  <c r="F5" i="8"/>
  <c r="S5" i="7"/>
  <c r="J5" i="7"/>
  <c r="J5" i="15"/>
  <c r="T5" i="7"/>
  <c r="H150" i="13"/>
  <c r="F151" i="8" s="1"/>
  <c r="G150" i="13"/>
  <c r="E151" i="8" s="1"/>
  <c r="J150" i="13"/>
  <c r="L150" i="13"/>
  <c r="T151" i="7" s="1"/>
  <c r="H22" i="13"/>
  <c r="F23" i="8" s="1"/>
  <c r="G22" i="13"/>
  <c r="E23" i="8" s="1"/>
  <c r="J22" i="13"/>
  <c r="L22" i="13"/>
  <c r="T23" i="7" s="1"/>
  <c r="H23" i="13"/>
  <c r="F24" i="8" s="1"/>
  <c r="G23" i="13"/>
  <c r="E24" i="8" s="1"/>
  <c r="J23" i="13"/>
  <c r="L23" i="13"/>
  <c r="T24" i="7" s="1"/>
  <c r="H24" i="13"/>
  <c r="F25" i="8" s="1"/>
  <c r="G24" i="13"/>
  <c r="E25" i="8" s="1"/>
  <c r="J24" i="13"/>
  <c r="L24" i="13"/>
  <c r="T25" i="7" s="1"/>
  <c r="H25" i="13"/>
  <c r="F26" i="8" s="1"/>
  <c r="G25" i="13"/>
  <c r="E26" i="8" s="1"/>
  <c r="J25" i="13"/>
  <c r="L25" i="13"/>
  <c r="T26" i="7" s="1"/>
  <c r="H26" i="13"/>
  <c r="F27" i="8" s="1"/>
  <c r="G26" i="13"/>
  <c r="E27" i="8" s="1"/>
  <c r="J26" i="13"/>
  <c r="L26" i="13"/>
  <c r="T27" i="7" s="1"/>
  <c r="H27" i="13"/>
  <c r="F28" i="8" s="1"/>
  <c r="G27" i="13"/>
  <c r="E28" i="8" s="1"/>
  <c r="J27" i="13"/>
  <c r="L27" i="13"/>
  <c r="T28" i="7" s="1"/>
  <c r="H28" i="13"/>
  <c r="F29" i="8" s="1"/>
  <c r="G28" i="13"/>
  <c r="E29" i="8" s="1"/>
  <c r="J28" i="13"/>
  <c r="L28" i="13"/>
  <c r="T29" i="7" s="1"/>
  <c r="H29" i="13"/>
  <c r="F30" i="8" s="1"/>
  <c r="G29" i="13"/>
  <c r="E30" i="8" s="1"/>
  <c r="J29" i="13"/>
  <c r="L29" i="13"/>
  <c r="T30" i="7" s="1"/>
  <c r="H30" i="13"/>
  <c r="F31" i="8" s="1"/>
  <c r="G30" i="13"/>
  <c r="E31" i="8" s="1"/>
  <c r="J30" i="13"/>
  <c r="L30" i="13"/>
  <c r="T31" i="7" s="1"/>
  <c r="H31" i="13"/>
  <c r="F32" i="8" s="1"/>
  <c r="G31" i="13"/>
  <c r="E32" i="8" s="1"/>
  <c r="J31" i="13"/>
  <c r="L31" i="13"/>
  <c r="T32" i="7" s="1"/>
  <c r="H32" i="13"/>
  <c r="F33" i="8" s="1"/>
  <c r="G32" i="13"/>
  <c r="E33" i="8" s="1"/>
  <c r="J32" i="13"/>
  <c r="L32" i="13"/>
  <c r="T33" i="7" s="1"/>
  <c r="H33" i="13"/>
  <c r="F34" i="8" s="1"/>
  <c r="G33" i="13"/>
  <c r="E34" i="8" s="1"/>
  <c r="J33" i="13"/>
  <c r="L33" i="13"/>
  <c r="T34" i="7" s="1"/>
  <c r="H34" i="13"/>
  <c r="F35" i="8" s="1"/>
  <c r="G34" i="13"/>
  <c r="E35" i="8" s="1"/>
  <c r="J34" i="13"/>
  <c r="L34" i="13"/>
  <c r="T35" i="7" s="1"/>
  <c r="H35" i="13"/>
  <c r="F36" i="8" s="1"/>
  <c r="G35" i="13"/>
  <c r="E36" i="8" s="1"/>
  <c r="J35" i="13"/>
  <c r="L35" i="13"/>
  <c r="T36" i="7" s="1"/>
  <c r="H36" i="13"/>
  <c r="F37" i="8" s="1"/>
  <c r="G36" i="13"/>
  <c r="E37" i="8" s="1"/>
  <c r="J36" i="13"/>
  <c r="L36" i="13"/>
  <c r="T37" i="7" s="1"/>
  <c r="H44" i="13"/>
  <c r="F45" i="8" s="1"/>
  <c r="G44" i="13"/>
  <c r="E45" i="8" s="1"/>
  <c r="J44" i="13"/>
  <c r="L44" i="13"/>
  <c r="T45" i="7" s="1"/>
  <c r="H45" i="13"/>
  <c r="F46" i="8" s="1"/>
  <c r="G45" i="13"/>
  <c r="E46" i="8" s="1"/>
  <c r="J45" i="13"/>
  <c r="L45" i="13"/>
  <c r="T46" i="7" s="1"/>
  <c r="H46" i="13"/>
  <c r="F47" i="8" s="1"/>
  <c r="G46" i="13"/>
  <c r="E47" i="8" s="1"/>
  <c r="J46" i="13"/>
  <c r="L46" i="13"/>
  <c r="T47" i="7" s="1"/>
  <c r="H47" i="13"/>
  <c r="F48" i="8" s="1"/>
  <c r="G47" i="13"/>
  <c r="E48" i="8" s="1"/>
  <c r="J47" i="13"/>
  <c r="L47" i="13"/>
  <c r="T48" i="7" s="1"/>
  <c r="H11" i="13"/>
  <c r="F12" i="8" s="1"/>
  <c r="G11" i="13"/>
  <c r="E12" i="8" s="1"/>
  <c r="J11" i="13"/>
  <c r="L11" i="13"/>
  <c r="T12" i="7" s="1"/>
  <c r="H12" i="13"/>
  <c r="F13" i="8" s="1"/>
  <c r="G12" i="13"/>
  <c r="E13" i="8" s="1"/>
  <c r="J12" i="13"/>
  <c r="L12" i="13"/>
  <c r="T13" i="7" s="1"/>
  <c r="H13" i="13"/>
  <c r="F14" i="8" s="1"/>
  <c r="G13" i="13"/>
  <c r="E14" i="8" s="1"/>
  <c r="J13" i="13"/>
  <c r="L13" i="13"/>
  <c r="T14" i="7" s="1"/>
  <c r="H14" i="13"/>
  <c r="F15" i="8" s="1"/>
  <c r="G14" i="13"/>
  <c r="E15" i="8" s="1"/>
  <c r="J14" i="13"/>
  <c r="L14" i="13"/>
  <c r="T15" i="7" s="1"/>
  <c r="H15" i="13"/>
  <c r="F16" i="8" s="1"/>
  <c r="G15" i="13"/>
  <c r="E16" i="8" s="1"/>
  <c r="J15" i="13"/>
  <c r="L15" i="13"/>
  <c r="T16" i="7" s="1"/>
  <c r="H67" i="13"/>
  <c r="F68" i="8" s="1"/>
  <c r="G67" i="13"/>
  <c r="E68" i="8" s="1"/>
  <c r="J67" i="13"/>
  <c r="L67" i="13"/>
  <c r="T68" i="7" s="1"/>
  <c r="H68" i="13"/>
  <c r="F69" i="8" s="1"/>
  <c r="G68" i="13"/>
  <c r="E69" i="8" s="1"/>
  <c r="J68" i="13"/>
  <c r="L68" i="13"/>
  <c r="T69" i="7" s="1"/>
  <c r="H69" i="13"/>
  <c r="F70" i="8" s="1"/>
  <c r="G69" i="13"/>
  <c r="E70" i="8" s="1"/>
  <c r="J69" i="13"/>
  <c r="L69" i="13"/>
  <c r="T70" i="7" s="1"/>
  <c r="H70" i="13"/>
  <c r="F71" i="8" s="1"/>
  <c r="G70" i="13"/>
  <c r="E71" i="8" s="1"/>
  <c r="J70" i="13"/>
  <c r="L70" i="13"/>
  <c r="T71" i="7" s="1"/>
  <c r="H71" i="13"/>
  <c r="F72" i="8" s="1"/>
  <c r="G71" i="13"/>
  <c r="E72" i="8" s="1"/>
  <c r="J71" i="13"/>
  <c r="L71" i="13"/>
  <c r="T72" i="7" s="1"/>
  <c r="H72" i="13"/>
  <c r="F73" i="8" s="1"/>
  <c r="G72" i="13"/>
  <c r="E73" i="8" s="1"/>
  <c r="J72" i="13"/>
  <c r="L72" i="13"/>
  <c r="T73" i="7" s="1"/>
  <c r="H89" i="13"/>
  <c r="F90" i="8" s="1"/>
  <c r="G89" i="13"/>
  <c r="E90" i="8" s="1"/>
  <c r="J89" i="13"/>
  <c r="L89" i="13"/>
  <c r="T90" i="7" s="1"/>
  <c r="H90" i="13"/>
  <c r="F91" i="8" s="1"/>
  <c r="G90" i="13"/>
  <c r="E91" i="8" s="1"/>
  <c r="J90" i="13"/>
  <c r="L90" i="13"/>
  <c r="T91" i="7" s="1"/>
  <c r="H91" i="13"/>
  <c r="F92" i="8" s="1"/>
  <c r="G91" i="13"/>
  <c r="E92" i="8" s="1"/>
  <c r="J91" i="13"/>
  <c r="L91" i="13"/>
  <c r="T92" i="7" s="1"/>
  <c r="H92" i="13"/>
  <c r="F93" i="8" s="1"/>
  <c r="G92" i="13"/>
  <c r="E93" i="8" s="1"/>
  <c r="J92" i="13"/>
  <c r="L92" i="13"/>
  <c r="T93" i="7" s="1"/>
  <c r="H93" i="13"/>
  <c r="F94" i="8" s="1"/>
  <c r="G93" i="13"/>
  <c r="E94" i="8" s="1"/>
  <c r="J93" i="13"/>
  <c r="L93" i="13"/>
  <c r="T94" i="7" s="1"/>
  <c r="H94" i="13"/>
  <c r="F95" i="8" s="1"/>
  <c r="G94" i="13"/>
  <c r="E95" i="8" s="1"/>
  <c r="J94" i="13"/>
  <c r="L94" i="13"/>
  <c r="T95" i="7" s="1"/>
  <c r="H95" i="13"/>
  <c r="F96" i="8" s="1"/>
  <c r="G95" i="13"/>
  <c r="E96" i="8" s="1"/>
  <c r="J95" i="13"/>
  <c r="L95" i="13"/>
  <c r="T96" i="7" s="1"/>
  <c r="H96" i="13"/>
  <c r="F97" i="8" s="1"/>
  <c r="G96" i="13"/>
  <c r="E97" i="8" s="1"/>
  <c r="J96" i="13"/>
  <c r="L96" i="13"/>
  <c r="T97" i="7" s="1"/>
  <c r="H97" i="13"/>
  <c r="F98" i="8" s="1"/>
  <c r="G97" i="13"/>
  <c r="E98" i="8" s="1"/>
  <c r="J97" i="13"/>
  <c r="L97" i="13"/>
  <c r="T98" i="7" s="1"/>
  <c r="H98" i="13"/>
  <c r="F99" i="8" s="1"/>
  <c r="G98" i="13"/>
  <c r="E99" i="8" s="1"/>
  <c r="J98" i="13"/>
  <c r="L98" i="13"/>
  <c r="T99" i="7" s="1"/>
  <c r="H99" i="13"/>
  <c r="F100" i="8" s="1"/>
  <c r="G99" i="13"/>
  <c r="E100" i="8" s="1"/>
  <c r="J99" i="13"/>
  <c r="L99" i="13"/>
  <c r="T100" i="7" s="1"/>
  <c r="H100" i="13"/>
  <c r="F101" i="8" s="1"/>
  <c r="G100" i="13"/>
  <c r="E101" i="8" s="1"/>
  <c r="J100" i="13"/>
  <c r="L100" i="13"/>
  <c r="T101" i="7" s="1"/>
  <c r="H101" i="13"/>
  <c r="F102" i="8" s="1"/>
  <c r="G101" i="13"/>
  <c r="E102" i="8" s="1"/>
  <c r="J101" i="13"/>
  <c r="L101" i="13"/>
  <c r="T102" i="7" s="1"/>
  <c r="H102" i="13"/>
  <c r="F103" i="8" s="1"/>
  <c r="G102" i="13"/>
  <c r="E103" i="8" s="1"/>
  <c r="J102" i="13"/>
  <c r="L102" i="13"/>
  <c r="T103" i="7" s="1"/>
  <c r="H103" i="13"/>
  <c r="F104" i="8" s="1"/>
  <c r="G103" i="13"/>
  <c r="E104" i="8" s="1"/>
  <c r="J103" i="13"/>
  <c r="L103" i="13"/>
  <c r="T104" i="7" s="1"/>
  <c r="H104" i="13"/>
  <c r="F105" i="8" s="1"/>
  <c r="G104" i="13"/>
  <c r="E105" i="8" s="1"/>
  <c r="J104" i="13"/>
  <c r="L104" i="13"/>
  <c r="T105" i="7" s="1"/>
  <c r="H105" i="13"/>
  <c r="F106" i="8" s="1"/>
  <c r="G105" i="13"/>
  <c r="E106" i="8" s="1"/>
  <c r="J105" i="13"/>
  <c r="L105" i="13"/>
  <c r="T106" i="7" s="1"/>
  <c r="H106" i="13"/>
  <c r="F107" i="8" s="1"/>
  <c r="G106" i="13"/>
  <c r="E107" i="8" s="1"/>
  <c r="J106" i="13"/>
  <c r="L106" i="13"/>
  <c r="T107" i="7" s="1"/>
  <c r="H107" i="13"/>
  <c r="F108" i="8" s="1"/>
  <c r="G107" i="13"/>
  <c r="E108" i="8" s="1"/>
  <c r="J107" i="13"/>
  <c r="L107" i="13"/>
  <c r="T108" i="7" s="1"/>
  <c r="H108" i="13"/>
  <c r="F109" i="8" s="1"/>
  <c r="G108" i="13"/>
  <c r="E109" i="8" s="1"/>
  <c r="J108" i="13"/>
  <c r="L108" i="13"/>
  <c r="T109" i="7" s="1"/>
  <c r="H109" i="13"/>
  <c r="F110" i="8" s="1"/>
  <c r="G109" i="13"/>
  <c r="E110" i="8" s="1"/>
  <c r="J109" i="13"/>
  <c r="L109" i="13"/>
  <c r="T110" i="7" s="1"/>
  <c r="H110" i="13"/>
  <c r="F111" i="8" s="1"/>
  <c r="G110" i="13"/>
  <c r="E111" i="8" s="1"/>
  <c r="J110" i="13"/>
  <c r="L110" i="13"/>
  <c r="T111" i="7" s="1"/>
  <c r="H111" i="13"/>
  <c r="F112" i="8" s="1"/>
  <c r="G111" i="13"/>
  <c r="E112" i="8" s="1"/>
  <c r="J111" i="13"/>
  <c r="L111" i="13"/>
  <c r="T112" i="7" s="1"/>
  <c r="H112" i="13"/>
  <c r="F113" i="8" s="1"/>
  <c r="G112" i="13"/>
  <c r="E113" i="8" s="1"/>
  <c r="J112" i="13"/>
  <c r="L112" i="13"/>
  <c r="T113" i="7" s="1"/>
  <c r="H113" i="13"/>
  <c r="F114" i="8" s="1"/>
  <c r="G113" i="13"/>
  <c r="E114" i="8" s="1"/>
  <c r="J113" i="13"/>
  <c r="L113" i="13"/>
  <c r="T114" i="7" s="1"/>
  <c r="H114" i="13"/>
  <c r="F115" i="8" s="1"/>
  <c r="G114" i="13"/>
  <c r="E115" i="8" s="1"/>
  <c r="J114" i="13"/>
  <c r="L114" i="13"/>
  <c r="T115" i="7" s="1"/>
  <c r="H115" i="13"/>
  <c r="F116" i="8" s="1"/>
  <c r="G115" i="13"/>
  <c r="E116" i="8" s="1"/>
  <c r="J115" i="13"/>
  <c r="L115" i="13"/>
  <c r="T116" i="7" s="1"/>
  <c r="H116" i="13"/>
  <c r="F117" i="8" s="1"/>
  <c r="G116" i="13"/>
  <c r="E117" i="8" s="1"/>
  <c r="J116" i="13"/>
  <c r="L116" i="13"/>
  <c r="T117" i="7" s="1"/>
  <c r="H117" i="13"/>
  <c r="F118" i="8" s="1"/>
  <c r="G117" i="13"/>
  <c r="E118" i="8" s="1"/>
  <c r="J117" i="13"/>
  <c r="L117" i="13"/>
  <c r="T118" i="7" s="1"/>
  <c r="H118" i="13"/>
  <c r="F119" i="8" s="1"/>
  <c r="G118" i="13"/>
  <c r="E119" i="8" s="1"/>
  <c r="J118" i="13"/>
  <c r="L118" i="13"/>
  <c r="T119" i="7" s="1"/>
  <c r="H119" i="13"/>
  <c r="F120" i="8" s="1"/>
  <c r="G119" i="13"/>
  <c r="E120" i="8" s="1"/>
  <c r="J119" i="13"/>
  <c r="L119" i="13"/>
  <c r="T120" i="7" s="1"/>
  <c r="H120" i="13"/>
  <c r="F121" i="8" s="1"/>
  <c r="G120" i="13"/>
  <c r="E121" i="8" s="1"/>
  <c r="J120" i="13"/>
  <c r="L120" i="13"/>
  <c r="T121" i="7" s="1"/>
  <c r="H73" i="13"/>
  <c r="F74" i="8" s="1"/>
  <c r="G73" i="13"/>
  <c r="E74" i="8" s="1"/>
  <c r="J73" i="13"/>
  <c r="L73" i="13"/>
  <c r="T74" i="7" s="1"/>
  <c r="H48" i="13"/>
  <c r="F49" i="8" s="1"/>
  <c r="G48" i="13"/>
  <c r="E49" i="8" s="1"/>
  <c r="J48" i="13"/>
  <c r="L48" i="13"/>
  <c r="T49" i="7" s="1"/>
  <c r="H49" i="13"/>
  <c r="F50" i="8" s="1"/>
  <c r="G49" i="13"/>
  <c r="E50" i="8" s="1"/>
  <c r="J49" i="13"/>
  <c r="L49" i="13"/>
  <c r="T50" i="7" s="1"/>
  <c r="H50" i="13"/>
  <c r="F51" i="8" s="1"/>
  <c r="G50" i="13"/>
  <c r="E51" i="8" s="1"/>
  <c r="J50" i="13"/>
  <c r="L50" i="13"/>
  <c r="T51" i="7" s="1"/>
  <c r="H51" i="13"/>
  <c r="F52" i="8" s="1"/>
  <c r="G51" i="13"/>
  <c r="E52" i="8" s="1"/>
  <c r="J51" i="13"/>
  <c r="L51" i="13"/>
  <c r="T52" i="7" s="1"/>
  <c r="H52" i="13"/>
  <c r="F53" i="8" s="1"/>
  <c r="G52" i="13"/>
  <c r="E53" i="8" s="1"/>
  <c r="J52" i="13"/>
  <c r="L52" i="13"/>
  <c r="T53" i="7" s="1"/>
  <c r="G5" i="13"/>
  <c r="E6" i="8" s="1"/>
  <c r="H5" i="13"/>
  <c r="F6" i="8" s="1"/>
  <c r="J5" i="13"/>
  <c r="L5" i="13"/>
  <c r="T6" i="7" s="1"/>
  <c r="G6" i="13"/>
  <c r="E7" i="8" s="1"/>
  <c r="H6" i="13"/>
  <c r="F7" i="8" s="1"/>
  <c r="J6" i="13"/>
  <c r="L6" i="13"/>
  <c r="T7" i="7" s="1"/>
  <c r="G7" i="13"/>
  <c r="E8" i="8" s="1"/>
  <c r="H7" i="13"/>
  <c r="F8" i="8" s="1"/>
  <c r="J7" i="13"/>
  <c r="L7" i="13"/>
  <c r="T8" i="7" s="1"/>
  <c r="G8" i="13"/>
  <c r="E9" i="8" s="1"/>
  <c r="H8" i="13"/>
  <c r="F9" i="8" s="1"/>
  <c r="J8" i="13"/>
  <c r="L8" i="13"/>
  <c r="T9" i="7" s="1"/>
  <c r="H16" i="13"/>
  <c r="F17" i="8" s="1"/>
  <c r="G16" i="13"/>
  <c r="E17" i="8" s="1"/>
  <c r="J16" i="13"/>
  <c r="L16" i="13"/>
  <c r="T17" i="7" s="1"/>
  <c r="H17" i="13"/>
  <c r="F18" i="8" s="1"/>
  <c r="G17" i="13"/>
  <c r="E18" i="8" s="1"/>
  <c r="J17" i="13"/>
  <c r="L17" i="13"/>
  <c r="T18" i="7" s="1"/>
  <c r="H18" i="13"/>
  <c r="F19" i="8" s="1"/>
  <c r="G18" i="13"/>
  <c r="E19" i="8" s="1"/>
  <c r="J18" i="13"/>
  <c r="L18" i="13"/>
  <c r="T19" i="7" s="1"/>
  <c r="H19" i="13"/>
  <c r="F20" i="8" s="1"/>
  <c r="G19" i="13"/>
  <c r="E20" i="8" s="1"/>
  <c r="J19" i="13"/>
  <c r="L19" i="13"/>
  <c r="T20" i="7" s="1"/>
  <c r="H39" i="13"/>
  <c r="F40" i="8" s="1"/>
  <c r="G39" i="13"/>
  <c r="E40" i="8" s="1"/>
  <c r="J39" i="13"/>
  <c r="L39" i="13"/>
  <c r="T40" i="7" s="1"/>
  <c r="H40" i="13"/>
  <c r="F41" i="8" s="1"/>
  <c r="G40" i="13"/>
  <c r="E41" i="8" s="1"/>
  <c r="J40" i="13"/>
  <c r="L40" i="13"/>
  <c r="T41" i="7" s="1"/>
  <c r="H41" i="13"/>
  <c r="F42" i="8" s="1"/>
  <c r="G41" i="13"/>
  <c r="E42" i="8" s="1"/>
  <c r="J41" i="13"/>
  <c r="L41" i="13"/>
  <c r="T42" i="7" s="1"/>
  <c r="H42" i="13"/>
  <c r="F43" i="8" s="1"/>
  <c r="G42" i="13"/>
  <c r="E43" i="8" s="1"/>
  <c r="J42" i="13"/>
  <c r="L42" i="13"/>
  <c r="T43" i="7" s="1"/>
  <c r="H43" i="13"/>
  <c r="F44" i="8" s="1"/>
  <c r="G43" i="13"/>
  <c r="E44" i="8" s="1"/>
  <c r="J43" i="13"/>
  <c r="L43" i="13"/>
  <c r="T44" i="7" s="1"/>
  <c r="H54" i="13"/>
  <c r="F55" i="8" s="1"/>
  <c r="G54" i="13"/>
  <c r="E55" i="8" s="1"/>
  <c r="J54" i="13"/>
  <c r="L54" i="13"/>
  <c r="T55" i="7" s="1"/>
  <c r="H55" i="13"/>
  <c r="F56" i="8" s="1"/>
  <c r="G55" i="13"/>
  <c r="E56" i="8" s="1"/>
  <c r="J55" i="13"/>
  <c r="L55" i="13"/>
  <c r="T56" i="7" s="1"/>
  <c r="H56" i="13"/>
  <c r="F57" i="8" s="1"/>
  <c r="G56" i="13"/>
  <c r="E57" i="8" s="1"/>
  <c r="J56" i="13"/>
  <c r="L56" i="13"/>
  <c r="T57" i="7" s="1"/>
  <c r="H57" i="13"/>
  <c r="F58" i="8" s="1"/>
  <c r="G57" i="13"/>
  <c r="E58" i="8" s="1"/>
  <c r="J57" i="13"/>
  <c r="L57" i="13"/>
  <c r="T58" i="7" s="1"/>
  <c r="H63" i="13"/>
  <c r="F64" i="8" s="1"/>
  <c r="G63" i="13"/>
  <c r="E64" i="8" s="1"/>
  <c r="J63" i="13"/>
  <c r="L63" i="13"/>
  <c r="T64" i="7" s="1"/>
  <c r="H64" i="13"/>
  <c r="F65" i="8" s="1"/>
  <c r="G64" i="13"/>
  <c r="E65" i="8" s="1"/>
  <c r="J64" i="13"/>
  <c r="L64" i="13"/>
  <c r="T65" i="7" s="1"/>
  <c r="H65" i="13"/>
  <c r="F66" i="8" s="1"/>
  <c r="G65" i="13"/>
  <c r="E66" i="8" s="1"/>
  <c r="J65" i="13"/>
  <c r="L65" i="13"/>
  <c r="T66" i="7" s="1"/>
  <c r="H140" i="13"/>
  <c r="F141" i="8" s="1"/>
  <c r="G140" i="13"/>
  <c r="E141" i="8" s="1"/>
  <c r="J140" i="13"/>
  <c r="L140" i="13"/>
  <c r="T141" i="7" s="1"/>
  <c r="H141" i="13"/>
  <c r="F142" i="8" s="1"/>
  <c r="G141" i="13"/>
  <c r="E142" i="8" s="1"/>
  <c r="J141" i="13"/>
  <c r="L141" i="13"/>
  <c r="T142" i="7" s="1"/>
  <c r="H142" i="13"/>
  <c r="F143" i="8" s="1"/>
  <c r="G142" i="13"/>
  <c r="E143" i="8" s="1"/>
  <c r="J142" i="13"/>
  <c r="L142" i="13"/>
  <c r="T143" i="7" s="1"/>
  <c r="H143" i="13"/>
  <c r="F144" i="8" s="1"/>
  <c r="G143" i="13"/>
  <c r="E144" i="8" s="1"/>
  <c r="J143" i="13"/>
  <c r="L143" i="13"/>
  <c r="T144" i="7" s="1"/>
  <c r="H144" i="13"/>
  <c r="F145" i="8" s="1"/>
  <c r="G144" i="13"/>
  <c r="E145" i="8" s="1"/>
  <c r="J144" i="13"/>
  <c r="L144" i="13"/>
  <c r="T145" i="7" s="1"/>
  <c r="H145" i="13"/>
  <c r="F146" i="8" s="1"/>
  <c r="G145" i="13"/>
  <c r="E146" i="8" s="1"/>
  <c r="J145" i="13"/>
  <c r="L145" i="13"/>
  <c r="T146" i="7" s="1"/>
  <c r="H146" i="13"/>
  <c r="F147" i="8" s="1"/>
  <c r="G146" i="13"/>
  <c r="E147" i="8" s="1"/>
  <c r="J146" i="13"/>
  <c r="L146" i="13"/>
  <c r="T147" i="7" s="1"/>
  <c r="H147" i="13"/>
  <c r="F148" i="8" s="1"/>
  <c r="G147" i="13"/>
  <c r="E148" i="8" s="1"/>
  <c r="J147" i="13"/>
  <c r="L147" i="13"/>
  <c r="T148" i="7" s="1"/>
  <c r="H148" i="13"/>
  <c r="F149" i="8" s="1"/>
  <c r="G148" i="13"/>
  <c r="E149" i="8" s="1"/>
  <c r="J148" i="13"/>
  <c r="L148" i="13"/>
  <c r="T149" i="7" s="1"/>
  <c r="H77" i="13"/>
  <c r="F78" i="8" s="1"/>
  <c r="G77" i="13"/>
  <c r="E78" i="8" s="1"/>
  <c r="J77" i="13"/>
  <c r="L77" i="13"/>
  <c r="T78" i="7" s="1"/>
  <c r="H78" i="13"/>
  <c r="F79" i="8" s="1"/>
  <c r="G78" i="13"/>
  <c r="E79" i="8" s="1"/>
  <c r="J78" i="13"/>
  <c r="L78" i="13"/>
  <c r="T79" i="7" s="1"/>
  <c r="H79" i="13"/>
  <c r="F80" i="8" s="1"/>
  <c r="G79" i="13"/>
  <c r="E80" i="8" s="1"/>
  <c r="J79" i="13"/>
  <c r="L79" i="13"/>
  <c r="T80" i="7" s="1"/>
  <c r="H80" i="13"/>
  <c r="F81" i="8" s="1"/>
  <c r="G80" i="13"/>
  <c r="E81" i="8" s="1"/>
  <c r="J80" i="13"/>
  <c r="L80" i="13"/>
  <c r="T81" i="7" s="1"/>
  <c r="H121" i="13"/>
  <c r="F122" i="8" s="1"/>
  <c r="G121" i="13"/>
  <c r="E122" i="8" s="1"/>
  <c r="J121" i="13"/>
  <c r="L121" i="13"/>
  <c r="T122" i="7" s="1"/>
  <c r="H122" i="13"/>
  <c r="F123" i="8" s="1"/>
  <c r="G122" i="13"/>
  <c r="E123" i="8" s="1"/>
  <c r="J122" i="13"/>
  <c r="L122" i="13"/>
  <c r="T123" i="7" s="1"/>
  <c r="H123" i="13"/>
  <c r="F124" i="8" s="1"/>
  <c r="G123" i="13"/>
  <c r="E124" i="8" s="1"/>
  <c r="J123" i="13"/>
  <c r="L123" i="13"/>
  <c r="T124" i="7" s="1"/>
  <c r="H124" i="13"/>
  <c r="F125" i="8" s="1"/>
  <c r="G124" i="13"/>
  <c r="E125" i="8" s="1"/>
  <c r="J124" i="13"/>
  <c r="L124" i="13"/>
  <c r="T125" i="7" s="1"/>
  <c r="H125" i="13"/>
  <c r="F126" i="8" s="1"/>
  <c r="G125" i="13"/>
  <c r="E126" i="8" s="1"/>
  <c r="J125" i="13"/>
  <c r="L125" i="13"/>
  <c r="T126" i="7" s="1"/>
  <c r="H126" i="13"/>
  <c r="F127" i="8" s="1"/>
  <c r="G126" i="13"/>
  <c r="E127" i="8" s="1"/>
  <c r="J126" i="13"/>
  <c r="L126" i="13"/>
  <c r="T127" i="7" s="1"/>
  <c r="H127" i="13"/>
  <c r="F128" i="8" s="1"/>
  <c r="G127" i="13"/>
  <c r="E128" i="8" s="1"/>
  <c r="J127" i="13"/>
  <c r="L127" i="13"/>
  <c r="T128" i="7" s="1"/>
  <c r="H128" i="13"/>
  <c r="F129" i="8" s="1"/>
  <c r="G128" i="13"/>
  <c r="E129" i="8" s="1"/>
  <c r="J128" i="13"/>
  <c r="L128" i="13"/>
  <c r="T129" i="7" s="1"/>
  <c r="H129" i="13"/>
  <c r="F130" i="8" s="1"/>
  <c r="G129" i="13"/>
  <c r="E130" i="8" s="1"/>
  <c r="J129" i="13"/>
  <c r="L129" i="13"/>
  <c r="T130" i="7" s="1"/>
  <c r="H130" i="13"/>
  <c r="F131" i="8" s="1"/>
  <c r="G130" i="13"/>
  <c r="E131" i="8" s="1"/>
  <c r="J130" i="13"/>
  <c r="L130" i="13"/>
  <c r="T131" i="7" s="1"/>
  <c r="H131" i="13"/>
  <c r="F132" i="8" s="1"/>
  <c r="G131" i="13"/>
  <c r="E132" i="8" s="1"/>
  <c r="J131" i="13"/>
  <c r="L131" i="13"/>
  <c r="T132" i="7" s="1"/>
  <c r="H132" i="13"/>
  <c r="F133" i="8" s="1"/>
  <c r="G132" i="13"/>
  <c r="E133" i="8" s="1"/>
  <c r="J132" i="13"/>
  <c r="L132" i="13"/>
  <c r="T133" i="7" s="1"/>
  <c r="H82" i="13"/>
  <c r="F83" i="8" s="1"/>
  <c r="G82" i="13"/>
  <c r="E83" i="8" s="1"/>
  <c r="J82" i="13"/>
  <c r="L82" i="13"/>
  <c r="T83" i="7" s="1"/>
  <c r="H81" i="13"/>
  <c r="F82" i="8" s="1"/>
  <c r="G81" i="13"/>
  <c r="E82" i="8" s="1"/>
  <c r="J81" i="13"/>
  <c r="L81" i="13"/>
  <c r="T82" i="7" s="1"/>
  <c r="H133" i="13"/>
  <c r="F134" i="8" s="1"/>
  <c r="G133" i="13"/>
  <c r="E134" i="8" s="1"/>
  <c r="J133" i="13"/>
  <c r="L133" i="13"/>
  <c r="T134" i="7" s="1"/>
  <c r="H83" i="13"/>
  <c r="F84" i="8" s="1"/>
  <c r="G83" i="13"/>
  <c r="E84" i="8" s="1"/>
  <c r="J83" i="13"/>
  <c r="L83" i="13"/>
  <c r="T84" i="7" s="1"/>
  <c r="H21" i="13"/>
  <c r="F22" i="8" s="1"/>
  <c r="G21" i="13"/>
  <c r="E22" i="8" s="1"/>
  <c r="J21" i="13"/>
  <c r="L21" i="13"/>
  <c r="T22" i="7" s="1"/>
  <c r="H20" i="13"/>
  <c r="F21" i="8" s="1"/>
  <c r="G20" i="13"/>
  <c r="E21" i="8" s="1"/>
  <c r="J20" i="13"/>
  <c r="L20" i="13"/>
  <c r="T21" i="7" s="1"/>
  <c r="H149" i="13"/>
  <c r="F150" i="8" s="1"/>
  <c r="G149" i="13"/>
  <c r="E150" i="8" s="1"/>
  <c r="J149" i="13"/>
  <c r="L149" i="13"/>
  <c r="T150" i="7" s="1"/>
  <c r="H37" i="13"/>
  <c r="F38" i="8" s="1"/>
  <c r="G37" i="13"/>
  <c r="E38" i="8" s="1"/>
  <c r="J37" i="13"/>
  <c r="L37" i="13"/>
  <c r="T38" i="7" s="1"/>
  <c r="H58" i="13"/>
  <c r="F59" i="8" s="1"/>
  <c r="G58" i="13"/>
  <c r="E59" i="8" s="1"/>
  <c r="J58" i="13"/>
  <c r="L58" i="13"/>
  <c r="T59" i="7" s="1"/>
  <c r="H152" i="13"/>
  <c r="F153" i="8" s="1"/>
  <c r="G152" i="13"/>
  <c r="E153" i="8" s="1"/>
  <c r="J152" i="13"/>
  <c r="L152" i="13"/>
  <c r="T153" i="7" s="1"/>
  <c r="H153" i="13"/>
  <c r="F154" i="8" s="1"/>
  <c r="G153" i="13"/>
  <c r="E154" i="8" s="1"/>
  <c r="J153" i="13"/>
  <c r="L153" i="13"/>
  <c r="T154" i="7" s="1"/>
  <c r="G9" i="13"/>
  <c r="E10" i="8" s="1"/>
  <c r="H9" i="13"/>
  <c r="F10" i="8" s="1"/>
  <c r="J9" i="13"/>
  <c r="L9" i="13"/>
  <c r="T10" i="7" s="1"/>
  <c r="H134" i="13"/>
  <c r="F135" i="8" s="1"/>
  <c r="G134" i="13"/>
  <c r="E135" i="8" s="1"/>
  <c r="J134" i="13"/>
  <c r="L134" i="13"/>
  <c r="T135" i="7" s="1"/>
  <c r="H84" i="13"/>
  <c r="F85" i="8" s="1"/>
  <c r="G84" i="13"/>
  <c r="E85" i="8" s="1"/>
  <c r="J84" i="13"/>
  <c r="L84" i="13"/>
  <c r="T85" i="7" s="1"/>
  <c r="H154" i="13"/>
  <c r="F155" i="8" s="1"/>
  <c r="G154" i="13"/>
  <c r="E155" i="8" s="1"/>
  <c r="J154" i="13"/>
  <c r="L154" i="13"/>
  <c r="T155" i="7" s="1"/>
  <c r="H135" i="13"/>
  <c r="F136" i="8" s="1"/>
  <c r="G135" i="13"/>
  <c r="E136" i="8" s="1"/>
  <c r="J135" i="13"/>
  <c r="L135" i="13"/>
  <c r="T136" i="7" s="1"/>
  <c r="H85" i="13"/>
  <c r="F86" i="8" s="1"/>
  <c r="G85" i="13"/>
  <c r="E86" i="8" s="1"/>
  <c r="J85" i="13"/>
  <c r="L85" i="13"/>
  <c r="T86" i="7" s="1"/>
  <c r="H136" i="13"/>
  <c r="F137" i="8" s="1"/>
  <c r="G136" i="13"/>
  <c r="E137" i="8" s="1"/>
  <c r="J136" i="13"/>
  <c r="L136" i="13"/>
  <c r="T137" i="7" s="1"/>
  <c r="H38" i="13"/>
  <c r="F39" i="8" s="1"/>
  <c r="G38" i="13"/>
  <c r="E39" i="8" s="1"/>
  <c r="J38" i="13"/>
  <c r="L38" i="13"/>
  <c r="T39" i="7" s="1"/>
  <c r="H59" i="13"/>
  <c r="F60" i="8" s="1"/>
  <c r="G59" i="13"/>
  <c r="E60" i="8" s="1"/>
  <c r="J59" i="13"/>
  <c r="L59" i="13"/>
  <c r="T60" i="7" s="1"/>
  <c r="H60" i="13"/>
  <c r="F61" i="8" s="1"/>
  <c r="G60" i="13"/>
  <c r="E61" i="8" s="1"/>
  <c r="J60" i="13"/>
  <c r="L60" i="13"/>
  <c r="T61" i="7" s="1"/>
  <c r="H86" i="13"/>
  <c r="F87" i="8" s="1"/>
  <c r="G86" i="13"/>
  <c r="E87" i="8" s="1"/>
  <c r="J86" i="13"/>
  <c r="L86" i="13"/>
  <c r="T87" i="7" s="1"/>
  <c r="H61" i="13"/>
  <c r="F62" i="8" s="1"/>
  <c r="G61" i="13"/>
  <c r="E62" i="8" s="1"/>
  <c r="J61" i="13"/>
  <c r="L61" i="13"/>
  <c r="T62" i="7" s="1"/>
  <c r="H10" i="13"/>
  <c r="F11" i="8" s="1"/>
  <c r="G10" i="13"/>
  <c r="E11" i="8" s="1"/>
  <c r="J10" i="13"/>
  <c r="L10" i="13"/>
  <c r="T11" i="7" s="1"/>
  <c r="H53" i="13"/>
  <c r="F54" i="8" s="1"/>
  <c r="G53" i="13"/>
  <c r="E54" i="8" s="1"/>
  <c r="J53" i="13"/>
  <c r="L53" i="13"/>
  <c r="T54" i="7" s="1"/>
  <c r="H62" i="13"/>
  <c r="F63" i="8" s="1"/>
  <c r="G62" i="13"/>
  <c r="E63" i="8" s="1"/>
  <c r="J62" i="13"/>
  <c r="L62" i="13"/>
  <c r="T63" i="7" s="1"/>
  <c r="H137" i="13"/>
  <c r="F138" i="8" s="1"/>
  <c r="G137" i="13"/>
  <c r="E138" i="8" s="1"/>
  <c r="J137" i="13"/>
  <c r="L137" i="13"/>
  <c r="T138" i="7" s="1"/>
  <c r="H66" i="13"/>
  <c r="F67" i="8" s="1"/>
  <c r="G66" i="13"/>
  <c r="E67" i="8" s="1"/>
  <c r="J66" i="13"/>
  <c r="L66" i="13"/>
  <c r="T67" i="7" s="1"/>
  <c r="H155" i="13"/>
  <c r="F156" i="8" s="1"/>
  <c r="G155" i="13"/>
  <c r="E156" i="8" s="1"/>
  <c r="J155" i="13"/>
  <c r="L155" i="13"/>
  <c r="T156" i="7" s="1"/>
  <c r="H74" i="13"/>
  <c r="F75" i="8" s="1"/>
  <c r="G74" i="13"/>
  <c r="E75" i="8" s="1"/>
  <c r="J74" i="13"/>
  <c r="L74" i="13"/>
  <c r="T75" i="7" s="1"/>
  <c r="H87" i="13"/>
  <c r="F88" i="8" s="1"/>
  <c r="G87" i="13"/>
  <c r="E88" i="8" s="1"/>
  <c r="J87" i="13"/>
  <c r="L87" i="13"/>
  <c r="T88" i="7" s="1"/>
  <c r="H138" i="13"/>
  <c r="F139" i="8" s="1"/>
  <c r="G138" i="13"/>
  <c r="E139" i="8" s="1"/>
  <c r="J138" i="13"/>
  <c r="L138" i="13"/>
  <c r="T139" i="7" s="1"/>
  <c r="H75" i="13"/>
  <c r="F76" i="8" s="1"/>
  <c r="G75" i="13"/>
  <c r="E76" i="8" s="1"/>
  <c r="J75" i="13"/>
  <c r="L75" i="13"/>
  <c r="T76" i="7" s="1"/>
  <c r="H139" i="13"/>
  <c r="F140" i="8" s="1"/>
  <c r="G139" i="13"/>
  <c r="E140" i="8" s="1"/>
  <c r="J139" i="13"/>
  <c r="L139" i="13"/>
  <c r="T140" i="7" s="1"/>
  <c r="H151" i="13"/>
  <c r="F152" i="8" s="1"/>
  <c r="G151" i="13"/>
  <c r="E152" i="8" s="1"/>
  <c r="J151" i="13"/>
  <c r="L151" i="13"/>
  <c r="T152" i="7" s="1"/>
  <c r="H76" i="13"/>
  <c r="F77" i="8" s="1"/>
  <c r="G76" i="13"/>
  <c r="E77" i="8" s="1"/>
  <c r="J76" i="13"/>
  <c r="L76" i="13"/>
  <c r="T77" i="7" s="1"/>
  <c r="H88" i="13"/>
  <c r="F89" i="8" s="1"/>
  <c r="F167" i="8" s="1"/>
  <c r="G88" i="13"/>
  <c r="E89" i="8" s="1"/>
  <c r="J88" i="13"/>
  <c r="S89" i="7" l="1"/>
  <c r="J89" i="7"/>
  <c r="R89" i="7" s="1"/>
  <c r="J89" i="15"/>
  <c r="K89" i="15" s="1"/>
  <c r="L89" i="16"/>
  <c r="E167" i="8"/>
  <c r="S77" i="7"/>
  <c r="J77" i="7"/>
  <c r="R77" i="7" s="1"/>
  <c r="J77" i="15"/>
  <c r="K77" i="15" s="1"/>
  <c r="L77" i="16"/>
  <c r="M77" i="16" s="1"/>
  <c r="S152" i="7"/>
  <c r="J152" i="7"/>
  <c r="R152" i="7" s="1"/>
  <c r="J152" i="15"/>
  <c r="K152" i="15" s="1"/>
  <c r="L152" i="16"/>
  <c r="M152" i="16" s="1"/>
  <c r="S140" i="7"/>
  <c r="J140" i="7"/>
  <c r="R140" i="7" s="1"/>
  <c r="J140" i="15"/>
  <c r="K140" i="15" s="1"/>
  <c r="L140" i="16"/>
  <c r="M140" i="16" s="1"/>
  <c r="S76" i="7"/>
  <c r="J76" i="7"/>
  <c r="R76" i="7" s="1"/>
  <c r="J76" i="15"/>
  <c r="K76" i="15" s="1"/>
  <c r="L76" i="16"/>
  <c r="M76" i="16" s="1"/>
  <c r="S139" i="7"/>
  <c r="J139" i="7"/>
  <c r="R139" i="7" s="1"/>
  <c r="J139" i="15"/>
  <c r="K139" i="15" s="1"/>
  <c r="L139" i="16"/>
  <c r="M139" i="16" s="1"/>
  <c r="S88" i="7"/>
  <c r="J88" i="7"/>
  <c r="R88" i="7" s="1"/>
  <c r="J88" i="15"/>
  <c r="K88" i="15" s="1"/>
  <c r="L88" i="16"/>
  <c r="M88" i="16" s="1"/>
  <c r="S75" i="7"/>
  <c r="J75" i="7"/>
  <c r="R75" i="7" s="1"/>
  <c r="J75" i="15"/>
  <c r="K75" i="15" s="1"/>
  <c r="L75" i="16"/>
  <c r="M75" i="16" s="1"/>
  <c r="S156" i="7"/>
  <c r="J156" i="7"/>
  <c r="R156" i="7" s="1"/>
  <c r="J156" i="15"/>
  <c r="K156" i="15" s="1"/>
  <c r="L156" i="16"/>
  <c r="M156" i="16" s="1"/>
  <c r="S67" i="7"/>
  <c r="J67" i="7"/>
  <c r="R67" i="7" s="1"/>
  <c r="J67" i="15"/>
  <c r="K67" i="15" s="1"/>
  <c r="L67" i="16"/>
  <c r="M67" i="16" s="1"/>
  <c r="S138" i="7"/>
  <c r="J138" i="7"/>
  <c r="R138" i="7" s="1"/>
  <c r="J138" i="15"/>
  <c r="K138" i="15" s="1"/>
  <c r="L138" i="16"/>
  <c r="M138" i="16" s="1"/>
  <c r="S63" i="7"/>
  <c r="J63" i="7"/>
  <c r="R63" i="7" s="1"/>
  <c r="J63" i="15"/>
  <c r="K63" i="15" s="1"/>
  <c r="L63" i="16"/>
  <c r="M63" i="16" s="1"/>
  <c r="S54" i="7"/>
  <c r="J54" i="7"/>
  <c r="R54" i="7" s="1"/>
  <c r="J54" i="15"/>
  <c r="K54" i="15" s="1"/>
  <c r="L54" i="16"/>
  <c r="M54" i="16" s="1"/>
  <c r="S11" i="7"/>
  <c r="J11" i="7"/>
  <c r="R11" i="7" s="1"/>
  <c r="J11" i="15"/>
  <c r="K11" i="15" s="1"/>
  <c r="L11" i="16"/>
  <c r="S62" i="7"/>
  <c r="J62" i="7"/>
  <c r="R62" i="7" s="1"/>
  <c r="J62" i="15"/>
  <c r="K62" i="15" s="1"/>
  <c r="L62" i="16"/>
  <c r="M62" i="16" s="1"/>
  <c r="S87" i="7"/>
  <c r="J87" i="7"/>
  <c r="R87" i="7" s="1"/>
  <c r="J87" i="15"/>
  <c r="K87" i="15" s="1"/>
  <c r="L87" i="16"/>
  <c r="M87" i="16" s="1"/>
  <c r="S61" i="7"/>
  <c r="J61" i="7"/>
  <c r="R61" i="7" s="1"/>
  <c r="J61" i="15"/>
  <c r="K61" i="15" s="1"/>
  <c r="L61" i="16"/>
  <c r="M61" i="16" s="1"/>
  <c r="S60" i="7"/>
  <c r="J60" i="7"/>
  <c r="R60" i="7" s="1"/>
  <c r="J60" i="15"/>
  <c r="K60" i="15" s="1"/>
  <c r="L60" i="16"/>
  <c r="M60" i="16" s="1"/>
  <c r="S39" i="7"/>
  <c r="J39" i="7"/>
  <c r="R39" i="7" s="1"/>
  <c r="J39" i="15"/>
  <c r="K39" i="15" s="1"/>
  <c r="L39" i="16"/>
  <c r="M39" i="16" s="1"/>
  <c r="S137" i="7"/>
  <c r="J137" i="7"/>
  <c r="R137" i="7" s="1"/>
  <c r="J137" i="15"/>
  <c r="K137" i="15" s="1"/>
  <c r="L137" i="16"/>
  <c r="M137" i="16" s="1"/>
  <c r="S86" i="7"/>
  <c r="J86" i="7"/>
  <c r="R86" i="7" s="1"/>
  <c r="J86" i="15"/>
  <c r="K86" i="15" s="1"/>
  <c r="L86" i="16"/>
  <c r="M86" i="16" s="1"/>
  <c r="S136" i="7"/>
  <c r="J136" i="7"/>
  <c r="R136" i="7" s="1"/>
  <c r="J136" i="15"/>
  <c r="K136" i="15" s="1"/>
  <c r="L136" i="16"/>
  <c r="M136" i="16" s="1"/>
  <c r="S155" i="7"/>
  <c r="J155" i="7"/>
  <c r="R155" i="7" s="1"/>
  <c r="J155" i="15"/>
  <c r="K155" i="15" s="1"/>
  <c r="L155" i="16"/>
  <c r="M155" i="16" s="1"/>
  <c r="S85" i="7"/>
  <c r="J85" i="7"/>
  <c r="R85" i="7" s="1"/>
  <c r="J85" i="15"/>
  <c r="K85" i="15" s="1"/>
  <c r="L85" i="16"/>
  <c r="M85" i="16" s="1"/>
  <c r="S135" i="7"/>
  <c r="J135" i="7"/>
  <c r="R135" i="7" s="1"/>
  <c r="J135" i="15"/>
  <c r="K135" i="15" s="1"/>
  <c r="L135" i="16"/>
  <c r="M135" i="16" s="1"/>
  <c r="S10" i="7"/>
  <c r="J10" i="7"/>
  <c r="R10" i="7" s="1"/>
  <c r="J10" i="15"/>
  <c r="K10" i="15" s="1"/>
  <c r="L10" i="16"/>
  <c r="M10" i="16" s="1"/>
  <c r="S154" i="7"/>
  <c r="J154" i="7"/>
  <c r="R154" i="7" s="1"/>
  <c r="J154" i="15"/>
  <c r="K154" i="15" s="1"/>
  <c r="L154" i="16"/>
  <c r="M154" i="16" s="1"/>
  <c r="S153" i="7"/>
  <c r="J153" i="7"/>
  <c r="R153" i="7" s="1"/>
  <c r="J153" i="15"/>
  <c r="K153" i="15" s="1"/>
  <c r="L153" i="16"/>
  <c r="M153" i="16" s="1"/>
  <c r="S59" i="7"/>
  <c r="J59" i="7"/>
  <c r="R59" i="7" s="1"/>
  <c r="J59" i="15"/>
  <c r="K59" i="15" s="1"/>
  <c r="L59" i="16"/>
  <c r="M59" i="16" s="1"/>
  <c r="S38" i="7"/>
  <c r="J38" i="7"/>
  <c r="R38" i="7" s="1"/>
  <c r="J38" i="15"/>
  <c r="K38" i="15" s="1"/>
  <c r="L38" i="16"/>
  <c r="S150" i="7"/>
  <c r="J150" i="7"/>
  <c r="R150" i="7" s="1"/>
  <c r="J150" i="15"/>
  <c r="K150" i="15" s="1"/>
  <c r="L150" i="16"/>
  <c r="M150" i="16" s="1"/>
  <c r="S21" i="7"/>
  <c r="J21" i="7"/>
  <c r="R21" i="7" s="1"/>
  <c r="J21" i="15"/>
  <c r="K21" i="15" s="1"/>
  <c r="L21" i="16"/>
  <c r="M21" i="16" s="1"/>
  <c r="S22" i="7"/>
  <c r="J22" i="7"/>
  <c r="R22" i="7" s="1"/>
  <c r="J22" i="15"/>
  <c r="K22" i="15" s="1"/>
  <c r="L22" i="16"/>
  <c r="M22" i="16" s="1"/>
  <c r="S84" i="7"/>
  <c r="J84" i="7"/>
  <c r="R84" i="7" s="1"/>
  <c r="J84" i="15"/>
  <c r="K84" i="15" s="1"/>
  <c r="L84" i="16"/>
  <c r="M84" i="16" s="1"/>
  <c r="S134" i="7"/>
  <c r="J134" i="7"/>
  <c r="R134" i="7" s="1"/>
  <c r="J134" i="15"/>
  <c r="K134" i="15" s="1"/>
  <c r="L134" i="16"/>
  <c r="M134" i="16" s="1"/>
  <c r="S82" i="7"/>
  <c r="J82" i="7"/>
  <c r="R82" i="7" s="1"/>
  <c r="J82" i="15"/>
  <c r="K82" i="15" s="1"/>
  <c r="L82" i="16"/>
  <c r="M82" i="16" s="1"/>
  <c r="S83" i="7"/>
  <c r="J83" i="7"/>
  <c r="R83" i="7" s="1"/>
  <c r="J83" i="15"/>
  <c r="K83" i="15" s="1"/>
  <c r="L83" i="16"/>
  <c r="M83" i="16" s="1"/>
  <c r="S133" i="7"/>
  <c r="J133" i="7"/>
  <c r="R133" i="7" s="1"/>
  <c r="J133" i="15"/>
  <c r="K133" i="15" s="1"/>
  <c r="L133" i="16"/>
  <c r="M133" i="16" s="1"/>
  <c r="S132" i="7"/>
  <c r="J132" i="7"/>
  <c r="R132" i="7" s="1"/>
  <c r="J132" i="15"/>
  <c r="K132" i="15" s="1"/>
  <c r="L132" i="16"/>
  <c r="M132" i="16" s="1"/>
  <c r="S131" i="7"/>
  <c r="J131" i="7"/>
  <c r="R131" i="7" s="1"/>
  <c r="J131" i="15"/>
  <c r="K131" i="15" s="1"/>
  <c r="L131" i="16"/>
  <c r="M131" i="16" s="1"/>
  <c r="S130" i="7"/>
  <c r="J130" i="7"/>
  <c r="R130" i="7" s="1"/>
  <c r="J130" i="15"/>
  <c r="K130" i="15" s="1"/>
  <c r="L130" i="16"/>
  <c r="M130" i="16" s="1"/>
  <c r="S129" i="7"/>
  <c r="J129" i="7"/>
  <c r="R129" i="7" s="1"/>
  <c r="J129" i="15"/>
  <c r="K129" i="15" s="1"/>
  <c r="L129" i="16"/>
  <c r="M129" i="16" s="1"/>
  <c r="S128" i="7"/>
  <c r="J128" i="7"/>
  <c r="R128" i="7" s="1"/>
  <c r="J128" i="15"/>
  <c r="K128" i="15" s="1"/>
  <c r="L128" i="16"/>
  <c r="M128" i="16" s="1"/>
  <c r="S127" i="7"/>
  <c r="J127" i="7"/>
  <c r="R127" i="7" s="1"/>
  <c r="J127" i="15"/>
  <c r="K127" i="15" s="1"/>
  <c r="L127" i="16"/>
  <c r="M127" i="16" s="1"/>
  <c r="S126" i="7"/>
  <c r="J126" i="7"/>
  <c r="R126" i="7" s="1"/>
  <c r="J126" i="15"/>
  <c r="K126" i="15" s="1"/>
  <c r="L126" i="16"/>
  <c r="M126" i="16" s="1"/>
  <c r="S125" i="7"/>
  <c r="J125" i="7"/>
  <c r="R125" i="7" s="1"/>
  <c r="J125" i="15"/>
  <c r="K125" i="15" s="1"/>
  <c r="L125" i="16"/>
  <c r="M125" i="16" s="1"/>
  <c r="S124" i="7"/>
  <c r="J124" i="7"/>
  <c r="R124" i="7" s="1"/>
  <c r="J124" i="15"/>
  <c r="K124" i="15" s="1"/>
  <c r="L124" i="16"/>
  <c r="M124" i="16" s="1"/>
  <c r="S123" i="7"/>
  <c r="J123" i="7"/>
  <c r="R123" i="7" s="1"/>
  <c r="J123" i="15"/>
  <c r="K123" i="15" s="1"/>
  <c r="L123" i="16"/>
  <c r="S122" i="7"/>
  <c r="J122" i="7"/>
  <c r="R122" i="7" s="1"/>
  <c r="J122" i="15"/>
  <c r="K122" i="15" s="1"/>
  <c r="L122" i="16"/>
  <c r="E168" i="8"/>
  <c r="F168" i="8"/>
  <c r="S81" i="7"/>
  <c r="J81" i="7"/>
  <c r="R81" i="7" s="1"/>
  <c r="J81" i="15"/>
  <c r="K81" i="15" s="1"/>
  <c r="L81" i="16"/>
  <c r="M81" i="16" s="1"/>
  <c r="S80" i="7"/>
  <c r="J80" i="7"/>
  <c r="R80" i="7" s="1"/>
  <c r="J80" i="15"/>
  <c r="K80" i="15" s="1"/>
  <c r="L80" i="16"/>
  <c r="M80" i="16" s="1"/>
  <c r="S79" i="7"/>
  <c r="J79" i="7"/>
  <c r="R79" i="7" s="1"/>
  <c r="J79" i="15"/>
  <c r="K79" i="15" s="1"/>
  <c r="L79" i="16"/>
  <c r="S78" i="7"/>
  <c r="J78" i="7"/>
  <c r="R78" i="7" s="1"/>
  <c r="J78" i="15"/>
  <c r="K78" i="15" s="1"/>
  <c r="L78" i="16"/>
  <c r="E166" i="8"/>
  <c r="F166" i="8"/>
  <c r="S149" i="7"/>
  <c r="J149" i="7"/>
  <c r="R149" i="7" s="1"/>
  <c r="J149" i="15"/>
  <c r="K149" i="15" s="1"/>
  <c r="L149" i="16"/>
  <c r="M149" i="16" s="1"/>
  <c r="S148" i="7"/>
  <c r="J148" i="7"/>
  <c r="R148" i="7" s="1"/>
  <c r="J148" i="15"/>
  <c r="K148" i="15" s="1"/>
  <c r="L148" i="16"/>
  <c r="M148" i="16" s="1"/>
  <c r="S147" i="7"/>
  <c r="J147" i="7"/>
  <c r="R147" i="7" s="1"/>
  <c r="J147" i="15"/>
  <c r="K147" i="15" s="1"/>
  <c r="L147" i="16"/>
  <c r="M147" i="16" s="1"/>
  <c r="S146" i="7"/>
  <c r="J146" i="7"/>
  <c r="R146" i="7" s="1"/>
  <c r="J146" i="15"/>
  <c r="K146" i="15" s="1"/>
  <c r="L146" i="16"/>
  <c r="M146" i="16" s="1"/>
  <c r="S145" i="7"/>
  <c r="J145" i="7"/>
  <c r="R145" i="7" s="1"/>
  <c r="J145" i="15"/>
  <c r="K145" i="15" s="1"/>
  <c r="L145" i="16"/>
  <c r="M145" i="16" s="1"/>
  <c r="S144" i="7"/>
  <c r="J144" i="7"/>
  <c r="R144" i="7" s="1"/>
  <c r="J144" i="15"/>
  <c r="K144" i="15" s="1"/>
  <c r="L144" i="16"/>
  <c r="M144" i="16" s="1"/>
  <c r="S143" i="7"/>
  <c r="J143" i="7"/>
  <c r="R143" i="7" s="1"/>
  <c r="J143" i="15"/>
  <c r="K143" i="15" s="1"/>
  <c r="L143" i="16"/>
  <c r="M143" i="16" s="1"/>
  <c r="S142" i="7"/>
  <c r="J142" i="7"/>
  <c r="R142" i="7" s="1"/>
  <c r="J142" i="15"/>
  <c r="K142" i="15" s="1"/>
  <c r="L142" i="16"/>
  <c r="M142" i="16" s="1"/>
  <c r="S141" i="7"/>
  <c r="J141" i="7"/>
  <c r="R141" i="7" s="1"/>
  <c r="J141" i="15"/>
  <c r="K141" i="15" s="1"/>
  <c r="L141" i="16"/>
  <c r="E169" i="8"/>
  <c r="F169" i="8"/>
  <c r="S66" i="7"/>
  <c r="J66" i="7"/>
  <c r="R66" i="7" s="1"/>
  <c r="J66" i="15"/>
  <c r="K66" i="15" s="1"/>
  <c r="L66" i="16"/>
  <c r="M66" i="16" s="1"/>
  <c r="S65" i="7"/>
  <c r="J65" i="7"/>
  <c r="R65" i="7" s="1"/>
  <c r="J65" i="15"/>
  <c r="K65" i="15" s="1"/>
  <c r="L65" i="16"/>
  <c r="M65" i="16" s="1"/>
  <c r="S64" i="7"/>
  <c r="J64" i="7"/>
  <c r="R64" i="7" s="1"/>
  <c r="J64" i="15"/>
  <c r="K64" i="15" s="1"/>
  <c r="L64" i="16"/>
  <c r="E165" i="8"/>
  <c r="F165" i="8"/>
  <c r="S58" i="7"/>
  <c r="J58" i="7"/>
  <c r="R58" i="7" s="1"/>
  <c r="J58" i="15"/>
  <c r="K58" i="15" s="1"/>
  <c r="L58" i="16"/>
  <c r="M58" i="16" s="1"/>
  <c r="S57" i="7"/>
  <c r="J57" i="7"/>
  <c r="R57" i="7" s="1"/>
  <c r="J57" i="15"/>
  <c r="K57" i="15" s="1"/>
  <c r="L57" i="16"/>
  <c r="M57" i="16" s="1"/>
  <c r="S56" i="7"/>
  <c r="J56" i="7"/>
  <c r="R56" i="7" s="1"/>
  <c r="J56" i="15"/>
  <c r="K56" i="15" s="1"/>
  <c r="L56" i="16"/>
  <c r="M56" i="16" s="1"/>
  <c r="S55" i="7"/>
  <c r="J55" i="7"/>
  <c r="R55" i="7" s="1"/>
  <c r="J55" i="15"/>
  <c r="K55" i="15" s="1"/>
  <c r="L55" i="16"/>
  <c r="E164" i="8"/>
  <c r="F164" i="8"/>
  <c r="S44" i="7"/>
  <c r="J44" i="7"/>
  <c r="R44" i="7" s="1"/>
  <c r="J44" i="15"/>
  <c r="K44" i="15" s="1"/>
  <c r="L44" i="16"/>
  <c r="M44" i="16" s="1"/>
  <c r="S43" i="7"/>
  <c r="J43" i="7"/>
  <c r="R43" i="7" s="1"/>
  <c r="J43" i="15"/>
  <c r="K43" i="15" s="1"/>
  <c r="L43" i="16"/>
  <c r="M43" i="16" s="1"/>
  <c r="S42" i="7"/>
  <c r="J42" i="7"/>
  <c r="R42" i="7" s="1"/>
  <c r="J42" i="15"/>
  <c r="K42" i="15" s="1"/>
  <c r="L42" i="16"/>
  <c r="M42" i="16" s="1"/>
  <c r="S41" i="7"/>
  <c r="J41" i="7"/>
  <c r="R41" i="7" s="1"/>
  <c r="J41" i="15"/>
  <c r="K41" i="15" s="1"/>
  <c r="L41" i="16"/>
  <c r="M41" i="16" s="1"/>
  <c r="S40" i="7"/>
  <c r="J40" i="7"/>
  <c r="R40" i="7" s="1"/>
  <c r="J40" i="15"/>
  <c r="K40" i="15" s="1"/>
  <c r="L40" i="16"/>
  <c r="E163" i="8"/>
  <c r="F163" i="8"/>
  <c r="S20" i="7"/>
  <c r="J20" i="7"/>
  <c r="R20" i="7" s="1"/>
  <c r="J20" i="15"/>
  <c r="K20" i="15" s="1"/>
  <c r="L20" i="16"/>
  <c r="S19" i="7"/>
  <c r="J19" i="7"/>
  <c r="R19" i="7" s="1"/>
  <c r="J19" i="15"/>
  <c r="K19" i="15" s="1"/>
  <c r="L19" i="16"/>
  <c r="S18" i="7"/>
  <c r="J18" i="7"/>
  <c r="R18" i="7" s="1"/>
  <c r="J18" i="15"/>
  <c r="K18" i="15" s="1"/>
  <c r="L18" i="16"/>
  <c r="M18" i="16" s="1"/>
  <c r="S17" i="7"/>
  <c r="J17" i="7"/>
  <c r="R17" i="7" s="1"/>
  <c r="J17" i="15"/>
  <c r="K17" i="15" s="1"/>
  <c r="L17" i="16"/>
  <c r="E162" i="8"/>
  <c r="F162" i="8"/>
  <c r="S9" i="7"/>
  <c r="J9" i="7"/>
  <c r="R9" i="7" s="1"/>
  <c r="J9" i="15"/>
  <c r="K9" i="15" s="1"/>
  <c r="L9" i="16"/>
  <c r="M9" i="16" s="1"/>
  <c r="S8" i="7"/>
  <c r="J8" i="7"/>
  <c r="R8" i="7" s="1"/>
  <c r="J8" i="15"/>
  <c r="K8" i="15" s="1"/>
  <c r="L8" i="16"/>
  <c r="S7" i="7"/>
  <c r="J7" i="7"/>
  <c r="R7" i="7" s="1"/>
  <c r="J7" i="15"/>
  <c r="K7" i="15" s="1"/>
  <c r="L7" i="16"/>
  <c r="M7" i="16" s="1"/>
  <c r="S6" i="7"/>
  <c r="J6" i="7"/>
  <c r="R6" i="7" s="1"/>
  <c r="J6" i="15"/>
  <c r="K6" i="15" s="1"/>
  <c r="L6" i="16"/>
  <c r="M6" i="16" s="1"/>
  <c r="S53" i="7"/>
  <c r="J53" i="7"/>
  <c r="R53" i="7" s="1"/>
  <c r="J53" i="15"/>
  <c r="K53" i="15" s="1"/>
  <c r="L53" i="16"/>
  <c r="M53" i="16" s="1"/>
  <c r="S52" i="7"/>
  <c r="J52" i="7"/>
  <c r="R52" i="7" s="1"/>
  <c r="J52" i="15"/>
  <c r="K52" i="15" s="1"/>
  <c r="L52" i="16"/>
  <c r="M52" i="16" s="1"/>
  <c r="S51" i="7"/>
  <c r="J51" i="7"/>
  <c r="R51" i="7" s="1"/>
  <c r="J51" i="15"/>
  <c r="K51" i="15" s="1"/>
  <c r="L51" i="16"/>
  <c r="M51" i="16" s="1"/>
  <c r="S50" i="7"/>
  <c r="J50" i="7"/>
  <c r="R50" i="7" s="1"/>
  <c r="J50" i="15"/>
  <c r="K50" i="15" s="1"/>
  <c r="L50" i="16"/>
  <c r="M50" i="16" s="1"/>
  <c r="S49" i="7"/>
  <c r="J49" i="7"/>
  <c r="R49" i="7" s="1"/>
  <c r="J49" i="15"/>
  <c r="K49" i="15" s="1"/>
  <c r="L49" i="16"/>
  <c r="M49" i="16" s="1"/>
  <c r="S74" i="7"/>
  <c r="J74" i="7"/>
  <c r="R74" i="7" s="1"/>
  <c r="J74" i="15"/>
  <c r="K74" i="15" s="1"/>
  <c r="L74" i="16"/>
  <c r="M74" i="16" s="1"/>
  <c r="S121" i="7"/>
  <c r="J121" i="7"/>
  <c r="R121" i="7" s="1"/>
  <c r="J121" i="15"/>
  <c r="K121" i="15" s="1"/>
  <c r="L121" i="16"/>
  <c r="M121" i="16" s="1"/>
  <c r="S120" i="7"/>
  <c r="J120" i="7"/>
  <c r="R120" i="7" s="1"/>
  <c r="J120" i="15"/>
  <c r="K120" i="15" s="1"/>
  <c r="L120" i="16"/>
  <c r="M120" i="16" s="1"/>
  <c r="S119" i="7"/>
  <c r="J119" i="7"/>
  <c r="R119" i="7" s="1"/>
  <c r="J119" i="15"/>
  <c r="K119" i="15" s="1"/>
  <c r="L119" i="16"/>
  <c r="M119" i="16" s="1"/>
  <c r="S118" i="7"/>
  <c r="J118" i="7"/>
  <c r="R118" i="7" s="1"/>
  <c r="J118" i="15"/>
  <c r="K118" i="15" s="1"/>
  <c r="L118" i="16"/>
  <c r="M118" i="16" s="1"/>
  <c r="S117" i="7"/>
  <c r="J117" i="7"/>
  <c r="R117" i="7" s="1"/>
  <c r="J117" i="15"/>
  <c r="K117" i="15" s="1"/>
  <c r="L117" i="16"/>
  <c r="M117" i="16" s="1"/>
  <c r="S116" i="7"/>
  <c r="J116" i="7"/>
  <c r="R116" i="7" s="1"/>
  <c r="J116" i="15"/>
  <c r="K116" i="15" s="1"/>
  <c r="L116" i="16"/>
  <c r="M116" i="16" s="1"/>
  <c r="S115" i="7"/>
  <c r="J115" i="7"/>
  <c r="R115" i="7" s="1"/>
  <c r="J115" i="15"/>
  <c r="K115" i="15" s="1"/>
  <c r="L115" i="16"/>
  <c r="M115" i="16" s="1"/>
  <c r="S114" i="7"/>
  <c r="J114" i="7"/>
  <c r="R114" i="7" s="1"/>
  <c r="J114" i="15"/>
  <c r="K114" i="15" s="1"/>
  <c r="L114" i="16"/>
  <c r="M114" i="16" s="1"/>
  <c r="S113" i="7"/>
  <c r="J113" i="7"/>
  <c r="R113" i="7" s="1"/>
  <c r="J113" i="15"/>
  <c r="K113" i="15" s="1"/>
  <c r="L113" i="16"/>
  <c r="M113" i="16" s="1"/>
  <c r="S112" i="7"/>
  <c r="J112" i="7"/>
  <c r="R112" i="7" s="1"/>
  <c r="J112" i="15"/>
  <c r="K112" i="15" s="1"/>
  <c r="L112" i="16"/>
  <c r="M112" i="16" s="1"/>
  <c r="S111" i="7"/>
  <c r="J111" i="7"/>
  <c r="R111" i="7" s="1"/>
  <c r="J111" i="15"/>
  <c r="K111" i="15" s="1"/>
  <c r="L111" i="16"/>
  <c r="M111" i="16" s="1"/>
  <c r="S110" i="7"/>
  <c r="J110" i="7"/>
  <c r="R110" i="7" s="1"/>
  <c r="J110" i="15"/>
  <c r="K110" i="15" s="1"/>
  <c r="L110" i="16"/>
  <c r="M110" i="16" s="1"/>
  <c r="S109" i="7"/>
  <c r="J109" i="7"/>
  <c r="R109" i="7" s="1"/>
  <c r="J109" i="15"/>
  <c r="K109" i="15" s="1"/>
  <c r="L109" i="16"/>
  <c r="M109" i="16" s="1"/>
  <c r="S108" i="7"/>
  <c r="J108" i="7"/>
  <c r="R108" i="7" s="1"/>
  <c r="J108" i="15"/>
  <c r="K108" i="15" s="1"/>
  <c r="L108" i="16"/>
  <c r="M108" i="16" s="1"/>
  <c r="S107" i="7"/>
  <c r="J107" i="7"/>
  <c r="R107" i="7" s="1"/>
  <c r="J107" i="15"/>
  <c r="K107" i="15" s="1"/>
  <c r="L107" i="16"/>
  <c r="M107" i="16" s="1"/>
  <c r="S106" i="7"/>
  <c r="J106" i="7"/>
  <c r="R106" i="7" s="1"/>
  <c r="J106" i="15"/>
  <c r="K106" i="15" s="1"/>
  <c r="L106" i="16"/>
  <c r="M106" i="16" s="1"/>
  <c r="S105" i="7"/>
  <c r="J105" i="7"/>
  <c r="R105" i="7" s="1"/>
  <c r="J105" i="15"/>
  <c r="K105" i="15" s="1"/>
  <c r="L105" i="16"/>
  <c r="M105" i="16" s="1"/>
  <c r="S104" i="7"/>
  <c r="J104" i="7"/>
  <c r="R104" i="7" s="1"/>
  <c r="J104" i="15"/>
  <c r="K104" i="15" s="1"/>
  <c r="L104" i="16"/>
  <c r="M104" i="16" s="1"/>
  <c r="S103" i="7"/>
  <c r="J103" i="7"/>
  <c r="R103" i="7" s="1"/>
  <c r="J103" i="15"/>
  <c r="K103" i="15" s="1"/>
  <c r="L103" i="16"/>
  <c r="M103" i="16" s="1"/>
  <c r="S102" i="7"/>
  <c r="J102" i="7"/>
  <c r="R102" i="7" s="1"/>
  <c r="J102" i="15"/>
  <c r="K102" i="15" s="1"/>
  <c r="L102" i="16"/>
  <c r="M102" i="16" s="1"/>
  <c r="S101" i="7"/>
  <c r="J101" i="7"/>
  <c r="R101" i="7" s="1"/>
  <c r="J101" i="15"/>
  <c r="K101" i="15" s="1"/>
  <c r="L101" i="16"/>
  <c r="M101" i="16" s="1"/>
  <c r="S100" i="7"/>
  <c r="J100" i="7"/>
  <c r="R100" i="7" s="1"/>
  <c r="J100" i="15"/>
  <c r="K100" i="15" s="1"/>
  <c r="L100" i="16"/>
  <c r="M100" i="16" s="1"/>
  <c r="S99" i="7"/>
  <c r="J99" i="7"/>
  <c r="R99" i="7" s="1"/>
  <c r="J99" i="15"/>
  <c r="K99" i="15" s="1"/>
  <c r="L99" i="16"/>
  <c r="M99" i="16" s="1"/>
  <c r="S98" i="7"/>
  <c r="J98" i="7"/>
  <c r="R98" i="7" s="1"/>
  <c r="J98" i="15"/>
  <c r="K98" i="15" s="1"/>
  <c r="L98" i="16"/>
  <c r="M98" i="16" s="1"/>
  <c r="S97" i="7"/>
  <c r="J97" i="7"/>
  <c r="R97" i="7" s="1"/>
  <c r="J97" i="15"/>
  <c r="K97" i="15" s="1"/>
  <c r="L97" i="16"/>
  <c r="M97" i="16" s="1"/>
  <c r="S96" i="7"/>
  <c r="J96" i="7"/>
  <c r="R96" i="7" s="1"/>
  <c r="J96" i="15"/>
  <c r="K96" i="15" s="1"/>
  <c r="L96" i="16"/>
  <c r="M96" i="16" s="1"/>
  <c r="S95" i="7"/>
  <c r="J95" i="7"/>
  <c r="R95" i="7" s="1"/>
  <c r="J95" i="15"/>
  <c r="K95" i="15" s="1"/>
  <c r="L95" i="16"/>
  <c r="M95" i="16" s="1"/>
  <c r="S94" i="7"/>
  <c r="J94" i="7"/>
  <c r="R94" i="7" s="1"/>
  <c r="J94" i="15"/>
  <c r="K94" i="15" s="1"/>
  <c r="L94" i="16"/>
  <c r="S93" i="7"/>
  <c r="J93" i="7"/>
  <c r="R93" i="7" s="1"/>
  <c r="J93" i="15"/>
  <c r="K93" i="15" s="1"/>
  <c r="L93" i="16"/>
  <c r="S92" i="7"/>
  <c r="J92" i="7"/>
  <c r="R92" i="7" s="1"/>
  <c r="J92" i="15"/>
  <c r="K92" i="15" s="1"/>
  <c r="L92" i="16"/>
  <c r="M92" i="16" s="1"/>
  <c r="S91" i="7"/>
  <c r="J91" i="7"/>
  <c r="R91" i="7" s="1"/>
  <c r="J91" i="15"/>
  <c r="K91" i="15" s="1"/>
  <c r="L91" i="16"/>
  <c r="M91" i="16" s="1"/>
  <c r="S90" i="7"/>
  <c r="J90" i="7"/>
  <c r="R90" i="7" s="1"/>
  <c r="J90" i="15"/>
  <c r="K90" i="15" s="1"/>
  <c r="L90" i="16"/>
  <c r="M90" i="16" s="1"/>
  <c r="S73" i="7"/>
  <c r="J73" i="7"/>
  <c r="R73" i="7" s="1"/>
  <c r="J73" i="15"/>
  <c r="K73" i="15" s="1"/>
  <c r="L73" i="16"/>
  <c r="M73" i="16" s="1"/>
  <c r="S72" i="7"/>
  <c r="J72" i="7"/>
  <c r="R72" i="7" s="1"/>
  <c r="J72" i="15"/>
  <c r="K72" i="15" s="1"/>
  <c r="L72" i="16"/>
  <c r="M72" i="16" s="1"/>
  <c r="S71" i="7"/>
  <c r="J71" i="7"/>
  <c r="R71" i="7" s="1"/>
  <c r="J71" i="15"/>
  <c r="K71" i="15" s="1"/>
  <c r="L71" i="16"/>
  <c r="M71" i="16" s="1"/>
  <c r="S70" i="7"/>
  <c r="J70" i="7"/>
  <c r="R70" i="7" s="1"/>
  <c r="J70" i="15"/>
  <c r="K70" i="15" s="1"/>
  <c r="L70" i="16"/>
  <c r="M70" i="16" s="1"/>
  <c r="S69" i="7"/>
  <c r="J69" i="7"/>
  <c r="R69" i="7" s="1"/>
  <c r="J69" i="15"/>
  <c r="K69" i="15" s="1"/>
  <c r="L69" i="16"/>
  <c r="M69" i="16" s="1"/>
  <c r="S68" i="7"/>
  <c r="J68" i="7"/>
  <c r="R68" i="7" s="1"/>
  <c r="J68" i="15"/>
  <c r="K68" i="15" s="1"/>
  <c r="L68" i="16"/>
  <c r="M68" i="16" s="1"/>
  <c r="S16" i="7"/>
  <c r="J16" i="7"/>
  <c r="R16" i="7" s="1"/>
  <c r="J16" i="15"/>
  <c r="K16" i="15" s="1"/>
  <c r="L16" i="16"/>
  <c r="M16" i="16" s="1"/>
  <c r="S15" i="7"/>
  <c r="J15" i="7"/>
  <c r="R15" i="7" s="1"/>
  <c r="J15" i="15"/>
  <c r="K15" i="15" s="1"/>
  <c r="L15" i="16"/>
  <c r="M15" i="16" s="1"/>
  <c r="S14" i="7"/>
  <c r="J14" i="7"/>
  <c r="R14" i="7" s="1"/>
  <c r="J14" i="15"/>
  <c r="K14" i="15" s="1"/>
  <c r="L14" i="16"/>
  <c r="M14" i="16" s="1"/>
  <c r="S13" i="7"/>
  <c r="J13" i="7"/>
  <c r="R13" i="7" s="1"/>
  <c r="J13" i="15"/>
  <c r="K13" i="15" s="1"/>
  <c r="L13" i="16"/>
  <c r="S12" i="7"/>
  <c r="J12" i="7"/>
  <c r="R12" i="7" s="1"/>
  <c r="J12" i="15"/>
  <c r="K12" i="15" s="1"/>
  <c r="L12" i="16"/>
  <c r="M12" i="16" s="1"/>
  <c r="S48" i="7"/>
  <c r="J48" i="7"/>
  <c r="R48" i="7" s="1"/>
  <c r="J48" i="15"/>
  <c r="K48" i="15" s="1"/>
  <c r="L48" i="16"/>
  <c r="M48" i="16" s="1"/>
  <c r="S47" i="7"/>
  <c r="J47" i="7"/>
  <c r="R47" i="7" s="1"/>
  <c r="J47" i="15"/>
  <c r="K47" i="15" s="1"/>
  <c r="L47" i="16"/>
  <c r="M47" i="16" s="1"/>
  <c r="S46" i="7"/>
  <c r="J46" i="7"/>
  <c r="R46" i="7" s="1"/>
  <c r="J46" i="15"/>
  <c r="K46" i="15" s="1"/>
  <c r="L46" i="16"/>
  <c r="M46" i="16" s="1"/>
  <c r="S45" i="7"/>
  <c r="J45" i="7"/>
  <c r="R45" i="7" s="1"/>
  <c r="J45" i="15"/>
  <c r="K45" i="15" s="1"/>
  <c r="L45" i="16"/>
  <c r="M45" i="16" s="1"/>
  <c r="S37" i="7"/>
  <c r="J37" i="7"/>
  <c r="R37" i="7" s="1"/>
  <c r="J37" i="15"/>
  <c r="K37" i="15" s="1"/>
  <c r="L37" i="16"/>
  <c r="M37" i="16" s="1"/>
  <c r="S36" i="7"/>
  <c r="J36" i="7"/>
  <c r="R36" i="7" s="1"/>
  <c r="J36" i="15"/>
  <c r="K36" i="15" s="1"/>
  <c r="L36" i="16"/>
  <c r="M36" i="16" s="1"/>
  <c r="S35" i="7"/>
  <c r="J35" i="7"/>
  <c r="R35" i="7" s="1"/>
  <c r="J35" i="15"/>
  <c r="K35" i="15" s="1"/>
  <c r="L35" i="16"/>
  <c r="M35" i="16" s="1"/>
  <c r="S34" i="7"/>
  <c r="J34" i="7"/>
  <c r="R34" i="7" s="1"/>
  <c r="J34" i="15"/>
  <c r="K34" i="15" s="1"/>
  <c r="L34" i="16"/>
  <c r="M34" i="16" s="1"/>
  <c r="S33" i="7"/>
  <c r="J33" i="7"/>
  <c r="R33" i="7" s="1"/>
  <c r="J33" i="15"/>
  <c r="K33" i="15" s="1"/>
  <c r="L33" i="16"/>
  <c r="M33" i="16" s="1"/>
  <c r="S32" i="7"/>
  <c r="J32" i="7"/>
  <c r="R32" i="7" s="1"/>
  <c r="J32" i="15"/>
  <c r="K32" i="15" s="1"/>
  <c r="L32" i="16"/>
  <c r="M32" i="16" s="1"/>
  <c r="S31" i="7"/>
  <c r="J31" i="7"/>
  <c r="R31" i="7" s="1"/>
  <c r="J31" i="15"/>
  <c r="K31" i="15" s="1"/>
  <c r="L31" i="16"/>
  <c r="M31" i="16" s="1"/>
  <c r="S30" i="7"/>
  <c r="J30" i="7"/>
  <c r="R30" i="7" s="1"/>
  <c r="J30" i="15"/>
  <c r="K30" i="15" s="1"/>
  <c r="L30" i="16"/>
  <c r="M30" i="16" s="1"/>
  <c r="S29" i="7"/>
  <c r="J29" i="7"/>
  <c r="R29" i="7" s="1"/>
  <c r="J29" i="15"/>
  <c r="K29" i="15" s="1"/>
  <c r="L29" i="16"/>
  <c r="M29" i="16" s="1"/>
  <c r="S28" i="7"/>
  <c r="J28" i="7"/>
  <c r="R28" i="7" s="1"/>
  <c r="J28" i="15"/>
  <c r="K28" i="15" s="1"/>
  <c r="L28" i="16"/>
  <c r="M28" i="16" s="1"/>
  <c r="S27" i="7"/>
  <c r="J27" i="7"/>
  <c r="R27" i="7" s="1"/>
  <c r="J27" i="15"/>
  <c r="K27" i="15" s="1"/>
  <c r="L27" i="16"/>
  <c r="M27" i="16" s="1"/>
  <c r="S26" i="7"/>
  <c r="J26" i="7"/>
  <c r="R26" i="7" s="1"/>
  <c r="J26" i="15"/>
  <c r="K26" i="15" s="1"/>
  <c r="L26" i="16"/>
  <c r="M26" i="16" s="1"/>
  <c r="S25" i="7"/>
  <c r="J25" i="7"/>
  <c r="R25" i="7" s="1"/>
  <c r="J25" i="15"/>
  <c r="K25" i="15" s="1"/>
  <c r="L25" i="16"/>
  <c r="M25" i="16" s="1"/>
  <c r="S24" i="7"/>
  <c r="J24" i="7"/>
  <c r="R24" i="7" s="1"/>
  <c r="J24" i="15"/>
  <c r="K24" i="15" s="1"/>
  <c r="L24" i="16"/>
  <c r="M24" i="16" s="1"/>
  <c r="S23" i="7"/>
  <c r="J23" i="7"/>
  <c r="R23" i="7" s="1"/>
  <c r="J23" i="15"/>
  <c r="K23" i="15" s="1"/>
  <c r="L23" i="16"/>
  <c r="M23" i="16" s="1"/>
  <c r="S151" i="7"/>
  <c r="J151" i="7"/>
  <c r="R151" i="7" s="1"/>
  <c r="J151" i="15"/>
  <c r="K151" i="15" s="1"/>
  <c r="L151" i="16"/>
  <c r="M151" i="16" s="1"/>
  <c r="L157" i="13"/>
  <c r="T158" i="7"/>
  <c r="J157" i="13"/>
  <c r="K5" i="15"/>
  <c r="K158" i="15" s="1"/>
  <c r="R5" i="7"/>
  <c r="S158" i="7"/>
  <c r="H157" i="13"/>
  <c r="F161" i="8"/>
  <c r="F158" i="8"/>
  <c r="G157" i="13"/>
  <c r="L5" i="16"/>
  <c r="E161" i="8"/>
  <c r="E158" i="8"/>
  <c r="J158" i="15" l="1"/>
  <c r="J158" i="7"/>
  <c r="M5" i="16"/>
  <c r="L172" i="16"/>
  <c r="M172" i="16" s="1"/>
  <c r="L161" i="16"/>
  <c r="M161" i="16" s="1"/>
  <c r="L158" i="16"/>
  <c r="M158" i="16" s="1"/>
  <c r="M5" i="15"/>
  <c r="U5" i="7"/>
  <c r="R158" i="7"/>
  <c r="C151" i="18"/>
  <c r="M151" i="15"/>
  <c r="N151" i="15" s="1"/>
  <c r="U151" i="7"/>
  <c r="G151" i="8" s="1"/>
  <c r="H151" i="8" s="1"/>
  <c r="I151" i="8" s="1"/>
  <c r="C23" i="18"/>
  <c r="M23" i="15"/>
  <c r="N23" i="15" s="1"/>
  <c r="U23" i="7"/>
  <c r="G23" i="8" s="1"/>
  <c r="H23" i="8" s="1"/>
  <c r="I23" i="8" s="1"/>
  <c r="C24" i="18"/>
  <c r="M24" i="15"/>
  <c r="N24" i="15" s="1"/>
  <c r="U24" i="7"/>
  <c r="G24" i="8" s="1"/>
  <c r="H24" i="8" s="1"/>
  <c r="I24" i="8" s="1"/>
  <c r="C25" i="18"/>
  <c r="M25" i="15"/>
  <c r="N25" i="15" s="1"/>
  <c r="U25" i="7"/>
  <c r="G25" i="8" s="1"/>
  <c r="H25" i="8" s="1"/>
  <c r="I25" i="8" s="1"/>
  <c r="C26" i="18"/>
  <c r="M26" i="15"/>
  <c r="N26" i="15" s="1"/>
  <c r="U26" i="7"/>
  <c r="G26" i="8" s="1"/>
  <c r="H26" i="8" s="1"/>
  <c r="I26" i="8" s="1"/>
  <c r="C27" i="18"/>
  <c r="M27" i="15"/>
  <c r="N27" i="15" s="1"/>
  <c r="U27" i="7"/>
  <c r="G27" i="8" s="1"/>
  <c r="H27" i="8" s="1"/>
  <c r="I27" i="8" s="1"/>
  <c r="C28" i="18"/>
  <c r="M28" i="15"/>
  <c r="N28" i="15" s="1"/>
  <c r="U28" i="7"/>
  <c r="G28" i="8" s="1"/>
  <c r="H28" i="8" s="1"/>
  <c r="I28" i="8" s="1"/>
  <c r="C29" i="18"/>
  <c r="M29" i="15"/>
  <c r="N29" i="15" s="1"/>
  <c r="U29" i="7"/>
  <c r="G29" i="8" s="1"/>
  <c r="H29" i="8" s="1"/>
  <c r="I29" i="8" s="1"/>
  <c r="C30" i="18"/>
  <c r="M30" i="15"/>
  <c r="N30" i="15" s="1"/>
  <c r="U30" i="7"/>
  <c r="G30" i="8" s="1"/>
  <c r="H30" i="8" s="1"/>
  <c r="I30" i="8" s="1"/>
  <c r="C31" i="18"/>
  <c r="M31" i="15"/>
  <c r="N31" i="15" s="1"/>
  <c r="U31" i="7"/>
  <c r="G31" i="8" s="1"/>
  <c r="H31" i="8" s="1"/>
  <c r="I31" i="8" s="1"/>
  <c r="C32" i="18"/>
  <c r="M32" i="15"/>
  <c r="N32" i="15" s="1"/>
  <c r="U32" i="7"/>
  <c r="G32" i="8" s="1"/>
  <c r="H32" i="8" s="1"/>
  <c r="I32" i="8" s="1"/>
  <c r="C33" i="18"/>
  <c r="M33" i="15"/>
  <c r="N33" i="15" s="1"/>
  <c r="U33" i="7"/>
  <c r="G33" i="8" s="1"/>
  <c r="H33" i="8" s="1"/>
  <c r="I33" i="8" s="1"/>
  <c r="C34" i="18"/>
  <c r="M34" i="15"/>
  <c r="N34" i="15" s="1"/>
  <c r="U34" i="7"/>
  <c r="G34" i="8" s="1"/>
  <c r="H34" i="8" s="1"/>
  <c r="I34" i="8" s="1"/>
  <c r="C35" i="18"/>
  <c r="M35" i="15"/>
  <c r="N35" i="15" s="1"/>
  <c r="U35" i="7"/>
  <c r="G35" i="8" s="1"/>
  <c r="H35" i="8" s="1"/>
  <c r="I35" i="8" s="1"/>
  <c r="C36" i="18"/>
  <c r="M36" i="15"/>
  <c r="N36" i="15" s="1"/>
  <c r="U36" i="7"/>
  <c r="G36" i="8" s="1"/>
  <c r="H36" i="8" s="1"/>
  <c r="I36" i="8" s="1"/>
  <c r="C37" i="18"/>
  <c r="M37" i="15"/>
  <c r="N37" i="15" s="1"/>
  <c r="U37" i="7"/>
  <c r="G37" i="8" s="1"/>
  <c r="H37" i="8" s="1"/>
  <c r="I37" i="8" s="1"/>
  <c r="C45" i="18"/>
  <c r="M45" i="15"/>
  <c r="N45" i="15" s="1"/>
  <c r="U45" i="7"/>
  <c r="G45" i="8" s="1"/>
  <c r="H45" i="8" s="1"/>
  <c r="I45" i="8" s="1"/>
  <c r="C46" i="18"/>
  <c r="M46" i="15"/>
  <c r="N46" i="15" s="1"/>
  <c r="U46" i="7"/>
  <c r="G46" i="8" s="1"/>
  <c r="H46" i="8" s="1"/>
  <c r="I46" i="8" s="1"/>
  <c r="C47" i="18"/>
  <c r="M47" i="15"/>
  <c r="N47" i="15" s="1"/>
  <c r="U47" i="7"/>
  <c r="G47" i="8" s="1"/>
  <c r="H47" i="8" s="1"/>
  <c r="I47" i="8" s="1"/>
  <c r="C48" i="18"/>
  <c r="M48" i="15"/>
  <c r="N48" i="15" s="1"/>
  <c r="U48" i="7"/>
  <c r="G48" i="8" s="1"/>
  <c r="H48" i="8" s="1"/>
  <c r="I48" i="8" s="1"/>
  <c r="C12" i="18"/>
  <c r="M12" i="15"/>
  <c r="N12" i="15" s="1"/>
  <c r="U12" i="7"/>
  <c r="G12" i="8" s="1"/>
  <c r="H12" i="8" s="1"/>
  <c r="I12" i="8" s="1"/>
  <c r="M13" i="16"/>
  <c r="L182" i="16"/>
  <c r="M182" i="16" s="1"/>
  <c r="M13" i="15"/>
  <c r="N13" i="15" s="1"/>
  <c r="U13" i="7"/>
  <c r="G13" i="8" s="1"/>
  <c r="H13" i="8" s="1"/>
  <c r="I13" i="8" s="1"/>
  <c r="C14" i="18"/>
  <c r="M14" i="15"/>
  <c r="N14" i="15" s="1"/>
  <c r="U14" i="7"/>
  <c r="G14" i="8" s="1"/>
  <c r="H14" i="8" s="1"/>
  <c r="I14" i="8" s="1"/>
  <c r="C15" i="18"/>
  <c r="M15" i="15"/>
  <c r="N15" i="15" s="1"/>
  <c r="U15" i="7"/>
  <c r="G15" i="8" s="1"/>
  <c r="H15" i="8" s="1"/>
  <c r="I15" i="8" s="1"/>
  <c r="C16" i="18"/>
  <c r="M16" i="15"/>
  <c r="N16" i="15" s="1"/>
  <c r="U16" i="7"/>
  <c r="G16" i="8" s="1"/>
  <c r="H16" i="8" s="1"/>
  <c r="I16" i="8" s="1"/>
  <c r="C68" i="18"/>
  <c r="M68" i="15"/>
  <c r="N68" i="15" s="1"/>
  <c r="U68" i="7"/>
  <c r="G68" i="8" s="1"/>
  <c r="H68" i="8" s="1"/>
  <c r="I68" i="8" s="1"/>
  <c r="C69" i="18"/>
  <c r="M69" i="15"/>
  <c r="N69" i="15" s="1"/>
  <c r="U69" i="7"/>
  <c r="G69" i="8" s="1"/>
  <c r="H69" i="8" s="1"/>
  <c r="I69" i="8" s="1"/>
  <c r="C70" i="18"/>
  <c r="M70" i="15"/>
  <c r="N70" i="15" s="1"/>
  <c r="U70" i="7"/>
  <c r="G70" i="8" s="1"/>
  <c r="H70" i="8" s="1"/>
  <c r="I70" i="8" s="1"/>
  <c r="C71" i="18"/>
  <c r="M71" i="15"/>
  <c r="N71" i="15" s="1"/>
  <c r="U71" i="7"/>
  <c r="G71" i="8" s="1"/>
  <c r="H71" i="8" s="1"/>
  <c r="I71" i="8" s="1"/>
  <c r="C72" i="18"/>
  <c r="M72" i="15"/>
  <c r="N72" i="15" s="1"/>
  <c r="U72" i="7"/>
  <c r="G72" i="8" s="1"/>
  <c r="H72" i="8" s="1"/>
  <c r="I72" i="8" s="1"/>
  <c r="C73" i="18"/>
  <c r="M73" i="15"/>
  <c r="N73" i="15" s="1"/>
  <c r="U73" i="7"/>
  <c r="G73" i="8" s="1"/>
  <c r="H73" i="8" s="1"/>
  <c r="I73" i="8" s="1"/>
  <c r="C90" i="18"/>
  <c r="M90" i="15"/>
  <c r="N90" i="15" s="1"/>
  <c r="U90" i="7"/>
  <c r="G90" i="8" s="1"/>
  <c r="H90" i="8" s="1"/>
  <c r="I90" i="8" s="1"/>
  <c r="C91" i="18"/>
  <c r="M91" i="15"/>
  <c r="N91" i="15" s="1"/>
  <c r="U91" i="7"/>
  <c r="G91" i="8" s="1"/>
  <c r="H91" i="8" s="1"/>
  <c r="I91" i="8" s="1"/>
  <c r="C92" i="18"/>
  <c r="M92" i="15"/>
  <c r="N92" i="15" s="1"/>
  <c r="U92" i="7"/>
  <c r="G92" i="8" s="1"/>
  <c r="H92" i="8" s="1"/>
  <c r="I92" i="8" s="1"/>
  <c r="M93" i="16"/>
  <c r="L176" i="16"/>
  <c r="M176" i="16" s="1"/>
  <c r="M93" i="15"/>
  <c r="N93" i="15" s="1"/>
  <c r="U93" i="7"/>
  <c r="G93" i="8" s="1"/>
  <c r="H93" i="8" s="1"/>
  <c r="I93" i="8" s="1"/>
  <c r="M94" i="16"/>
  <c r="L183" i="16"/>
  <c r="M183" i="16" s="1"/>
  <c r="M94" i="15"/>
  <c r="N94" i="15" s="1"/>
  <c r="U94" i="7"/>
  <c r="G94" i="8" s="1"/>
  <c r="H94" i="8" s="1"/>
  <c r="I94" i="8" s="1"/>
  <c r="C95" i="18"/>
  <c r="M95" i="15"/>
  <c r="N95" i="15" s="1"/>
  <c r="U95" i="7"/>
  <c r="G95" i="8" s="1"/>
  <c r="H95" i="8" s="1"/>
  <c r="I95" i="8" s="1"/>
  <c r="C96" i="18"/>
  <c r="M96" i="15"/>
  <c r="N96" i="15" s="1"/>
  <c r="U96" i="7"/>
  <c r="G96" i="8" s="1"/>
  <c r="H96" i="8" s="1"/>
  <c r="I96" i="8" s="1"/>
  <c r="C97" i="18"/>
  <c r="M97" i="15"/>
  <c r="N97" i="15" s="1"/>
  <c r="U97" i="7"/>
  <c r="G97" i="8" s="1"/>
  <c r="H97" i="8" s="1"/>
  <c r="I97" i="8" s="1"/>
  <c r="C98" i="18"/>
  <c r="M98" i="15"/>
  <c r="N98" i="15" s="1"/>
  <c r="U98" i="7"/>
  <c r="G98" i="8" s="1"/>
  <c r="H98" i="8" s="1"/>
  <c r="I98" i="8" s="1"/>
  <c r="C99" i="18"/>
  <c r="M99" i="15"/>
  <c r="N99" i="15" s="1"/>
  <c r="U99" i="7"/>
  <c r="G99" i="8" s="1"/>
  <c r="H99" i="8" s="1"/>
  <c r="I99" i="8" s="1"/>
  <c r="C100" i="18"/>
  <c r="M100" i="15"/>
  <c r="N100" i="15" s="1"/>
  <c r="U100" i="7"/>
  <c r="G100" i="8" s="1"/>
  <c r="H100" i="8" s="1"/>
  <c r="I100" i="8" s="1"/>
  <c r="C101" i="18"/>
  <c r="M101" i="15"/>
  <c r="N101" i="15" s="1"/>
  <c r="U101" i="7"/>
  <c r="G101" i="8" s="1"/>
  <c r="H101" i="8" s="1"/>
  <c r="I101" i="8" s="1"/>
  <c r="C102" i="18"/>
  <c r="M102" i="15"/>
  <c r="N102" i="15" s="1"/>
  <c r="U102" i="7"/>
  <c r="G102" i="8" s="1"/>
  <c r="H102" i="8" s="1"/>
  <c r="I102" i="8" s="1"/>
  <c r="C103" i="18"/>
  <c r="M103" i="15"/>
  <c r="N103" i="15" s="1"/>
  <c r="U103" i="7"/>
  <c r="G103" i="8" s="1"/>
  <c r="H103" i="8" s="1"/>
  <c r="I103" i="8" s="1"/>
  <c r="C104" i="18"/>
  <c r="M104" i="15"/>
  <c r="N104" i="15" s="1"/>
  <c r="U104" i="7"/>
  <c r="G104" i="8" s="1"/>
  <c r="H104" i="8" s="1"/>
  <c r="I104" i="8" s="1"/>
  <c r="C105" i="18"/>
  <c r="M105" i="15"/>
  <c r="N105" i="15" s="1"/>
  <c r="U105" i="7"/>
  <c r="G105" i="8" s="1"/>
  <c r="H105" i="8" s="1"/>
  <c r="I105" i="8" s="1"/>
  <c r="C106" i="18"/>
  <c r="M106" i="15"/>
  <c r="N106" i="15" s="1"/>
  <c r="U106" i="7"/>
  <c r="G106" i="8" s="1"/>
  <c r="H106" i="8" s="1"/>
  <c r="I106" i="8" s="1"/>
  <c r="C107" i="18"/>
  <c r="M107" i="15"/>
  <c r="N107" i="15" s="1"/>
  <c r="U107" i="7"/>
  <c r="G107" i="8" s="1"/>
  <c r="H107" i="8" s="1"/>
  <c r="I107" i="8" s="1"/>
  <c r="C108" i="18"/>
  <c r="M108" i="15"/>
  <c r="N108" i="15" s="1"/>
  <c r="U108" i="7"/>
  <c r="G108" i="8" s="1"/>
  <c r="H108" i="8" s="1"/>
  <c r="I108" i="8" s="1"/>
  <c r="C109" i="18"/>
  <c r="M109" i="15"/>
  <c r="N109" i="15" s="1"/>
  <c r="U109" i="7"/>
  <c r="G109" i="8" s="1"/>
  <c r="H109" i="8" s="1"/>
  <c r="I109" i="8" s="1"/>
  <c r="C110" i="18"/>
  <c r="M110" i="15"/>
  <c r="N110" i="15" s="1"/>
  <c r="U110" i="7"/>
  <c r="G110" i="8" s="1"/>
  <c r="H110" i="8" s="1"/>
  <c r="I110" i="8" s="1"/>
  <c r="C111" i="18"/>
  <c r="M111" i="15"/>
  <c r="N111" i="15" s="1"/>
  <c r="U111" i="7"/>
  <c r="G111" i="8" s="1"/>
  <c r="H111" i="8" s="1"/>
  <c r="I111" i="8" s="1"/>
  <c r="C112" i="18"/>
  <c r="M112" i="15"/>
  <c r="N112" i="15" s="1"/>
  <c r="U112" i="7"/>
  <c r="G112" i="8" s="1"/>
  <c r="H112" i="8" s="1"/>
  <c r="I112" i="8" s="1"/>
  <c r="C113" i="18"/>
  <c r="M113" i="15"/>
  <c r="N113" i="15" s="1"/>
  <c r="U113" i="7"/>
  <c r="G113" i="8" s="1"/>
  <c r="H113" i="8" s="1"/>
  <c r="I113" i="8" s="1"/>
  <c r="C114" i="18"/>
  <c r="M114" i="15"/>
  <c r="N114" i="15" s="1"/>
  <c r="U114" i="7"/>
  <c r="G114" i="8" s="1"/>
  <c r="H114" i="8" s="1"/>
  <c r="I114" i="8" s="1"/>
  <c r="C115" i="18"/>
  <c r="M115" i="15"/>
  <c r="N115" i="15" s="1"/>
  <c r="U115" i="7"/>
  <c r="G115" i="8" s="1"/>
  <c r="H115" i="8" s="1"/>
  <c r="I115" i="8" s="1"/>
  <c r="C116" i="18"/>
  <c r="M116" i="15"/>
  <c r="N116" i="15" s="1"/>
  <c r="U116" i="7"/>
  <c r="G116" i="8" s="1"/>
  <c r="H116" i="8" s="1"/>
  <c r="I116" i="8" s="1"/>
  <c r="C117" i="18"/>
  <c r="M117" i="15"/>
  <c r="N117" i="15" s="1"/>
  <c r="U117" i="7"/>
  <c r="G117" i="8" s="1"/>
  <c r="H117" i="8" s="1"/>
  <c r="I117" i="8" s="1"/>
  <c r="C118" i="18"/>
  <c r="M118" i="15"/>
  <c r="N118" i="15" s="1"/>
  <c r="U118" i="7"/>
  <c r="G118" i="8" s="1"/>
  <c r="H118" i="8" s="1"/>
  <c r="I118" i="8" s="1"/>
  <c r="C119" i="18"/>
  <c r="M119" i="15"/>
  <c r="N119" i="15" s="1"/>
  <c r="U119" i="7"/>
  <c r="G119" i="8" s="1"/>
  <c r="H119" i="8" s="1"/>
  <c r="I119" i="8" s="1"/>
  <c r="C120" i="18"/>
  <c r="M120" i="15"/>
  <c r="N120" i="15" s="1"/>
  <c r="U120" i="7"/>
  <c r="G120" i="8" s="1"/>
  <c r="H120" i="8" s="1"/>
  <c r="I120" i="8" s="1"/>
  <c r="C121" i="18"/>
  <c r="M121" i="15"/>
  <c r="N121" i="15" s="1"/>
  <c r="U121" i="7"/>
  <c r="G121" i="8" s="1"/>
  <c r="H121" i="8" s="1"/>
  <c r="I121" i="8" s="1"/>
  <c r="C74" i="18"/>
  <c r="M74" i="15"/>
  <c r="N74" i="15" s="1"/>
  <c r="U74" i="7"/>
  <c r="G74" i="8" s="1"/>
  <c r="H74" i="8" s="1"/>
  <c r="I74" i="8" s="1"/>
  <c r="C49" i="18"/>
  <c r="M49" i="15"/>
  <c r="N49" i="15" s="1"/>
  <c r="U49" i="7"/>
  <c r="G49" i="8" s="1"/>
  <c r="H49" i="8" s="1"/>
  <c r="I49" i="8" s="1"/>
  <c r="C50" i="18"/>
  <c r="M50" i="15"/>
  <c r="N50" i="15" s="1"/>
  <c r="U50" i="7"/>
  <c r="G50" i="8" s="1"/>
  <c r="H50" i="8" s="1"/>
  <c r="I50" i="8" s="1"/>
  <c r="C51" i="18"/>
  <c r="M51" i="15"/>
  <c r="N51" i="15" s="1"/>
  <c r="U51" i="7"/>
  <c r="G51" i="8" s="1"/>
  <c r="H51" i="8" s="1"/>
  <c r="I51" i="8" s="1"/>
  <c r="C52" i="18"/>
  <c r="M52" i="15"/>
  <c r="N52" i="15" s="1"/>
  <c r="U52" i="7"/>
  <c r="G52" i="8" s="1"/>
  <c r="H52" i="8" s="1"/>
  <c r="I52" i="8" s="1"/>
  <c r="C53" i="18"/>
  <c r="M53" i="15"/>
  <c r="N53" i="15" s="1"/>
  <c r="U53" i="7"/>
  <c r="G53" i="8" s="1"/>
  <c r="H53" i="8" s="1"/>
  <c r="I53" i="8" s="1"/>
  <c r="C6" i="18"/>
  <c r="M6" i="15"/>
  <c r="N6" i="15" s="1"/>
  <c r="U6" i="7"/>
  <c r="G6" i="8" s="1"/>
  <c r="H6" i="8" s="1"/>
  <c r="I6" i="8" s="1"/>
  <c r="C7" i="18"/>
  <c r="M7" i="15"/>
  <c r="N7" i="15" s="1"/>
  <c r="U7" i="7"/>
  <c r="G7" i="8" s="1"/>
  <c r="H7" i="8" s="1"/>
  <c r="I7" i="8" s="1"/>
  <c r="M8" i="16"/>
  <c r="L178" i="16"/>
  <c r="M178" i="16" s="1"/>
  <c r="M8" i="15"/>
  <c r="N8" i="15" s="1"/>
  <c r="U8" i="7"/>
  <c r="G8" i="8" s="1"/>
  <c r="H8" i="8" s="1"/>
  <c r="I8" i="8" s="1"/>
  <c r="C9" i="18"/>
  <c r="M9" i="15"/>
  <c r="N9" i="15" s="1"/>
  <c r="U9" i="7"/>
  <c r="G9" i="8" s="1"/>
  <c r="H9" i="8" s="1"/>
  <c r="I9" i="8" s="1"/>
  <c r="M17" i="16"/>
  <c r="L162" i="16"/>
  <c r="M162" i="16" s="1"/>
  <c r="M17" i="15"/>
  <c r="N17" i="15" s="1"/>
  <c r="U17" i="7"/>
  <c r="G17" i="8" s="1"/>
  <c r="C18" i="18"/>
  <c r="M18" i="15"/>
  <c r="N18" i="15" s="1"/>
  <c r="U18" i="7"/>
  <c r="G18" i="8" s="1"/>
  <c r="H18" i="8" s="1"/>
  <c r="I18" i="8" s="1"/>
  <c r="M19" i="16"/>
  <c r="L173" i="16"/>
  <c r="M173" i="16" s="1"/>
  <c r="M19" i="15"/>
  <c r="N19" i="15" s="1"/>
  <c r="U19" i="7"/>
  <c r="G19" i="8" s="1"/>
  <c r="H19" i="8" s="1"/>
  <c r="I19" i="8" s="1"/>
  <c r="M20" i="16"/>
  <c r="L174" i="16"/>
  <c r="M174" i="16" s="1"/>
  <c r="M20" i="15"/>
  <c r="N20" i="15" s="1"/>
  <c r="U20" i="7"/>
  <c r="G20" i="8" s="1"/>
  <c r="H20" i="8" s="1"/>
  <c r="I20" i="8" s="1"/>
  <c r="M40" i="16"/>
  <c r="L163" i="16"/>
  <c r="M163" i="16" s="1"/>
  <c r="M40" i="15"/>
  <c r="N40" i="15" s="1"/>
  <c r="U40" i="7"/>
  <c r="G40" i="8" s="1"/>
  <c r="C41" i="18"/>
  <c r="M41" i="15"/>
  <c r="N41" i="15" s="1"/>
  <c r="U41" i="7"/>
  <c r="G41" i="8" s="1"/>
  <c r="H41" i="8" s="1"/>
  <c r="I41" i="8" s="1"/>
  <c r="C42" i="18"/>
  <c r="M42" i="15"/>
  <c r="N42" i="15" s="1"/>
  <c r="U42" i="7"/>
  <c r="G42" i="8" s="1"/>
  <c r="H42" i="8" s="1"/>
  <c r="I42" i="8" s="1"/>
  <c r="C43" i="18"/>
  <c r="M43" i="15"/>
  <c r="N43" i="15" s="1"/>
  <c r="U43" i="7"/>
  <c r="G43" i="8" s="1"/>
  <c r="H43" i="8" s="1"/>
  <c r="I43" i="8" s="1"/>
  <c r="C44" i="18"/>
  <c r="M44" i="15"/>
  <c r="N44" i="15" s="1"/>
  <c r="U44" i="7"/>
  <c r="G44" i="8" s="1"/>
  <c r="H44" i="8" s="1"/>
  <c r="I44" i="8" s="1"/>
  <c r="M55" i="16"/>
  <c r="L164" i="16"/>
  <c r="M164" i="16" s="1"/>
  <c r="M55" i="15"/>
  <c r="N55" i="15" s="1"/>
  <c r="U55" i="7"/>
  <c r="G55" i="8" s="1"/>
  <c r="C56" i="18"/>
  <c r="M56" i="15"/>
  <c r="N56" i="15" s="1"/>
  <c r="U56" i="7"/>
  <c r="G56" i="8" s="1"/>
  <c r="H56" i="8" s="1"/>
  <c r="I56" i="8" s="1"/>
  <c r="C57" i="18"/>
  <c r="M57" i="15"/>
  <c r="N57" i="15" s="1"/>
  <c r="U57" i="7"/>
  <c r="G57" i="8" s="1"/>
  <c r="H57" i="8" s="1"/>
  <c r="I57" i="8" s="1"/>
  <c r="C58" i="18"/>
  <c r="M58" i="15"/>
  <c r="N58" i="15" s="1"/>
  <c r="U58" i="7"/>
  <c r="G58" i="8" s="1"/>
  <c r="H58" i="8" s="1"/>
  <c r="I58" i="8" s="1"/>
  <c r="M64" i="16"/>
  <c r="L165" i="16"/>
  <c r="M165" i="16" s="1"/>
  <c r="M64" i="15"/>
  <c r="N64" i="15" s="1"/>
  <c r="U64" i="7"/>
  <c r="G64" i="8" s="1"/>
  <c r="C65" i="18"/>
  <c r="M65" i="15"/>
  <c r="N65" i="15" s="1"/>
  <c r="U65" i="7"/>
  <c r="G65" i="8" s="1"/>
  <c r="H65" i="8" s="1"/>
  <c r="I65" i="8" s="1"/>
  <c r="C66" i="18"/>
  <c r="M66" i="15"/>
  <c r="N66" i="15" s="1"/>
  <c r="U66" i="7"/>
  <c r="G66" i="8" s="1"/>
  <c r="H66" i="8" s="1"/>
  <c r="I66" i="8" s="1"/>
  <c r="M141" i="16"/>
  <c r="L169" i="16"/>
  <c r="M169" i="16" s="1"/>
  <c r="M141" i="15"/>
  <c r="N141" i="15" s="1"/>
  <c r="U141" i="7"/>
  <c r="G141" i="8" s="1"/>
  <c r="C142" i="18"/>
  <c r="M142" i="15"/>
  <c r="N142" i="15" s="1"/>
  <c r="U142" i="7"/>
  <c r="G142" i="8" s="1"/>
  <c r="H142" i="8" s="1"/>
  <c r="I142" i="8" s="1"/>
  <c r="C143" i="18"/>
  <c r="M143" i="15"/>
  <c r="N143" i="15" s="1"/>
  <c r="U143" i="7"/>
  <c r="G143" i="8" s="1"/>
  <c r="H143" i="8" s="1"/>
  <c r="I143" i="8" s="1"/>
  <c r="C144" i="18"/>
  <c r="M144" i="15"/>
  <c r="N144" i="15" s="1"/>
  <c r="U144" i="7"/>
  <c r="G144" i="8" s="1"/>
  <c r="H144" i="8" s="1"/>
  <c r="I144" i="8" s="1"/>
  <c r="C145" i="18"/>
  <c r="M145" i="15"/>
  <c r="N145" i="15" s="1"/>
  <c r="U145" i="7"/>
  <c r="G145" i="8" s="1"/>
  <c r="H145" i="8" s="1"/>
  <c r="I145" i="8" s="1"/>
  <c r="C146" i="18"/>
  <c r="M146" i="15"/>
  <c r="N146" i="15" s="1"/>
  <c r="U146" i="7"/>
  <c r="G146" i="8" s="1"/>
  <c r="H146" i="8" s="1"/>
  <c r="I146" i="8" s="1"/>
  <c r="C147" i="18"/>
  <c r="M147" i="15"/>
  <c r="N147" i="15" s="1"/>
  <c r="U147" i="7"/>
  <c r="G147" i="8" s="1"/>
  <c r="H147" i="8" s="1"/>
  <c r="I147" i="8" s="1"/>
  <c r="C148" i="18"/>
  <c r="M148" i="15"/>
  <c r="N148" i="15" s="1"/>
  <c r="U148" i="7"/>
  <c r="G148" i="8" s="1"/>
  <c r="H148" i="8" s="1"/>
  <c r="I148" i="8" s="1"/>
  <c r="C149" i="18"/>
  <c r="M149" i="15"/>
  <c r="N149" i="15" s="1"/>
  <c r="U149" i="7"/>
  <c r="G149" i="8" s="1"/>
  <c r="H149" i="8" s="1"/>
  <c r="I149" i="8" s="1"/>
  <c r="M78" i="16"/>
  <c r="L179" i="16"/>
  <c r="M179" i="16" s="1"/>
  <c r="L166" i="16"/>
  <c r="M166" i="16" s="1"/>
  <c r="M78" i="15"/>
  <c r="N78" i="15" s="1"/>
  <c r="U78" i="7"/>
  <c r="G78" i="8" s="1"/>
  <c r="M79" i="16"/>
  <c r="L177" i="16"/>
  <c r="M177" i="16" s="1"/>
  <c r="M79" i="15"/>
  <c r="N79" i="15" s="1"/>
  <c r="U79" i="7"/>
  <c r="G79" i="8" s="1"/>
  <c r="H79" i="8" s="1"/>
  <c r="I79" i="8" s="1"/>
  <c r="C80" i="18"/>
  <c r="M80" i="15"/>
  <c r="N80" i="15" s="1"/>
  <c r="U80" i="7"/>
  <c r="G80" i="8" s="1"/>
  <c r="H80" i="8" s="1"/>
  <c r="I80" i="8" s="1"/>
  <c r="C81" i="18"/>
  <c r="M81" i="15"/>
  <c r="N81" i="15" s="1"/>
  <c r="U81" i="7"/>
  <c r="G81" i="8" s="1"/>
  <c r="H81" i="8" s="1"/>
  <c r="I81" i="8" s="1"/>
  <c r="M122" i="16"/>
  <c r="L168" i="16"/>
  <c r="M168" i="16" s="1"/>
  <c r="M122" i="15"/>
  <c r="N122" i="15" s="1"/>
  <c r="U122" i="7"/>
  <c r="G122" i="8" s="1"/>
  <c r="M123" i="16"/>
  <c r="L181" i="16"/>
  <c r="M181" i="16" s="1"/>
  <c r="M123" i="15"/>
  <c r="N123" i="15" s="1"/>
  <c r="U123" i="7"/>
  <c r="G123" i="8" s="1"/>
  <c r="H123" i="8" s="1"/>
  <c r="I123" i="8" s="1"/>
  <c r="C124" i="18"/>
  <c r="M124" i="15"/>
  <c r="N124" i="15" s="1"/>
  <c r="U124" i="7"/>
  <c r="G124" i="8" s="1"/>
  <c r="H124" i="8" s="1"/>
  <c r="I124" i="8" s="1"/>
  <c r="C125" i="18"/>
  <c r="M125" i="15"/>
  <c r="N125" i="15" s="1"/>
  <c r="U125" i="7"/>
  <c r="G125" i="8" s="1"/>
  <c r="H125" i="8" s="1"/>
  <c r="I125" i="8" s="1"/>
  <c r="C126" i="18"/>
  <c r="M126" i="15"/>
  <c r="N126" i="15" s="1"/>
  <c r="U126" i="7"/>
  <c r="G126" i="8" s="1"/>
  <c r="H126" i="8" s="1"/>
  <c r="I126" i="8" s="1"/>
  <c r="C127" i="18"/>
  <c r="M127" i="15"/>
  <c r="N127" i="15" s="1"/>
  <c r="U127" i="7"/>
  <c r="G127" i="8" s="1"/>
  <c r="H127" i="8" s="1"/>
  <c r="I127" i="8" s="1"/>
  <c r="C128" i="18"/>
  <c r="M128" i="15"/>
  <c r="N128" i="15" s="1"/>
  <c r="U128" i="7"/>
  <c r="G128" i="8" s="1"/>
  <c r="H128" i="8" s="1"/>
  <c r="I128" i="8" s="1"/>
  <c r="C129" i="18"/>
  <c r="M129" i="15"/>
  <c r="N129" i="15" s="1"/>
  <c r="U129" i="7"/>
  <c r="G129" i="8" s="1"/>
  <c r="H129" i="8" s="1"/>
  <c r="I129" i="8" s="1"/>
  <c r="C130" i="18"/>
  <c r="M130" i="15"/>
  <c r="N130" i="15" s="1"/>
  <c r="U130" i="7"/>
  <c r="G130" i="8" s="1"/>
  <c r="H130" i="8" s="1"/>
  <c r="I130" i="8" s="1"/>
  <c r="C131" i="18"/>
  <c r="M131" i="15"/>
  <c r="N131" i="15" s="1"/>
  <c r="U131" i="7"/>
  <c r="G131" i="8" s="1"/>
  <c r="H131" i="8" s="1"/>
  <c r="I131" i="8" s="1"/>
  <c r="C132" i="18"/>
  <c r="M132" i="15"/>
  <c r="N132" i="15" s="1"/>
  <c r="U132" i="7"/>
  <c r="G132" i="8" s="1"/>
  <c r="H132" i="8" s="1"/>
  <c r="I132" i="8" s="1"/>
  <c r="C133" i="18"/>
  <c r="M133" i="15"/>
  <c r="N133" i="15" s="1"/>
  <c r="U133" i="7"/>
  <c r="G133" i="8" s="1"/>
  <c r="H133" i="8" s="1"/>
  <c r="I133" i="8" s="1"/>
  <c r="C83" i="18"/>
  <c r="M83" i="15"/>
  <c r="N83" i="15" s="1"/>
  <c r="U83" i="7"/>
  <c r="G83" i="8" s="1"/>
  <c r="H83" i="8" s="1"/>
  <c r="I83" i="8" s="1"/>
  <c r="C82" i="18"/>
  <c r="M82" i="15"/>
  <c r="N82" i="15" s="1"/>
  <c r="U82" i="7"/>
  <c r="G82" i="8" s="1"/>
  <c r="H82" i="8" s="1"/>
  <c r="I82" i="8" s="1"/>
  <c r="C134" i="18"/>
  <c r="M134" i="15"/>
  <c r="N134" i="15" s="1"/>
  <c r="U134" i="7"/>
  <c r="G134" i="8" s="1"/>
  <c r="H134" i="8" s="1"/>
  <c r="I134" i="8" s="1"/>
  <c r="C84" i="18"/>
  <c r="M84" i="15"/>
  <c r="N84" i="15" s="1"/>
  <c r="U84" i="7"/>
  <c r="G84" i="8" s="1"/>
  <c r="H84" i="8" s="1"/>
  <c r="I84" i="8" s="1"/>
  <c r="C22" i="18"/>
  <c r="M22" i="15"/>
  <c r="N22" i="15" s="1"/>
  <c r="U22" i="7"/>
  <c r="G22" i="8" s="1"/>
  <c r="H22" i="8" s="1"/>
  <c r="I22" i="8" s="1"/>
  <c r="C21" i="18"/>
  <c r="M21" i="15"/>
  <c r="N21" i="15" s="1"/>
  <c r="U21" i="7"/>
  <c r="G21" i="8" s="1"/>
  <c r="H21" i="8" s="1"/>
  <c r="I21" i="8" s="1"/>
  <c r="C150" i="18"/>
  <c r="M150" i="15"/>
  <c r="N150" i="15" s="1"/>
  <c r="U150" i="7"/>
  <c r="G150" i="8" s="1"/>
  <c r="H150" i="8" s="1"/>
  <c r="I150" i="8" s="1"/>
  <c r="M38" i="16"/>
  <c r="L184" i="16"/>
  <c r="M184" i="16" s="1"/>
  <c r="M38" i="15"/>
  <c r="N38" i="15" s="1"/>
  <c r="U38" i="7"/>
  <c r="G38" i="8" s="1"/>
  <c r="H38" i="8" s="1"/>
  <c r="I38" i="8" s="1"/>
  <c r="C59" i="18"/>
  <c r="M59" i="15"/>
  <c r="N59" i="15" s="1"/>
  <c r="U59" i="7"/>
  <c r="G59" i="8" s="1"/>
  <c r="H59" i="8" s="1"/>
  <c r="I59" i="8" s="1"/>
  <c r="C153" i="18"/>
  <c r="M153" i="15"/>
  <c r="N153" i="15" s="1"/>
  <c r="U153" i="7"/>
  <c r="G153" i="8" s="1"/>
  <c r="H153" i="8" s="1"/>
  <c r="I153" i="8" s="1"/>
  <c r="C154" i="18"/>
  <c r="M154" i="15"/>
  <c r="N154" i="15" s="1"/>
  <c r="U154" i="7"/>
  <c r="G154" i="8" s="1"/>
  <c r="H154" i="8" s="1"/>
  <c r="I154" i="8" s="1"/>
  <c r="C10" i="18"/>
  <c r="M10" i="15"/>
  <c r="N10" i="15" s="1"/>
  <c r="U10" i="7"/>
  <c r="G10" i="8" s="1"/>
  <c r="H10" i="8" s="1"/>
  <c r="I10" i="8" s="1"/>
  <c r="C135" i="18"/>
  <c r="M135" i="15"/>
  <c r="N135" i="15" s="1"/>
  <c r="U135" i="7"/>
  <c r="G135" i="8" s="1"/>
  <c r="H135" i="8" s="1"/>
  <c r="I135" i="8" s="1"/>
  <c r="C85" i="18"/>
  <c r="M85" i="15"/>
  <c r="N85" i="15" s="1"/>
  <c r="U85" i="7"/>
  <c r="G85" i="8" s="1"/>
  <c r="H85" i="8" s="1"/>
  <c r="I85" i="8" s="1"/>
  <c r="C155" i="18"/>
  <c r="M155" i="15"/>
  <c r="N155" i="15" s="1"/>
  <c r="U155" i="7"/>
  <c r="G155" i="8" s="1"/>
  <c r="H155" i="8" s="1"/>
  <c r="I155" i="8" s="1"/>
  <c r="C136" i="18"/>
  <c r="M136" i="15"/>
  <c r="N136" i="15" s="1"/>
  <c r="U136" i="7"/>
  <c r="G136" i="8" s="1"/>
  <c r="H136" i="8" s="1"/>
  <c r="I136" i="8" s="1"/>
  <c r="C86" i="18"/>
  <c r="M86" i="15"/>
  <c r="N86" i="15" s="1"/>
  <c r="U86" i="7"/>
  <c r="G86" i="8" s="1"/>
  <c r="H86" i="8" s="1"/>
  <c r="I86" i="8" s="1"/>
  <c r="C137" i="18"/>
  <c r="M137" i="15"/>
  <c r="N137" i="15" s="1"/>
  <c r="U137" i="7"/>
  <c r="G137" i="8" s="1"/>
  <c r="H137" i="8" s="1"/>
  <c r="I137" i="8" s="1"/>
  <c r="C39" i="18"/>
  <c r="M39" i="15"/>
  <c r="N39" i="15" s="1"/>
  <c r="U39" i="7"/>
  <c r="G39" i="8" s="1"/>
  <c r="H39" i="8" s="1"/>
  <c r="I39" i="8" s="1"/>
  <c r="C60" i="18"/>
  <c r="M60" i="15"/>
  <c r="N60" i="15" s="1"/>
  <c r="U60" i="7"/>
  <c r="G60" i="8" s="1"/>
  <c r="H60" i="8" s="1"/>
  <c r="I60" i="8" s="1"/>
  <c r="C61" i="18"/>
  <c r="M61" i="15"/>
  <c r="N61" i="15" s="1"/>
  <c r="U61" i="7"/>
  <c r="G61" i="8" s="1"/>
  <c r="H61" i="8" s="1"/>
  <c r="I61" i="8" s="1"/>
  <c r="C87" i="18"/>
  <c r="M87" i="15"/>
  <c r="N87" i="15" s="1"/>
  <c r="U87" i="7"/>
  <c r="G87" i="8" s="1"/>
  <c r="H87" i="8" s="1"/>
  <c r="I87" i="8" s="1"/>
  <c r="C62" i="18"/>
  <c r="M62" i="15"/>
  <c r="N62" i="15" s="1"/>
  <c r="U62" i="7"/>
  <c r="G62" i="8" s="1"/>
  <c r="H62" i="8" s="1"/>
  <c r="I62" i="8" s="1"/>
  <c r="M11" i="16"/>
  <c r="L180" i="16"/>
  <c r="M180" i="16" s="1"/>
  <c r="M11" i="15"/>
  <c r="N11" i="15" s="1"/>
  <c r="U11" i="7"/>
  <c r="G11" i="8" s="1"/>
  <c r="H11" i="8" s="1"/>
  <c r="I11" i="8" s="1"/>
  <c r="C54" i="18"/>
  <c r="M54" i="15"/>
  <c r="N54" i="15" s="1"/>
  <c r="U54" i="7"/>
  <c r="G54" i="8" s="1"/>
  <c r="H54" i="8" s="1"/>
  <c r="I54" i="8" s="1"/>
  <c r="C63" i="18"/>
  <c r="M63" i="15"/>
  <c r="N63" i="15" s="1"/>
  <c r="U63" i="7"/>
  <c r="G63" i="8" s="1"/>
  <c r="H63" i="8" s="1"/>
  <c r="I63" i="8" s="1"/>
  <c r="C138" i="18"/>
  <c r="M138" i="15"/>
  <c r="N138" i="15" s="1"/>
  <c r="U138" i="7"/>
  <c r="G138" i="8" s="1"/>
  <c r="H138" i="8" s="1"/>
  <c r="I138" i="8" s="1"/>
  <c r="C67" i="18"/>
  <c r="M67" i="15"/>
  <c r="N67" i="15" s="1"/>
  <c r="U67" i="7"/>
  <c r="G67" i="8" s="1"/>
  <c r="H67" i="8" s="1"/>
  <c r="I67" i="8" s="1"/>
  <c r="C156" i="18"/>
  <c r="M156" i="15"/>
  <c r="N156" i="15" s="1"/>
  <c r="U156" i="7"/>
  <c r="G156" i="8" s="1"/>
  <c r="H156" i="8" s="1"/>
  <c r="I156" i="8" s="1"/>
  <c r="C75" i="18"/>
  <c r="M75" i="15"/>
  <c r="N75" i="15" s="1"/>
  <c r="U75" i="7"/>
  <c r="G75" i="8" s="1"/>
  <c r="H75" i="8" s="1"/>
  <c r="I75" i="8" s="1"/>
  <c r="C88" i="18"/>
  <c r="M88" i="15"/>
  <c r="N88" i="15" s="1"/>
  <c r="U88" i="7"/>
  <c r="G88" i="8" s="1"/>
  <c r="H88" i="8" s="1"/>
  <c r="I88" i="8" s="1"/>
  <c r="C139" i="18"/>
  <c r="M139" i="15"/>
  <c r="N139" i="15" s="1"/>
  <c r="U139" i="7"/>
  <c r="G139" i="8" s="1"/>
  <c r="H139" i="8" s="1"/>
  <c r="I139" i="8" s="1"/>
  <c r="C76" i="18"/>
  <c r="M76" i="15"/>
  <c r="N76" i="15" s="1"/>
  <c r="U76" i="7"/>
  <c r="G76" i="8" s="1"/>
  <c r="H76" i="8" s="1"/>
  <c r="I76" i="8" s="1"/>
  <c r="C140" i="18"/>
  <c r="M140" i="15"/>
  <c r="N140" i="15" s="1"/>
  <c r="U140" i="7"/>
  <c r="G140" i="8" s="1"/>
  <c r="H140" i="8" s="1"/>
  <c r="I140" i="8" s="1"/>
  <c r="C152" i="18"/>
  <c r="M152" i="15"/>
  <c r="N152" i="15" s="1"/>
  <c r="U152" i="7"/>
  <c r="G152" i="8" s="1"/>
  <c r="H152" i="8" s="1"/>
  <c r="I152" i="8" s="1"/>
  <c r="C77" i="18"/>
  <c r="M77" i="15"/>
  <c r="N77" i="15" s="1"/>
  <c r="U77" i="7"/>
  <c r="G77" i="8" s="1"/>
  <c r="H77" i="8" s="1"/>
  <c r="I77" i="8" s="1"/>
  <c r="M89" i="16"/>
  <c r="L175" i="16"/>
  <c r="M175" i="16" s="1"/>
  <c r="L167" i="16"/>
  <c r="M167" i="16" s="1"/>
  <c r="M89" i="15"/>
  <c r="N89" i="15" s="1"/>
  <c r="U89" i="7"/>
  <c r="G89" i="8" s="1"/>
  <c r="P77" i="15" l="1"/>
  <c r="P152" i="15"/>
  <c r="P140" i="15"/>
  <c r="P76" i="15"/>
  <c r="P139" i="15"/>
  <c r="P88" i="15"/>
  <c r="P75" i="15"/>
  <c r="P156" i="15"/>
  <c r="P67" i="15"/>
  <c r="P138" i="15"/>
  <c r="P63" i="15"/>
  <c r="P54" i="15"/>
  <c r="P11" i="15"/>
  <c r="P62" i="15"/>
  <c r="P87" i="15"/>
  <c r="P61" i="15"/>
  <c r="P60" i="15"/>
  <c r="P39" i="15"/>
  <c r="P137" i="15"/>
  <c r="P86" i="15"/>
  <c r="P136" i="15"/>
  <c r="P155" i="15"/>
  <c r="P85" i="15"/>
  <c r="P135" i="15"/>
  <c r="P10" i="15"/>
  <c r="P154" i="15"/>
  <c r="P153" i="15"/>
  <c r="P59" i="15"/>
  <c r="P38" i="15"/>
  <c r="P150" i="15"/>
  <c r="P21" i="15"/>
  <c r="P22" i="15"/>
  <c r="P84" i="15"/>
  <c r="P134" i="15"/>
  <c r="P82" i="15"/>
  <c r="P83" i="15"/>
  <c r="P133" i="15"/>
  <c r="P132" i="15"/>
  <c r="P131" i="15"/>
  <c r="P130" i="15"/>
  <c r="P129" i="15"/>
  <c r="P128" i="15"/>
  <c r="P127" i="15"/>
  <c r="P126" i="15"/>
  <c r="P125" i="15"/>
  <c r="P124" i="15"/>
  <c r="P123" i="15"/>
  <c r="P81" i="15"/>
  <c r="P80" i="15"/>
  <c r="P79" i="15"/>
  <c r="P149" i="15"/>
  <c r="P148" i="15"/>
  <c r="P147" i="15"/>
  <c r="P146" i="15"/>
  <c r="P145" i="15"/>
  <c r="P144" i="15"/>
  <c r="P143" i="15"/>
  <c r="P142" i="15"/>
  <c r="P66" i="15"/>
  <c r="P65" i="15"/>
  <c r="P58" i="15"/>
  <c r="P57" i="15"/>
  <c r="P56" i="15"/>
  <c r="P44" i="15"/>
  <c r="P43" i="15"/>
  <c r="P42" i="15"/>
  <c r="P41" i="15"/>
  <c r="P20" i="15"/>
  <c r="P19" i="15"/>
  <c r="P18" i="15"/>
  <c r="P9" i="15"/>
  <c r="P8" i="15"/>
  <c r="P7" i="15"/>
  <c r="P6" i="15"/>
  <c r="P53" i="15"/>
  <c r="P52" i="15"/>
  <c r="P51" i="15"/>
  <c r="P50" i="15"/>
  <c r="P49" i="15"/>
  <c r="P74" i="15"/>
  <c r="P121" i="15"/>
  <c r="P120" i="15"/>
  <c r="P119" i="15"/>
  <c r="P118" i="15"/>
  <c r="P117" i="15"/>
  <c r="P116" i="15"/>
  <c r="P115" i="15"/>
  <c r="P114" i="15"/>
  <c r="P113" i="15"/>
  <c r="P112" i="15"/>
  <c r="P111" i="15"/>
  <c r="P110" i="15"/>
  <c r="P109" i="15"/>
  <c r="P108" i="15"/>
  <c r="P107" i="15"/>
  <c r="P106" i="15"/>
  <c r="P105" i="15"/>
  <c r="P104" i="15"/>
  <c r="P103" i="15"/>
  <c r="P102" i="15"/>
  <c r="P101" i="15"/>
  <c r="P100" i="15"/>
  <c r="P99" i="15"/>
  <c r="P98" i="15"/>
  <c r="P97" i="15"/>
  <c r="P96" i="15"/>
  <c r="P95" i="15"/>
  <c r="P94" i="15"/>
  <c r="P93" i="15"/>
  <c r="P92" i="15"/>
  <c r="P91" i="15"/>
  <c r="P90" i="15"/>
  <c r="P73" i="15"/>
  <c r="P72" i="15"/>
  <c r="P71" i="15"/>
  <c r="P70" i="15"/>
  <c r="P69" i="15"/>
  <c r="P68" i="15"/>
  <c r="P16" i="15"/>
  <c r="P15" i="15"/>
  <c r="P14" i="15"/>
  <c r="P13" i="15"/>
  <c r="P12" i="15"/>
  <c r="P48" i="15"/>
  <c r="P47" i="15"/>
  <c r="P46" i="15"/>
  <c r="P45" i="15"/>
  <c r="P37" i="15"/>
  <c r="P36" i="15"/>
  <c r="P35" i="15"/>
  <c r="P34" i="15"/>
  <c r="P33" i="15"/>
  <c r="P32" i="15"/>
  <c r="P31" i="15"/>
  <c r="P30" i="15"/>
  <c r="P29" i="15"/>
  <c r="P28" i="15"/>
  <c r="P27" i="15"/>
  <c r="P26" i="15"/>
  <c r="P25" i="15"/>
  <c r="P24" i="15"/>
  <c r="P23" i="15"/>
  <c r="P151" i="15"/>
  <c r="G167" i="8"/>
  <c r="H167" i="8" s="1"/>
  <c r="I167" i="8" s="1"/>
  <c r="J167" i="8" s="1"/>
  <c r="H89" i="8"/>
  <c r="I89" i="8" s="1"/>
  <c r="O89" i="15"/>
  <c r="C89" i="18"/>
  <c r="O77" i="16"/>
  <c r="P77" i="16" s="1"/>
  <c r="Q77" i="16" s="1"/>
  <c r="R77" i="16" s="1"/>
  <c r="J77" i="8"/>
  <c r="U77" i="16"/>
  <c r="O77" i="15"/>
  <c r="D77" i="18"/>
  <c r="O152" i="16"/>
  <c r="P152" i="16" s="1"/>
  <c r="Q152" i="16" s="1"/>
  <c r="R152" i="16" s="1"/>
  <c r="J152" i="8"/>
  <c r="U152" i="16"/>
  <c r="O152" i="15"/>
  <c r="D152" i="18"/>
  <c r="O140" i="16"/>
  <c r="P140" i="16" s="1"/>
  <c r="Q140" i="16" s="1"/>
  <c r="R140" i="16" s="1"/>
  <c r="J140" i="8"/>
  <c r="U140" i="16"/>
  <c r="O140" i="15"/>
  <c r="D140" i="18"/>
  <c r="O76" i="16"/>
  <c r="P76" i="16" s="1"/>
  <c r="Q76" i="16" s="1"/>
  <c r="R76" i="16" s="1"/>
  <c r="J76" i="8"/>
  <c r="U76" i="16"/>
  <c r="O76" i="15"/>
  <c r="D76" i="18"/>
  <c r="O139" i="16"/>
  <c r="P139" i="16" s="1"/>
  <c r="Q139" i="16" s="1"/>
  <c r="R139" i="16" s="1"/>
  <c r="J139" i="8"/>
  <c r="U139" i="16"/>
  <c r="O139" i="15"/>
  <c r="D139" i="18"/>
  <c r="O88" i="16"/>
  <c r="P88" i="16" s="1"/>
  <c r="Q88" i="16" s="1"/>
  <c r="R88" i="16" s="1"/>
  <c r="J88" i="8"/>
  <c r="U88" i="16"/>
  <c r="O88" i="15"/>
  <c r="D88" i="18"/>
  <c r="O75" i="16"/>
  <c r="P75" i="16" s="1"/>
  <c r="Q75" i="16" s="1"/>
  <c r="R75" i="16" s="1"/>
  <c r="J75" i="8"/>
  <c r="U75" i="16"/>
  <c r="O75" i="15"/>
  <c r="D75" i="18"/>
  <c r="O156" i="16"/>
  <c r="P156" i="16" s="1"/>
  <c r="Q156" i="16" s="1"/>
  <c r="R156" i="16" s="1"/>
  <c r="J156" i="8"/>
  <c r="U156" i="16"/>
  <c r="O156" i="15"/>
  <c r="D156" i="18"/>
  <c r="O67" i="16"/>
  <c r="P67" i="16" s="1"/>
  <c r="Q67" i="16" s="1"/>
  <c r="R67" i="16" s="1"/>
  <c r="J67" i="8"/>
  <c r="U67" i="16"/>
  <c r="O67" i="15"/>
  <c r="D67" i="18"/>
  <c r="O138" i="16"/>
  <c r="P138" i="16" s="1"/>
  <c r="Q138" i="16" s="1"/>
  <c r="R138" i="16" s="1"/>
  <c r="J138" i="8"/>
  <c r="U138" i="16"/>
  <c r="O138" i="15"/>
  <c r="D138" i="18"/>
  <c r="O63" i="16"/>
  <c r="P63" i="16" s="1"/>
  <c r="Q63" i="16" s="1"/>
  <c r="R63" i="16" s="1"/>
  <c r="J63" i="8"/>
  <c r="U63" i="16"/>
  <c r="O63" i="15"/>
  <c r="D63" i="18"/>
  <c r="O54" i="16"/>
  <c r="P54" i="16" s="1"/>
  <c r="Q54" i="16" s="1"/>
  <c r="R54" i="16" s="1"/>
  <c r="J54" i="8"/>
  <c r="U54" i="16"/>
  <c r="O54" i="15"/>
  <c r="D54" i="18"/>
  <c r="O11" i="16"/>
  <c r="J11" i="8"/>
  <c r="U11" i="16"/>
  <c r="O11" i="15"/>
  <c r="P11" i="16"/>
  <c r="Q11" i="16" s="1"/>
  <c r="R11" i="16" s="1"/>
  <c r="C11" i="18"/>
  <c r="O62" i="16"/>
  <c r="P62" i="16" s="1"/>
  <c r="Q62" i="16" s="1"/>
  <c r="R62" i="16" s="1"/>
  <c r="J62" i="8"/>
  <c r="U62" i="16"/>
  <c r="O62" i="15"/>
  <c r="D62" i="18"/>
  <c r="O87" i="16"/>
  <c r="P87" i="16" s="1"/>
  <c r="Q87" i="16" s="1"/>
  <c r="R87" i="16" s="1"/>
  <c r="J87" i="8"/>
  <c r="U87" i="16"/>
  <c r="O87" i="15"/>
  <c r="D87" i="18"/>
  <c r="O61" i="16"/>
  <c r="P61" i="16" s="1"/>
  <c r="Q61" i="16" s="1"/>
  <c r="R61" i="16" s="1"/>
  <c r="J61" i="8"/>
  <c r="U61" i="16"/>
  <c r="O61" i="15"/>
  <c r="D61" i="18"/>
  <c r="O60" i="16"/>
  <c r="P60" i="16" s="1"/>
  <c r="Q60" i="16" s="1"/>
  <c r="R60" i="16" s="1"/>
  <c r="J60" i="8"/>
  <c r="U60" i="16"/>
  <c r="O60" i="15"/>
  <c r="D60" i="18"/>
  <c r="O39" i="16"/>
  <c r="P39" i="16" s="1"/>
  <c r="Q39" i="16" s="1"/>
  <c r="R39" i="16" s="1"/>
  <c r="J39" i="8"/>
  <c r="U39" i="16"/>
  <c r="O39" i="15"/>
  <c r="D39" i="18"/>
  <c r="O137" i="16"/>
  <c r="P137" i="16" s="1"/>
  <c r="Q137" i="16" s="1"/>
  <c r="R137" i="16" s="1"/>
  <c r="J137" i="8"/>
  <c r="U137" i="16"/>
  <c r="O137" i="15"/>
  <c r="D137" i="18"/>
  <c r="O86" i="16"/>
  <c r="P86" i="16" s="1"/>
  <c r="Q86" i="16" s="1"/>
  <c r="R86" i="16" s="1"/>
  <c r="J86" i="8"/>
  <c r="U86" i="16"/>
  <c r="O86" i="15"/>
  <c r="D86" i="18"/>
  <c r="O136" i="16"/>
  <c r="P136" i="16" s="1"/>
  <c r="Q136" i="16" s="1"/>
  <c r="R136" i="16" s="1"/>
  <c r="J136" i="8"/>
  <c r="U136" i="16"/>
  <c r="O136" i="15"/>
  <c r="D136" i="18"/>
  <c r="O155" i="16"/>
  <c r="P155" i="16" s="1"/>
  <c r="Q155" i="16" s="1"/>
  <c r="R155" i="16" s="1"/>
  <c r="J155" i="8"/>
  <c r="U155" i="16"/>
  <c r="O155" i="15"/>
  <c r="D155" i="18"/>
  <c r="O85" i="16"/>
  <c r="P85" i="16" s="1"/>
  <c r="Q85" i="16" s="1"/>
  <c r="R85" i="16" s="1"/>
  <c r="J85" i="8"/>
  <c r="U85" i="16"/>
  <c r="O85" i="15"/>
  <c r="D85" i="18"/>
  <c r="O135" i="16"/>
  <c r="P135" i="16" s="1"/>
  <c r="Q135" i="16" s="1"/>
  <c r="R135" i="16" s="1"/>
  <c r="J135" i="8"/>
  <c r="U135" i="16"/>
  <c r="O135" i="15"/>
  <c r="D135" i="18"/>
  <c r="O10" i="16"/>
  <c r="P10" i="16" s="1"/>
  <c r="Q10" i="16" s="1"/>
  <c r="R10" i="16" s="1"/>
  <c r="J10" i="8"/>
  <c r="U10" i="16"/>
  <c r="O10" i="15"/>
  <c r="D10" i="18"/>
  <c r="O154" i="16"/>
  <c r="P154" i="16" s="1"/>
  <c r="Q154" i="16" s="1"/>
  <c r="R154" i="16" s="1"/>
  <c r="J154" i="8"/>
  <c r="U154" i="16"/>
  <c r="O154" i="15"/>
  <c r="D154" i="18"/>
  <c r="O153" i="16"/>
  <c r="P153" i="16" s="1"/>
  <c r="Q153" i="16" s="1"/>
  <c r="R153" i="16" s="1"/>
  <c r="J153" i="8"/>
  <c r="U153" i="16"/>
  <c r="O153" i="15"/>
  <c r="D153" i="18"/>
  <c r="O59" i="16"/>
  <c r="P59" i="16" s="1"/>
  <c r="Q59" i="16" s="1"/>
  <c r="R59" i="16" s="1"/>
  <c r="J59" i="8"/>
  <c r="U59" i="16"/>
  <c r="O59" i="15"/>
  <c r="D59" i="18"/>
  <c r="O38" i="16"/>
  <c r="J38" i="8"/>
  <c r="U38" i="16"/>
  <c r="O38" i="15"/>
  <c r="P38" i="16"/>
  <c r="Q38" i="16" s="1"/>
  <c r="R38" i="16" s="1"/>
  <c r="C38" i="18"/>
  <c r="O150" i="16"/>
  <c r="P150" i="16" s="1"/>
  <c r="Q150" i="16" s="1"/>
  <c r="R150" i="16" s="1"/>
  <c r="J150" i="8"/>
  <c r="U150" i="16"/>
  <c r="O150" i="15"/>
  <c r="D150" i="18"/>
  <c r="O21" i="16"/>
  <c r="P21" i="16" s="1"/>
  <c r="Q21" i="16" s="1"/>
  <c r="R21" i="16" s="1"/>
  <c r="J21" i="8"/>
  <c r="U21" i="16"/>
  <c r="O21" i="15"/>
  <c r="D21" i="18"/>
  <c r="O22" i="16"/>
  <c r="P22" i="16" s="1"/>
  <c r="Q22" i="16" s="1"/>
  <c r="R22" i="16" s="1"/>
  <c r="J22" i="8"/>
  <c r="U22" i="16"/>
  <c r="O22" i="15"/>
  <c r="D22" i="18"/>
  <c r="O84" i="16"/>
  <c r="P84" i="16" s="1"/>
  <c r="Q84" i="16" s="1"/>
  <c r="R84" i="16" s="1"/>
  <c r="J84" i="8"/>
  <c r="U84" i="16"/>
  <c r="O84" i="15"/>
  <c r="D84" i="18"/>
  <c r="O134" i="16"/>
  <c r="P134" i="16" s="1"/>
  <c r="Q134" i="16" s="1"/>
  <c r="R134" i="16" s="1"/>
  <c r="J134" i="8"/>
  <c r="U134" i="16"/>
  <c r="O134" i="15"/>
  <c r="D134" i="18"/>
  <c r="O82" i="16"/>
  <c r="P82" i="16" s="1"/>
  <c r="Q82" i="16" s="1"/>
  <c r="R82" i="16" s="1"/>
  <c r="J82" i="8"/>
  <c r="U82" i="16"/>
  <c r="O82" i="15"/>
  <c r="D82" i="18"/>
  <c r="O83" i="16"/>
  <c r="P83" i="16" s="1"/>
  <c r="Q83" i="16" s="1"/>
  <c r="R83" i="16" s="1"/>
  <c r="J83" i="8"/>
  <c r="U83" i="16"/>
  <c r="O83" i="15"/>
  <c r="D83" i="18"/>
  <c r="O133" i="16"/>
  <c r="P133" i="16" s="1"/>
  <c r="Q133" i="16" s="1"/>
  <c r="R133" i="16" s="1"/>
  <c r="J133" i="8"/>
  <c r="U133" i="16"/>
  <c r="O133" i="15"/>
  <c r="D133" i="18"/>
  <c r="O132" i="16"/>
  <c r="P132" i="16" s="1"/>
  <c r="Q132" i="16" s="1"/>
  <c r="R132" i="16" s="1"/>
  <c r="J132" i="8"/>
  <c r="U132" i="16"/>
  <c r="O132" i="15"/>
  <c r="D132" i="18"/>
  <c r="O131" i="16"/>
  <c r="P131" i="16" s="1"/>
  <c r="Q131" i="16" s="1"/>
  <c r="R131" i="16" s="1"/>
  <c r="J131" i="8"/>
  <c r="U131" i="16"/>
  <c r="O131" i="15"/>
  <c r="D131" i="18"/>
  <c r="O130" i="16"/>
  <c r="P130" i="16" s="1"/>
  <c r="Q130" i="16" s="1"/>
  <c r="R130" i="16" s="1"/>
  <c r="J130" i="8"/>
  <c r="U130" i="16"/>
  <c r="O130" i="15"/>
  <c r="D130" i="18"/>
  <c r="O129" i="16"/>
  <c r="P129" i="16" s="1"/>
  <c r="Q129" i="16" s="1"/>
  <c r="R129" i="16" s="1"/>
  <c r="J129" i="8"/>
  <c r="U129" i="16"/>
  <c r="O129" i="15"/>
  <c r="D129" i="18"/>
  <c r="O128" i="16"/>
  <c r="P128" i="16" s="1"/>
  <c r="Q128" i="16" s="1"/>
  <c r="R128" i="16" s="1"/>
  <c r="J128" i="8"/>
  <c r="U128" i="16"/>
  <c r="O128" i="15"/>
  <c r="D128" i="18"/>
  <c r="O127" i="16"/>
  <c r="P127" i="16" s="1"/>
  <c r="Q127" i="16" s="1"/>
  <c r="R127" i="16" s="1"/>
  <c r="J127" i="8"/>
  <c r="U127" i="16"/>
  <c r="O127" i="15"/>
  <c r="D127" i="18"/>
  <c r="O126" i="16"/>
  <c r="P126" i="16" s="1"/>
  <c r="Q126" i="16" s="1"/>
  <c r="R126" i="16" s="1"/>
  <c r="J126" i="8"/>
  <c r="U126" i="16"/>
  <c r="O126" i="15"/>
  <c r="D126" i="18"/>
  <c r="O125" i="16"/>
  <c r="P125" i="16" s="1"/>
  <c r="Q125" i="16" s="1"/>
  <c r="R125" i="16" s="1"/>
  <c r="J125" i="8"/>
  <c r="U125" i="16"/>
  <c r="O125" i="15"/>
  <c r="D125" i="18"/>
  <c r="O124" i="16"/>
  <c r="P124" i="16" s="1"/>
  <c r="Q124" i="16" s="1"/>
  <c r="R124" i="16" s="1"/>
  <c r="J124" i="8"/>
  <c r="U124" i="16"/>
  <c r="O124" i="15"/>
  <c r="D124" i="18"/>
  <c r="O123" i="16"/>
  <c r="O181" i="16" s="1"/>
  <c r="J123" i="8"/>
  <c r="U123" i="16"/>
  <c r="O123" i="15"/>
  <c r="P181" i="16"/>
  <c r="C123" i="18"/>
  <c r="G168" i="8"/>
  <c r="H168" i="8" s="1"/>
  <c r="I168" i="8" s="1"/>
  <c r="J168" i="8" s="1"/>
  <c r="H122" i="8"/>
  <c r="I122" i="8" s="1"/>
  <c r="O122" i="15"/>
  <c r="C122" i="18"/>
  <c r="O81" i="16"/>
  <c r="P81" i="16" s="1"/>
  <c r="Q81" i="16" s="1"/>
  <c r="R81" i="16" s="1"/>
  <c r="J81" i="8"/>
  <c r="U81" i="16"/>
  <c r="O81" i="15"/>
  <c r="D81" i="18"/>
  <c r="O80" i="16"/>
  <c r="P80" i="16" s="1"/>
  <c r="Q80" i="16" s="1"/>
  <c r="R80" i="16" s="1"/>
  <c r="J80" i="8"/>
  <c r="U80" i="16"/>
  <c r="O80" i="15"/>
  <c r="D80" i="18"/>
  <c r="O79" i="16"/>
  <c r="J79" i="8"/>
  <c r="U79" i="16"/>
  <c r="O79" i="15"/>
  <c r="P79" i="16"/>
  <c r="Q79" i="16" s="1"/>
  <c r="R79" i="16"/>
  <c r="C79" i="18"/>
  <c r="G166" i="8"/>
  <c r="H166" i="8" s="1"/>
  <c r="I166" i="8" s="1"/>
  <c r="J166" i="8" s="1"/>
  <c r="H78" i="8"/>
  <c r="I78" i="8" s="1"/>
  <c r="O78" i="15"/>
  <c r="C78" i="18"/>
  <c r="O149" i="16"/>
  <c r="P149" i="16" s="1"/>
  <c r="Q149" i="16" s="1"/>
  <c r="R149" i="16" s="1"/>
  <c r="J149" i="8"/>
  <c r="U149" i="16"/>
  <c r="O149" i="15"/>
  <c r="D149" i="18"/>
  <c r="O148" i="16"/>
  <c r="P148" i="16" s="1"/>
  <c r="Q148" i="16" s="1"/>
  <c r="R148" i="16" s="1"/>
  <c r="J148" i="8"/>
  <c r="U148" i="16"/>
  <c r="O148" i="15"/>
  <c r="D148" i="18"/>
  <c r="O147" i="16"/>
  <c r="P147" i="16" s="1"/>
  <c r="Q147" i="16" s="1"/>
  <c r="R147" i="16" s="1"/>
  <c r="J147" i="8"/>
  <c r="U147" i="16"/>
  <c r="O147" i="15"/>
  <c r="D147" i="18"/>
  <c r="O146" i="16"/>
  <c r="P146" i="16" s="1"/>
  <c r="Q146" i="16" s="1"/>
  <c r="R146" i="16" s="1"/>
  <c r="J146" i="8"/>
  <c r="U146" i="16"/>
  <c r="O146" i="15"/>
  <c r="D146" i="18"/>
  <c r="O145" i="16"/>
  <c r="P145" i="16" s="1"/>
  <c r="Q145" i="16" s="1"/>
  <c r="R145" i="16" s="1"/>
  <c r="J145" i="8"/>
  <c r="U145" i="16"/>
  <c r="O145" i="15"/>
  <c r="D145" i="18"/>
  <c r="O144" i="16"/>
  <c r="P144" i="16" s="1"/>
  <c r="Q144" i="16" s="1"/>
  <c r="R144" i="16" s="1"/>
  <c r="J144" i="8"/>
  <c r="U144" i="16"/>
  <c r="O144" i="15"/>
  <c r="D144" i="18"/>
  <c r="O143" i="16"/>
  <c r="P143" i="16" s="1"/>
  <c r="Q143" i="16" s="1"/>
  <c r="R143" i="16" s="1"/>
  <c r="J143" i="8"/>
  <c r="U143" i="16"/>
  <c r="O143" i="15"/>
  <c r="D143" i="18"/>
  <c r="O142" i="16"/>
  <c r="P142" i="16" s="1"/>
  <c r="Q142" i="16" s="1"/>
  <c r="R142" i="16" s="1"/>
  <c r="J142" i="8"/>
  <c r="U142" i="16"/>
  <c r="O142" i="15"/>
  <c r="D142" i="18"/>
  <c r="G169" i="8"/>
  <c r="H169" i="8" s="1"/>
  <c r="I169" i="8" s="1"/>
  <c r="J169" i="8" s="1"/>
  <c r="H141" i="8"/>
  <c r="I141" i="8" s="1"/>
  <c r="O141" i="15"/>
  <c r="C141" i="18"/>
  <c r="O66" i="16"/>
  <c r="P66" i="16" s="1"/>
  <c r="Q66" i="16" s="1"/>
  <c r="R66" i="16" s="1"/>
  <c r="J66" i="8"/>
  <c r="U66" i="16"/>
  <c r="O66" i="15"/>
  <c r="D66" i="18"/>
  <c r="O65" i="16"/>
  <c r="P65" i="16" s="1"/>
  <c r="Q65" i="16" s="1"/>
  <c r="R65" i="16" s="1"/>
  <c r="J65" i="8"/>
  <c r="U65" i="16"/>
  <c r="O65" i="15"/>
  <c r="D65" i="18"/>
  <c r="G165" i="8"/>
  <c r="H165" i="8" s="1"/>
  <c r="I165" i="8" s="1"/>
  <c r="J165" i="8" s="1"/>
  <c r="H64" i="8"/>
  <c r="I64" i="8" s="1"/>
  <c r="O64" i="15"/>
  <c r="C64" i="18"/>
  <c r="O58" i="16"/>
  <c r="P58" i="16" s="1"/>
  <c r="Q58" i="16" s="1"/>
  <c r="R58" i="16" s="1"/>
  <c r="J58" i="8"/>
  <c r="U58" i="16"/>
  <c r="O58" i="15"/>
  <c r="D58" i="18"/>
  <c r="O57" i="16"/>
  <c r="P57" i="16" s="1"/>
  <c r="Q57" i="16" s="1"/>
  <c r="R57" i="16" s="1"/>
  <c r="J57" i="8"/>
  <c r="U57" i="16"/>
  <c r="O57" i="15"/>
  <c r="D57" i="18"/>
  <c r="O56" i="16"/>
  <c r="P56" i="16" s="1"/>
  <c r="Q56" i="16" s="1"/>
  <c r="R56" i="16" s="1"/>
  <c r="J56" i="8"/>
  <c r="U56" i="16"/>
  <c r="O56" i="15"/>
  <c r="D56" i="18"/>
  <c r="G164" i="8"/>
  <c r="H164" i="8" s="1"/>
  <c r="I164" i="8" s="1"/>
  <c r="J164" i="8" s="1"/>
  <c r="H55" i="8"/>
  <c r="I55" i="8" s="1"/>
  <c r="O55" i="15"/>
  <c r="C55" i="18"/>
  <c r="O44" i="16"/>
  <c r="P44" i="16" s="1"/>
  <c r="Q44" i="16" s="1"/>
  <c r="R44" i="16" s="1"/>
  <c r="J44" i="8"/>
  <c r="U44" i="16"/>
  <c r="O44" i="15"/>
  <c r="D44" i="18"/>
  <c r="O43" i="16"/>
  <c r="P43" i="16" s="1"/>
  <c r="Q43" i="16" s="1"/>
  <c r="R43" i="16" s="1"/>
  <c r="J43" i="8"/>
  <c r="U43" i="16"/>
  <c r="O43" i="15"/>
  <c r="D43" i="18"/>
  <c r="O42" i="16"/>
  <c r="P42" i="16" s="1"/>
  <c r="Q42" i="16" s="1"/>
  <c r="R42" i="16" s="1"/>
  <c r="J42" i="8"/>
  <c r="U42" i="16"/>
  <c r="O42" i="15"/>
  <c r="D42" i="18"/>
  <c r="O41" i="16"/>
  <c r="P41" i="16" s="1"/>
  <c r="Q41" i="16" s="1"/>
  <c r="R41" i="16" s="1"/>
  <c r="J41" i="8"/>
  <c r="U41" i="16"/>
  <c r="O41" i="15"/>
  <c r="D41" i="18"/>
  <c r="G163" i="8"/>
  <c r="H163" i="8" s="1"/>
  <c r="I163" i="8" s="1"/>
  <c r="J163" i="8" s="1"/>
  <c r="H40" i="8"/>
  <c r="I40" i="8" s="1"/>
  <c r="O40" i="15"/>
  <c r="C40" i="18"/>
  <c r="O20" i="16"/>
  <c r="J20" i="8"/>
  <c r="U20" i="16"/>
  <c r="O20" i="15"/>
  <c r="P20" i="16"/>
  <c r="Q20" i="16" s="1"/>
  <c r="R20" i="16" s="1"/>
  <c r="C20" i="18"/>
  <c r="O19" i="16"/>
  <c r="J19" i="8"/>
  <c r="U19" i="16"/>
  <c r="O19" i="15"/>
  <c r="P19" i="16"/>
  <c r="Q19" i="16" s="1"/>
  <c r="R19" i="16"/>
  <c r="C19" i="18"/>
  <c r="O18" i="16"/>
  <c r="P18" i="16" s="1"/>
  <c r="Q18" i="16" s="1"/>
  <c r="R18" i="16" s="1"/>
  <c r="J18" i="8"/>
  <c r="U18" i="16"/>
  <c r="O18" i="15"/>
  <c r="D18" i="18"/>
  <c r="G162" i="8"/>
  <c r="H162" i="8" s="1"/>
  <c r="I162" i="8" s="1"/>
  <c r="J162" i="8" s="1"/>
  <c r="H17" i="8"/>
  <c r="I17" i="8" s="1"/>
  <c r="O17" i="15"/>
  <c r="C17" i="18"/>
  <c r="O9" i="16"/>
  <c r="P9" i="16" s="1"/>
  <c r="Q9" i="16" s="1"/>
  <c r="R9" i="16" s="1"/>
  <c r="J9" i="8"/>
  <c r="U9" i="16"/>
  <c r="O9" i="15"/>
  <c r="D9" i="18"/>
  <c r="O8" i="16"/>
  <c r="J8" i="8"/>
  <c r="U8" i="16"/>
  <c r="O8" i="15"/>
  <c r="P8" i="16"/>
  <c r="Q8" i="16" s="1"/>
  <c r="R8" i="16" s="1"/>
  <c r="C8" i="18"/>
  <c r="O7" i="16"/>
  <c r="P7" i="16" s="1"/>
  <c r="Q7" i="16" s="1"/>
  <c r="R7" i="16" s="1"/>
  <c r="J7" i="8"/>
  <c r="U7" i="16"/>
  <c r="O7" i="15"/>
  <c r="D7" i="18"/>
  <c r="O6" i="16"/>
  <c r="P6" i="16" s="1"/>
  <c r="Q6" i="16" s="1"/>
  <c r="R6" i="16" s="1"/>
  <c r="J6" i="8"/>
  <c r="U6" i="16"/>
  <c r="O6" i="15"/>
  <c r="D6" i="18"/>
  <c r="O53" i="16"/>
  <c r="P53" i="16" s="1"/>
  <c r="Q53" i="16" s="1"/>
  <c r="R53" i="16" s="1"/>
  <c r="J53" i="8"/>
  <c r="U53" i="16"/>
  <c r="O53" i="15"/>
  <c r="D53" i="18"/>
  <c r="O52" i="16"/>
  <c r="P52" i="16" s="1"/>
  <c r="Q52" i="16" s="1"/>
  <c r="R52" i="16" s="1"/>
  <c r="J52" i="8"/>
  <c r="U52" i="16"/>
  <c r="O52" i="15"/>
  <c r="D52" i="18"/>
  <c r="O51" i="16"/>
  <c r="P51" i="16" s="1"/>
  <c r="Q51" i="16" s="1"/>
  <c r="R51" i="16" s="1"/>
  <c r="J51" i="8"/>
  <c r="U51" i="16"/>
  <c r="O51" i="15"/>
  <c r="D51" i="18"/>
  <c r="O50" i="16"/>
  <c r="P50" i="16" s="1"/>
  <c r="Q50" i="16" s="1"/>
  <c r="R50" i="16" s="1"/>
  <c r="J50" i="8"/>
  <c r="U50" i="16"/>
  <c r="O50" i="15"/>
  <c r="D50" i="18"/>
  <c r="O49" i="16"/>
  <c r="P49" i="16" s="1"/>
  <c r="Q49" i="16" s="1"/>
  <c r="R49" i="16" s="1"/>
  <c r="J49" i="8"/>
  <c r="U49" i="16"/>
  <c r="O49" i="15"/>
  <c r="D49" i="18"/>
  <c r="O74" i="16"/>
  <c r="P74" i="16" s="1"/>
  <c r="Q74" i="16" s="1"/>
  <c r="R74" i="16" s="1"/>
  <c r="J74" i="8"/>
  <c r="U74" i="16"/>
  <c r="O74" i="15"/>
  <c r="D74" i="18"/>
  <c r="O121" i="16"/>
  <c r="P121" i="16" s="1"/>
  <c r="Q121" i="16" s="1"/>
  <c r="R121" i="16" s="1"/>
  <c r="J121" i="8"/>
  <c r="U121" i="16"/>
  <c r="O121" i="15"/>
  <c r="D121" i="18"/>
  <c r="O120" i="16"/>
  <c r="P120" i="16" s="1"/>
  <c r="Q120" i="16" s="1"/>
  <c r="R120" i="16" s="1"/>
  <c r="J120" i="8"/>
  <c r="U120" i="16"/>
  <c r="O120" i="15"/>
  <c r="D120" i="18"/>
  <c r="O119" i="16"/>
  <c r="P119" i="16" s="1"/>
  <c r="Q119" i="16" s="1"/>
  <c r="R119" i="16" s="1"/>
  <c r="J119" i="8"/>
  <c r="U119" i="16"/>
  <c r="O119" i="15"/>
  <c r="D119" i="18"/>
  <c r="O118" i="16"/>
  <c r="P118" i="16" s="1"/>
  <c r="Q118" i="16" s="1"/>
  <c r="R118" i="16" s="1"/>
  <c r="J118" i="8"/>
  <c r="U118" i="16"/>
  <c r="O118" i="15"/>
  <c r="D118" i="18"/>
  <c r="O117" i="16"/>
  <c r="P117" i="16" s="1"/>
  <c r="Q117" i="16" s="1"/>
  <c r="R117" i="16" s="1"/>
  <c r="J117" i="8"/>
  <c r="U117" i="16"/>
  <c r="O117" i="15"/>
  <c r="D117" i="18"/>
  <c r="O116" i="16"/>
  <c r="P116" i="16" s="1"/>
  <c r="Q116" i="16" s="1"/>
  <c r="R116" i="16" s="1"/>
  <c r="J116" i="8"/>
  <c r="U116" i="16"/>
  <c r="O116" i="15"/>
  <c r="D116" i="18"/>
  <c r="O115" i="16"/>
  <c r="P115" i="16" s="1"/>
  <c r="Q115" i="16" s="1"/>
  <c r="R115" i="16" s="1"/>
  <c r="J115" i="8"/>
  <c r="U115" i="16"/>
  <c r="O115" i="15"/>
  <c r="D115" i="18"/>
  <c r="O114" i="16"/>
  <c r="P114" i="16" s="1"/>
  <c r="Q114" i="16" s="1"/>
  <c r="R114" i="16" s="1"/>
  <c r="J114" i="8"/>
  <c r="U114" i="16"/>
  <c r="O114" i="15"/>
  <c r="D114" i="18"/>
  <c r="O113" i="16"/>
  <c r="P113" i="16" s="1"/>
  <c r="Q113" i="16" s="1"/>
  <c r="R113" i="16" s="1"/>
  <c r="J113" i="8"/>
  <c r="U113" i="16"/>
  <c r="O113" i="15"/>
  <c r="D113" i="18"/>
  <c r="O112" i="16"/>
  <c r="P112" i="16" s="1"/>
  <c r="Q112" i="16" s="1"/>
  <c r="R112" i="16" s="1"/>
  <c r="J112" i="8"/>
  <c r="U112" i="16"/>
  <c r="O112" i="15"/>
  <c r="D112" i="18"/>
  <c r="O111" i="16"/>
  <c r="P111" i="16" s="1"/>
  <c r="Q111" i="16" s="1"/>
  <c r="R111" i="16" s="1"/>
  <c r="J111" i="8"/>
  <c r="U111" i="16"/>
  <c r="O111" i="15"/>
  <c r="D111" i="18"/>
  <c r="O110" i="16"/>
  <c r="P110" i="16" s="1"/>
  <c r="Q110" i="16" s="1"/>
  <c r="R110" i="16" s="1"/>
  <c r="J110" i="8"/>
  <c r="U110" i="16"/>
  <c r="O110" i="15"/>
  <c r="D110" i="18"/>
  <c r="O109" i="16"/>
  <c r="P109" i="16" s="1"/>
  <c r="Q109" i="16" s="1"/>
  <c r="R109" i="16" s="1"/>
  <c r="J109" i="8"/>
  <c r="U109" i="16"/>
  <c r="O109" i="15"/>
  <c r="D109" i="18"/>
  <c r="O108" i="16"/>
  <c r="P108" i="16" s="1"/>
  <c r="Q108" i="16" s="1"/>
  <c r="R108" i="16" s="1"/>
  <c r="J108" i="8"/>
  <c r="U108" i="16"/>
  <c r="O108" i="15"/>
  <c r="D108" i="18"/>
  <c r="O107" i="16"/>
  <c r="P107" i="16" s="1"/>
  <c r="Q107" i="16" s="1"/>
  <c r="R107" i="16" s="1"/>
  <c r="J107" i="8"/>
  <c r="U107" i="16"/>
  <c r="O107" i="15"/>
  <c r="D107" i="18"/>
  <c r="O106" i="16"/>
  <c r="P106" i="16" s="1"/>
  <c r="Q106" i="16" s="1"/>
  <c r="R106" i="16" s="1"/>
  <c r="J106" i="8"/>
  <c r="U106" i="16"/>
  <c r="O106" i="15"/>
  <c r="D106" i="18"/>
  <c r="O105" i="16"/>
  <c r="P105" i="16" s="1"/>
  <c r="Q105" i="16" s="1"/>
  <c r="R105" i="16" s="1"/>
  <c r="J105" i="8"/>
  <c r="U105" i="16"/>
  <c r="O105" i="15"/>
  <c r="D105" i="18"/>
  <c r="O104" i="16"/>
  <c r="P104" i="16" s="1"/>
  <c r="Q104" i="16" s="1"/>
  <c r="R104" i="16" s="1"/>
  <c r="J104" i="8"/>
  <c r="U104" i="16"/>
  <c r="O104" i="15"/>
  <c r="D104" i="18"/>
  <c r="O103" i="16"/>
  <c r="P103" i="16" s="1"/>
  <c r="Q103" i="16" s="1"/>
  <c r="R103" i="16" s="1"/>
  <c r="J103" i="8"/>
  <c r="U103" i="16"/>
  <c r="O103" i="15"/>
  <c r="D103" i="18"/>
  <c r="O102" i="16"/>
  <c r="P102" i="16" s="1"/>
  <c r="Q102" i="16" s="1"/>
  <c r="R102" i="16" s="1"/>
  <c r="J102" i="8"/>
  <c r="U102" i="16"/>
  <c r="O102" i="15"/>
  <c r="D102" i="18"/>
  <c r="O101" i="16"/>
  <c r="P101" i="16" s="1"/>
  <c r="Q101" i="16" s="1"/>
  <c r="R101" i="16" s="1"/>
  <c r="J101" i="8"/>
  <c r="U101" i="16"/>
  <c r="O101" i="15"/>
  <c r="D101" i="18"/>
  <c r="O100" i="16"/>
  <c r="P100" i="16" s="1"/>
  <c r="Q100" i="16" s="1"/>
  <c r="R100" i="16" s="1"/>
  <c r="J100" i="8"/>
  <c r="U100" i="16"/>
  <c r="O100" i="15"/>
  <c r="D100" i="18"/>
  <c r="O99" i="16"/>
  <c r="P99" i="16" s="1"/>
  <c r="Q99" i="16" s="1"/>
  <c r="R99" i="16" s="1"/>
  <c r="J99" i="8"/>
  <c r="U99" i="16"/>
  <c r="O99" i="15"/>
  <c r="D99" i="18"/>
  <c r="O98" i="16"/>
  <c r="P98" i="16" s="1"/>
  <c r="Q98" i="16" s="1"/>
  <c r="R98" i="16" s="1"/>
  <c r="J98" i="8"/>
  <c r="U98" i="16"/>
  <c r="O98" i="15"/>
  <c r="D98" i="18"/>
  <c r="O97" i="16"/>
  <c r="P97" i="16" s="1"/>
  <c r="Q97" i="16" s="1"/>
  <c r="R97" i="16" s="1"/>
  <c r="J97" i="8"/>
  <c r="U97" i="16"/>
  <c r="O97" i="15"/>
  <c r="D97" i="18"/>
  <c r="O96" i="16"/>
  <c r="P96" i="16" s="1"/>
  <c r="Q96" i="16" s="1"/>
  <c r="R96" i="16" s="1"/>
  <c r="J96" i="8"/>
  <c r="U96" i="16"/>
  <c r="O96" i="15"/>
  <c r="D96" i="18"/>
  <c r="O95" i="16"/>
  <c r="P95" i="16" s="1"/>
  <c r="Q95" i="16" s="1"/>
  <c r="R95" i="16" s="1"/>
  <c r="J95" i="8"/>
  <c r="U95" i="16"/>
  <c r="O95" i="15"/>
  <c r="D95" i="18"/>
  <c r="O94" i="16"/>
  <c r="O183" i="16" s="1"/>
  <c r="J94" i="8"/>
  <c r="U94" i="16"/>
  <c r="O94" i="15"/>
  <c r="P183" i="16"/>
  <c r="C94" i="18"/>
  <c r="O93" i="16"/>
  <c r="O176" i="16" s="1"/>
  <c r="J93" i="8"/>
  <c r="U93" i="16"/>
  <c r="O93" i="15"/>
  <c r="P176" i="16"/>
  <c r="C93" i="18"/>
  <c r="O92" i="16"/>
  <c r="P92" i="16" s="1"/>
  <c r="Q92" i="16" s="1"/>
  <c r="R92" i="16" s="1"/>
  <c r="J92" i="8"/>
  <c r="U92" i="16"/>
  <c r="O92" i="15"/>
  <c r="D92" i="18"/>
  <c r="O91" i="16"/>
  <c r="P91" i="16" s="1"/>
  <c r="Q91" i="16" s="1"/>
  <c r="R91" i="16" s="1"/>
  <c r="J91" i="8"/>
  <c r="U91" i="16"/>
  <c r="O91" i="15"/>
  <c r="D91" i="18"/>
  <c r="O90" i="16"/>
  <c r="P90" i="16" s="1"/>
  <c r="Q90" i="16" s="1"/>
  <c r="R90" i="16" s="1"/>
  <c r="J90" i="8"/>
  <c r="U90" i="16"/>
  <c r="O90" i="15"/>
  <c r="D90" i="18"/>
  <c r="O73" i="16"/>
  <c r="P73" i="16" s="1"/>
  <c r="Q73" i="16" s="1"/>
  <c r="R73" i="16" s="1"/>
  <c r="J73" i="8"/>
  <c r="U73" i="16"/>
  <c r="O73" i="15"/>
  <c r="D73" i="18"/>
  <c r="O72" i="16"/>
  <c r="P72" i="16" s="1"/>
  <c r="Q72" i="16" s="1"/>
  <c r="R72" i="16" s="1"/>
  <c r="J72" i="8"/>
  <c r="U72" i="16"/>
  <c r="O72" i="15"/>
  <c r="D72" i="18"/>
  <c r="O71" i="16"/>
  <c r="P71" i="16" s="1"/>
  <c r="Q71" i="16" s="1"/>
  <c r="R71" i="16" s="1"/>
  <c r="J71" i="8"/>
  <c r="U71" i="16"/>
  <c r="O71" i="15"/>
  <c r="D71" i="18"/>
  <c r="O70" i="16"/>
  <c r="P70" i="16" s="1"/>
  <c r="Q70" i="16" s="1"/>
  <c r="R70" i="16" s="1"/>
  <c r="J70" i="8"/>
  <c r="U70" i="16"/>
  <c r="O70" i="15"/>
  <c r="D70" i="18"/>
  <c r="O69" i="16"/>
  <c r="P69" i="16" s="1"/>
  <c r="Q69" i="16" s="1"/>
  <c r="R69" i="16" s="1"/>
  <c r="J69" i="8"/>
  <c r="U69" i="16"/>
  <c r="O69" i="15"/>
  <c r="D69" i="18"/>
  <c r="O68" i="16"/>
  <c r="P68" i="16" s="1"/>
  <c r="Q68" i="16" s="1"/>
  <c r="R68" i="16" s="1"/>
  <c r="J68" i="8"/>
  <c r="U68" i="16"/>
  <c r="O68" i="15"/>
  <c r="D68" i="18"/>
  <c r="O16" i="16"/>
  <c r="P16" i="16" s="1"/>
  <c r="Q16" i="16" s="1"/>
  <c r="R16" i="16" s="1"/>
  <c r="J16" i="8"/>
  <c r="U16" i="16"/>
  <c r="O16" i="15"/>
  <c r="D16" i="18"/>
  <c r="O15" i="16"/>
  <c r="P15" i="16" s="1"/>
  <c r="Q15" i="16" s="1"/>
  <c r="R15" i="16" s="1"/>
  <c r="J15" i="8"/>
  <c r="U15" i="16"/>
  <c r="O15" i="15"/>
  <c r="D15" i="18"/>
  <c r="O14" i="16"/>
  <c r="P14" i="16" s="1"/>
  <c r="Q14" i="16" s="1"/>
  <c r="R14" i="16" s="1"/>
  <c r="J14" i="8"/>
  <c r="U14" i="16"/>
  <c r="O14" i="15"/>
  <c r="D14" i="18"/>
  <c r="O13" i="16"/>
  <c r="J13" i="8"/>
  <c r="U13" i="16"/>
  <c r="O13" i="15"/>
  <c r="P13" i="16"/>
  <c r="Q13" i="16" s="1"/>
  <c r="R13" i="16" s="1"/>
  <c r="C13" i="18"/>
  <c r="O12" i="16"/>
  <c r="P12" i="16" s="1"/>
  <c r="Q12" i="16" s="1"/>
  <c r="R12" i="16" s="1"/>
  <c r="J12" i="8"/>
  <c r="U12" i="16"/>
  <c r="O12" i="15"/>
  <c r="D12" i="18"/>
  <c r="O48" i="16"/>
  <c r="P48" i="16" s="1"/>
  <c r="Q48" i="16" s="1"/>
  <c r="R48" i="16" s="1"/>
  <c r="J48" i="8"/>
  <c r="U48" i="16"/>
  <c r="O48" i="15"/>
  <c r="D48" i="18"/>
  <c r="O47" i="16"/>
  <c r="P47" i="16" s="1"/>
  <c r="Q47" i="16" s="1"/>
  <c r="R47" i="16" s="1"/>
  <c r="J47" i="8"/>
  <c r="U47" i="16"/>
  <c r="O47" i="15"/>
  <c r="D47" i="18"/>
  <c r="O46" i="16"/>
  <c r="P46" i="16" s="1"/>
  <c r="Q46" i="16" s="1"/>
  <c r="R46" i="16" s="1"/>
  <c r="J46" i="8"/>
  <c r="U46" i="16"/>
  <c r="O46" i="15"/>
  <c r="D46" i="18"/>
  <c r="O45" i="16"/>
  <c r="P45" i="16" s="1"/>
  <c r="Q45" i="16" s="1"/>
  <c r="R45" i="16" s="1"/>
  <c r="J45" i="8"/>
  <c r="U45" i="16"/>
  <c r="O45" i="15"/>
  <c r="D45" i="18"/>
  <c r="O37" i="16"/>
  <c r="P37" i="16" s="1"/>
  <c r="Q37" i="16" s="1"/>
  <c r="R37" i="16" s="1"/>
  <c r="J37" i="8"/>
  <c r="U37" i="16"/>
  <c r="O37" i="15"/>
  <c r="D37" i="18"/>
  <c r="O36" i="16"/>
  <c r="P36" i="16" s="1"/>
  <c r="Q36" i="16" s="1"/>
  <c r="R36" i="16" s="1"/>
  <c r="J36" i="8"/>
  <c r="U36" i="16"/>
  <c r="O36" i="15"/>
  <c r="D36" i="18"/>
  <c r="O35" i="16"/>
  <c r="P35" i="16" s="1"/>
  <c r="Q35" i="16" s="1"/>
  <c r="R35" i="16" s="1"/>
  <c r="J35" i="8"/>
  <c r="U35" i="16"/>
  <c r="O35" i="15"/>
  <c r="D35" i="18"/>
  <c r="O34" i="16"/>
  <c r="P34" i="16" s="1"/>
  <c r="Q34" i="16" s="1"/>
  <c r="R34" i="16" s="1"/>
  <c r="J34" i="8"/>
  <c r="U34" i="16"/>
  <c r="O34" i="15"/>
  <c r="D34" i="18"/>
  <c r="O33" i="16"/>
  <c r="P33" i="16" s="1"/>
  <c r="Q33" i="16" s="1"/>
  <c r="R33" i="16" s="1"/>
  <c r="J33" i="8"/>
  <c r="U33" i="16"/>
  <c r="O33" i="15"/>
  <c r="D33" i="18"/>
  <c r="O32" i="16"/>
  <c r="P32" i="16" s="1"/>
  <c r="Q32" i="16" s="1"/>
  <c r="R32" i="16" s="1"/>
  <c r="J32" i="8"/>
  <c r="U32" i="16"/>
  <c r="O32" i="15"/>
  <c r="D32" i="18"/>
  <c r="O31" i="16"/>
  <c r="P31" i="16" s="1"/>
  <c r="Q31" i="16" s="1"/>
  <c r="R31" i="16" s="1"/>
  <c r="J31" i="8"/>
  <c r="U31" i="16"/>
  <c r="O31" i="15"/>
  <c r="D31" i="18"/>
  <c r="O30" i="16"/>
  <c r="P30" i="16" s="1"/>
  <c r="Q30" i="16" s="1"/>
  <c r="R30" i="16" s="1"/>
  <c r="J30" i="8"/>
  <c r="U30" i="16"/>
  <c r="O30" i="15"/>
  <c r="D30" i="18"/>
  <c r="O29" i="16"/>
  <c r="P29" i="16" s="1"/>
  <c r="Q29" i="16" s="1"/>
  <c r="R29" i="16" s="1"/>
  <c r="J29" i="8"/>
  <c r="U29" i="16"/>
  <c r="O29" i="15"/>
  <c r="D29" i="18"/>
  <c r="O28" i="16"/>
  <c r="P28" i="16" s="1"/>
  <c r="Q28" i="16" s="1"/>
  <c r="R28" i="16" s="1"/>
  <c r="J28" i="8"/>
  <c r="U28" i="16"/>
  <c r="O28" i="15"/>
  <c r="D28" i="18"/>
  <c r="O27" i="16"/>
  <c r="P27" i="16" s="1"/>
  <c r="Q27" i="16" s="1"/>
  <c r="R27" i="16" s="1"/>
  <c r="J27" i="8"/>
  <c r="U27" i="16"/>
  <c r="O27" i="15"/>
  <c r="D27" i="18"/>
  <c r="O26" i="16"/>
  <c r="P26" i="16" s="1"/>
  <c r="Q26" i="16" s="1"/>
  <c r="R26" i="16" s="1"/>
  <c r="J26" i="8"/>
  <c r="U26" i="16"/>
  <c r="O26" i="15"/>
  <c r="D26" i="18"/>
  <c r="O25" i="16"/>
  <c r="P25" i="16" s="1"/>
  <c r="Q25" i="16" s="1"/>
  <c r="R25" i="16" s="1"/>
  <c r="J25" i="8"/>
  <c r="U25" i="16"/>
  <c r="O25" i="15"/>
  <c r="D25" i="18"/>
  <c r="O24" i="16"/>
  <c r="P24" i="16" s="1"/>
  <c r="Q24" i="16" s="1"/>
  <c r="R24" i="16" s="1"/>
  <c r="J24" i="8"/>
  <c r="U24" i="16"/>
  <c r="O24" i="15"/>
  <c r="D24" i="18"/>
  <c r="O23" i="16"/>
  <c r="P23" i="16" s="1"/>
  <c r="Q23" i="16" s="1"/>
  <c r="R23" i="16" s="1"/>
  <c r="J23" i="8"/>
  <c r="U23" i="16"/>
  <c r="O23" i="15"/>
  <c r="D23" i="18"/>
  <c r="O151" i="16"/>
  <c r="P151" i="16" s="1"/>
  <c r="Q151" i="16" s="1"/>
  <c r="R151" i="16" s="1"/>
  <c r="J151" i="8"/>
  <c r="U151" i="16"/>
  <c r="O151" i="15"/>
  <c r="D151" i="18"/>
  <c r="G5" i="8"/>
  <c r="U158" i="7"/>
  <c r="N5" i="15"/>
  <c r="M158" i="15"/>
  <c r="C5" i="18"/>
  <c r="P93" i="16" l="1"/>
  <c r="Q93" i="16" s="1"/>
  <c r="R93" i="16" s="1"/>
  <c r="P94" i="16"/>
  <c r="Q94" i="16" s="1"/>
  <c r="R94" i="16" s="1"/>
  <c r="P123" i="16"/>
  <c r="Q123" i="16" s="1"/>
  <c r="R123" i="16" s="1"/>
  <c r="P17" i="15"/>
  <c r="U17" i="16" s="1"/>
  <c r="P40" i="15"/>
  <c r="U40" i="16" s="1"/>
  <c r="P55" i="15"/>
  <c r="U55" i="16" s="1"/>
  <c r="P64" i="15"/>
  <c r="U64" i="16" s="1"/>
  <c r="P141" i="15"/>
  <c r="U141" i="16" s="1"/>
  <c r="P78" i="15"/>
  <c r="U78" i="16" s="1"/>
  <c r="P122" i="15"/>
  <c r="U122" i="16" s="1"/>
  <c r="P89" i="15"/>
  <c r="U89" i="16" s="1"/>
  <c r="C158" i="18"/>
  <c r="D5" i="18"/>
  <c r="N158" i="15"/>
  <c r="O5" i="15"/>
  <c r="G161" i="8"/>
  <c r="H161" i="8" s="1"/>
  <c r="I161" i="8" s="1"/>
  <c r="J161" i="8" s="1"/>
  <c r="G158" i="8"/>
  <c r="H5" i="8"/>
  <c r="V151" i="16"/>
  <c r="S151" i="16"/>
  <c r="V23" i="16"/>
  <c r="S23" i="16"/>
  <c r="V24" i="16"/>
  <c r="S24" i="16"/>
  <c r="V25" i="16"/>
  <c r="S25" i="16"/>
  <c r="V26" i="16"/>
  <c r="S26" i="16"/>
  <c r="V27" i="16"/>
  <c r="S27" i="16"/>
  <c r="V28" i="16"/>
  <c r="S28" i="16"/>
  <c r="V29" i="16"/>
  <c r="S29" i="16"/>
  <c r="V30" i="16"/>
  <c r="S30" i="16"/>
  <c r="V31" i="16"/>
  <c r="S31" i="16"/>
  <c r="V32" i="16"/>
  <c r="S32" i="16"/>
  <c r="V33" i="16"/>
  <c r="S33" i="16"/>
  <c r="V34" i="16"/>
  <c r="S34" i="16"/>
  <c r="V35" i="16"/>
  <c r="S35" i="16"/>
  <c r="V36" i="16"/>
  <c r="S36" i="16"/>
  <c r="V37" i="16"/>
  <c r="S37" i="16"/>
  <c r="V45" i="16"/>
  <c r="S45" i="16"/>
  <c r="V46" i="16"/>
  <c r="S46" i="16"/>
  <c r="V47" i="16"/>
  <c r="S47" i="16"/>
  <c r="V48" i="16"/>
  <c r="S48" i="16"/>
  <c r="V12" i="16"/>
  <c r="S12" i="16"/>
  <c r="D13" i="18"/>
  <c r="V13" i="16"/>
  <c r="R182" i="16"/>
  <c r="S13" i="16"/>
  <c r="O182" i="16"/>
  <c r="P182" i="16" s="1"/>
  <c r="V14" i="16"/>
  <c r="S14" i="16"/>
  <c r="V15" i="16"/>
  <c r="S15" i="16"/>
  <c r="V16" i="16"/>
  <c r="S16" i="16"/>
  <c r="V68" i="16"/>
  <c r="S68" i="16"/>
  <c r="V69" i="16"/>
  <c r="S69" i="16"/>
  <c r="V70" i="16"/>
  <c r="S70" i="16"/>
  <c r="V71" i="16"/>
  <c r="S71" i="16"/>
  <c r="V72" i="16"/>
  <c r="S72" i="16"/>
  <c r="V73" i="16"/>
  <c r="S73" i="16"/>
  <c r="V90" i="16"/>
  <c r="S90" i="16"/>
  <c r="V91" i="16"/>
  <c r="S91" i="16"/>
  <c r="V92" i="16"/>
  <c r="S92" i="16"/>
  <c r="D93" i="18"/>
  <c r="V93" i="16"/>
  <c r="R176" i="16"/>
  <c r="S93" i="16"/>
  <c r="D94" i="18"/>
  <c r="V94" i="16"/>
  <c r="R183" i="16"/>
  <c r="S94" i="16"/>
  <c r="V95" i="16"/>
  <c r="S95" i="16"/>
  <c r="V96" i="16"/>
  <c r="S96" i="16"/>
  <c r="V97" i="16"/>
  <c r="S97" i="16"/>
  <c r="V98" i="16"/>
  <c r="S98" i="16"/>
  <c r="V99" i="16"/>
  <c r="S99" i="16"/>
  <c r="V100" i="16"/>
  <c r="S100" i="16"/>
  <c r="V101" i="16"/>
  <c r="S101" i="16"/>
  <c r="V102" i="16"/>
  <c r="S102" i="16"/>
  <c r="V103" i="16"/>
  <c r="S103" i="16"/>
  <c r="V104" i="16"/>
  <c r="S104" i="16"/>
  <c r="V105" i="16"/>
  <c r="S105" i="16"/>
  <c r="V106" i="16"/>
  <c r="S106" i="16"/>
  <c r="V107" i="16"/>
  <c r="S107" i="16"/>
  <c r="V108" i="16"/>
  <c r="S108" i="16"/>
  <c r="V109" i="16"/>
  <c r="S109" i="16"/>
  <c r="V110" i="16"/>
  <c r="S110" i="16"/>
  <c r="V111" i="16"/>
  <c r="S111" i="16"/>
  <c r="V112" i="16"/>
  <c r="S112" i="16"/>
  <c r="V113" i="16"/>
  <c r="S113" i="16"/>
  <c r="V114" i="16"/>
  <c r="S114" i="16"/>
  <c r="V115" i="16"/>
  <c r="S115" i="16"/>
  <c r="V116" i="16"/>
  <c r="S116" i="16"/>
  <c r="V117" i="16"/>
  <c r="S117" i="16"/>
  <c r="V118" i="16"/>
  <c r="S118" i="16"/>
  <c r="V119" i="16"/>
  <c r="S119" i="16"/>
  <c r="V120" i="16"/>
  <c r="S120" i="16"/>
  <c r="V121" i="16"/>
  <c r="S121" i="16"/>
  <c r="V74" i="16"/>
  <c r="S74" i="16"/>
  <c r="V49" i="16"/>
  <c r="S49" i="16"/>
  <c r="V50" i="16"/>
  <c r="S50" i="16"/>
  <c r="V51" i="16"/>
  <c r="S51" i="16"/>
  <c r="V52" i="16"/>
  <c r="S52" i="16"/>
  <c r="V53" i="16"/>
  <c r="S53" i="16"/>
  <c r="V6" i="16"/>
  <c r="S6" i="16"/>
  <c r="V7" i="16"/>
  <c r="S7" i="16"/>
  <c r="D8" i="18"/>
  <c r="V8" i="16"/>
  <c r="R178" i="16"/>
  <c r="S8" i="16"/>
  <c r="O178" i="16"/>
  <c r="P178" i="16" s="1"/>
  <c r="V9" i="16"/>
  <c r="S9" i="16"/>
  <c r="D17" i="18"/>
  <c r="O17" i="16"/>
  <c r="J17" i="8"/>
  <c r="V18" i="16"/>
  <c r="S18" i="16"/>
  <c r="D19" i="18"/>
  <c r="V19" i="16"/>
  <c r="S19" i="16"/>
  <c r="D20" i="18"/>
  <c r="V20" i="16"/>
  <c r="R174" i="16"/>
  <c r="S20" i="16"/>
  <c r="O174" i="16"/>
  <c r="P174" i="16" s="1"/>
  <c r="D40" i="18"/>
  <c r="O40" i="16"/>
  <c r="J40" i="8"/>
  <c r="V41" i="16"/>
  <c r="S41" i="16"/>
  <c r="V42" i="16"/>
  <c r="S42" i="16"/>
  <c r="V43" i="16"/>
  <c r="S43" i="16"/>
  <c r="V44" i="16"/>
  <c r="S44" i="16"/>
  <c r="D55" i="18"/>
  <c r="O55" i="16"/>
  <c r="J55" i="8"/>
  <c r="V56" i="16"/>
  <c r="S56" i="16"/>
  <c r="V57" i="16"/>
  <c r="S57" i="16"/>
  <c r="V58" i="16"/>
  <c r="S58" i="16"/>
  <c r="D64" i="18"/>
  <c r="O64" i="16"/>
  <c r="J64" i="8"/>
  <c r="V65" i="16"/>
  <c r="S65" i="16"/>
  <c r="V66" i="16"/>
  <c r="S66" i="16"/>
  <c r="D141" i="18"/>
  <c r="O141" i="16"/>
  <c r="J141" i="8"/>
  <c r="V142" i="16"/>
  <c r="S142" i="16"/>
  <c r="V143" i="16"/>
  <c r="S143" i="16"/>
  <c r="V144" i="16"/>
  <c r="S144" i="16"/>
  <c r="V145" i="16"/>
  <c r="S145" i="16"/>
  <c r="V146" i="16"/>
  <c r="S146" i="16"/>
  <c r="V147" i="16"/>
  <c r="S147" i="16"/>
  <c r="V148" i="16"/>
  <c r="S148" i="16"/>
  <c r="V149" i="16"/>
  <c r="S149" i="16"/>
  <c r="D78" i="18"/>
  <c r="O78" i="16"/>
  <c r="J78" i="8"/>
  <c r="D79" i="18"/>
  <c r="V79" i="16"/>
  <c r="R177" i="16"/>
  <c r="S79" i="16"/>
  <c r="O177" i="16"/>
  <c r="P177" i="16" s="1"/>
  <c r="V80" i="16"/>
  <c r="S80" i="16"/>
  <c r="V81" i="16"/>
  <c r="S81" i="16"/>
  <c r="D122" i="18"/>
  <c r="O122" i="16"/>
  <c r="J122" i="8"/>
  <c r="D123" i="18"/>
  <c r="V123" i="16"/>
  <c r="R181" i="16"/>
  <c r="S123" i="16"/>
  <c r="V124" i="16"/>
  <c r="S124" i="16"/>
  <c r="V125" i="16"/>
  <c r="S125" i="16"/>
  <c r="V126" i="16"/>
  <c r="S126" i="16"/>
  <c r="V127" i="16"/>
  <c r="S127" i="16"/>
  <c r="V128" i="16"/>
  <c r="S128" i="16"/>
  <c r="V129" i="16"/>
  <c r="S129" i="16"/>
  <c r="V130" i="16"/>
  <c r="S130" i="16"/>
  <c r="V131" i="16"/>
  <c r="S131" i="16"/>
  <c r="V132" i="16"/>
  <c r="S132" i="16"/>
  <c r="V133" i="16"/>
  <c r="S133" i="16"/>
  <c r="V83" i="16"/>
  <c r="S83" i="16"/>
  <c r="V82" i="16"/>
  <c r="S82" i="16"/>
  <c r="V134" i="16"/>
  <c r="S134" i="16"/>
  <c r="V84" i="16"/>
  <c r="S84" i="16"/>
  <c r="V22" i="16"/>
  <c r="S22" i="16"/>
  <c r="V21" i="16"/>
  <c r="S21" i="16"/>
  <c r="V150" i="16"/>
  <c r="S150" i="16"/>
  <c r="D38" i="18"/>
  <c r="V38" i="16"/>
  <c r="R184" i="16"/>
  <c r="S38" i="16"/>
  <c r="O184" i="16"/>
  <c r="P184" i="16" s="1"/>
  <c r="V59" i="16"/>
  <c r="S59" i="16"/>
  <c r="V153" i="16"/>
  <c r="S153" i="16"/>
  <c r="V154" i="16"/>
  <c r="S154" i="16"/>
  <c r="V10" i="16"/>
  <c r="S10" i="16"/>
  <c r="V135" i="16"/>
  <c r="S135" i="16"/>
  <c r="V85" i="16"/>
  <c r="S85" i="16"/>
  <c r="V155" i="16"/>
  <c r="S155" i="16"/>
  <c r="V136" i="16"/>
  <c r="S136" i="16"/>
  <c r="V86" i="16"/>
  <c r="S86" i="16"/>
  <c r="V137" i="16"/>
  <c r="S137" i="16"/>
  <c r="V39" i="16"/>
  <c r="S39" i="16"/>
  <c r="V60" i="16"/>
  <c r="S60" i="16"/>
  <c r="V61" i="16"/>
  <c r="S61" i="16"/>
  <c r="V87" i="16"/>
  <c r="S87" i="16"/>
  <c r="V62" i="16"/>
  <c r="S62" i="16"/>
  <c r="D11" i="18"/>
  <c r="V11" i="16"/>
  <c r="S11" i="16"/>
  <c r="O180" i="16"/>
  <c r="P180" i="16" s="1"/>
  <c r="V54" i="16"/>
  <c r="S54" i="16"/>
  <c r="V63" i="16"/>
  <c r="S63" i="16"/>
  <c r="V138" i="16"/>
  <c r="S138" i="16"/>
  <c r="V67" i="16"/>
  <c r="S67" i="16"/>
  <c r="V156" i="16"/>
  <c r="S156" i="16"/>
  <c r="V75" i="16"/>
  <c r="S75" i="16"/>
  <c r="V88" i="16"/>
  <c r="S88" i="16"/>
  <c r="V139" i="16"/>
  <c r="S139" i="16"/>
  <c r="V76" i="16"/>
  <c r="S76" i="16"/>
  <c r="V140" i="16"/>
  <c r="S140" i="16"/>
  <c r="V152" i="16"/>
  <c r="S152" i="16"/>
  <c r="V77" i="16"/>
  <c r="S77" i="16"/>
  <c r="D89" i="18"/>
  <c r="O89" i="16"/>
  <c r="J89" i="8"/>
  <c r="D158" i="18" l="1"/>
  <c r="O175" i="16"/>
  <c r="P175" i="16" s="1"/>
  <c r="O167" i="16"/>
  <c r="P167" i="16" s="1"/>
  <c r="P89" i="16"/>
  <c r="Q89" i="16" s="1"/>
  <c r="R89" i="16" s="1"/>
  <c r="L77" i="18"/>
  <c r="W77" i="16"/>
  <c r="X77" i="16"/>
  <c r="J77" i="18"/>
  <c r="L152" i="18"/>
  <c r="W152" i="16"/>
  <c r="X152" i="16"/>
  <c r="J152" i="18"/>
  <c r="L140" i="18"/>
  <c r="W140" i="16"/>
  <c r="X140" i="16"/>
  <c r="J140" i="18"/>
  <c r="L76" i="18"/>
  <c r="W76" i="16"/>
  <c r="X76" i="16"/>
  <c r="J76" i="18"/>
  <c r="L139" i="18"/>
  <c r="W139" i="16"/>
  <c r="X139" i="16"/>
  <c r="J139" i="18"/>
  <c r="L88" i="18"/>
  <c r="W88" i="16"/>
  <c r="X88" i="16"/>
  <c r="J88" i="18"/>
  <c r="L75" i="18"/>
  <c r="W75" i="16"/>
  <c r="X75" i="16"/>
  <c r="J75" i="18"/>
  <c r="L156" i="18"/>
  <c r="W156" i="16"/>
  <c r="X156" i="16"/>
  <c r="J156" i="18"/>
  <c r="L67" i="18"/>
  <c r="W67" i="16"/>
  <c r="X67" i="16"/>
  <c r="J67" i="18"/>
  <c r="L138" i="18"/>
  <c r="W138" i="16"/>
  <c r="X138" i="16"/>
  <c r="J138" i="18"/>
  <c r="L63" i="18"/>
  <c r="W63" i="16"/>
  <c r="X63" i="16"/>
  <c r="J63" i="18"/>
  <c r="L54" i="18"/>
  <c r="W54" i="16"/>
  <c r="X54" i="16"/>
  <c r="J54" i="18"/>
  <c r="L11" i="18"/>
  <c r="W11" i="16"/>
  <c r="X11" i="16"/>
  <c r="J11" i="18"/>
  <c r="L62" i="18"/>
  <c r="W62" i="16"/>
  <c r="X62" i="16"/>
  <c r="J62" i="18"/>
  <c r="L87" i="18"/>
  <c r="W87" i="16"/>
  <c r="X87" i="16"/>
  <c r="J87" i="18"/>
  <c r="L61" i="18"/>
  <c r="W61" i="16"/>
  <c r="X61" i="16"/>
  <c r="J61" i="18"/>
  <c r="L60" i="18"/>
  <c r="W60" i="16"/>
  <c r="X60" i="16"/>
  <c r="J60" i="18"/>
  <c r="L39" i="18"/>
  <c r="W39" i="16"/>
  <c r="X39" i="16"/>
  <c r="J39" i="18"/>
  <c r="L137" i="18"/>
  <c r="W137" i="16"/>
  <c r="X137" i="16"/>
  <c r="J137" i="18"/>
  <c r="L86" i="18"/>
  <c r="W86" i="16"/>
  <c r="X86" i="16"/>
  <c r="J86" i="18"/>
  <c r="L136" i="18"/>
  <c r="W136" i="16"/>
  <c r="X136" i="16"/>
  <c r="J136" i="18"/>
  <c r="L155" i="18"/>
  <c r="W155" i="16"/>
  <c r="X155" i="16"/>
  <c r="J155" i="18"/>
  <c r="L85" i="18"/>
  <c r="W85" i="16"/>
  <c r="X85" i="16"/>
  <c r="J85" i="18"/>
  <c r="L135" i="18"/>
  <c r="W135" i="16"/>
  <c r="X135" i="16"/>
  <c r="J135" i="18"/>
  <c r="L10" i="18"/>
  <c r="W10" i="16"/>
  <c r="X10" i="16"/>
  <c r="J10" i="18"/>
  <c r="L154" i="18"/>
  <c r="W154" i="16"/>
  <c r="X154" i="16"/>
  <c r="J154" i="18"/>
  <c r="L153" i="18"/>
  <c r="W153" i="16"/>
  <c r="X153" i="16"/>
  <c r="J153" i="18"/>
  <c r="L59" i="18"/>
  <c r="W59" i="16"/>
  <c r="X59" i="16"/>
  <c r="J59" i="18"/>
  <c r="Q184" i="16"/>
  <c r="S184" i="16"/>
  <c r="L38" i="18"/>
  <c r="V184" i="16"/>
  <c r="W38" i="16"/>
  <c r="X38" i="16"/>
  <c r="J38" i="18"/>
  <c r="L150" i="18"/>
  <c r="W150" i="16"/>
  <c r="X150" i="16"/>
  <c r="J150" i="18"/>
  <c r="L21" i="18"/>
  <c r="W21" i="16"/>
  <c r="X21" i="16"/>
  <c r="J21" i="18"/>
  <c r="L22" i="18"/>
  <c r="W22" i="16"/>
  <c r="X22" i="16"/>
  <c r="J22" i="18"/>
  <c r="L84" i="18"/>
  <c r="W84" i="16"/>
  <c r="X84" i="16"/>
  <c r="J84" i="18"/>
  <c r="L134" i="18"/>
  <c r="W134" i="16"/>
  <c r="X134" i="16"/>
  <c r="J134" i="18"/>
  <c r="L82" i="18"/>
  <c r="W82" i="16"/>
  <c r="X82" i="16"/>
  <c r="J82" i="18"/>
  <c r="L83" i="18"/>
  <c r="W83" i="16"/>
  <c r="X83" i="16"/>
  <c r="J83" i="18"/>
  <c r="L133" i="18"/>
  <c r="W133" i="16"/>
  <c r="X133" i="16"/>
  <c r="J133" i="18"/>
  <c r="L132" i="18"/>
  <c r="W132" i="16"/>
  <c r="X132" i="16"/>
  <c r="J132" i="18"/>
  <c r="L131" i="18"/>
  <c r="W131" i="16"/>
  <c r="X131" i="16"/>
  <c r="J131" i="18"/>
  <c r="L130" i="18"/>
  <c r="W130" i="16"/>
  <c r="X130" i="16"/>
  <c r="J130" i="18"/>
  <c r="L129" i="18"/>
  <c r="W129" i="16"/>
  <c r="X129" i="16"/>
  <c r="J129" i="18"/>
  <c r="L128" i="18"/>
  <c r="W128" i="16"/>
  <c r="X128" i="16"/>
  <c r="J128" i="18"/>
  <c r="L127" i="18"/>
  <c r="W127" i="16"/>
  <c r="X127" i="16"/>
  <c r="J127" i="18"/>
  <c r="L126" i="18"/>
  <c r="W126" i="16"/>
  <c r="X126" i="16"/>
  <c r="J126" i="18"/>
  <c r="L125" i="18"/>
  <c r="W125" i="16"/>
  <c r="X125" i="16"/>
  <c r="J125" i="18"/>
  <c r="L124" i="18"/>
  <c r="W124" i="16"/>
  <c r="X124" i="16"/>
  <c r="J124" i="18"/>
  <c r="Q181" i="16"/>
  <c r="S181" i="16"/>
  <c r="L123" i="18"/>
  <c r="V181" i="16"/>
  <c r="W123" i="16"/>
  <c r="X123" i="16"/>
  <c r="J123" i="18"/>
  <c r="O168" i="16"/>
  <c r="P168" i="16" s="1"/>
  <c r="P122" i="16"/>
  <c r="Q122" i="16" s="1"/>
  <c r="R122" i="16" s="1"/>
  <c r="L81" i="18"/>
  <c r="W81" i="16"/>
  <c r="X81" i="16"/>
  <c r="J81" i="18"/>
  <c r="L80" i="18"/>
  <c r="W80" i="16"/>
  <c r="X80" i="16"/>
  <c r="J80" i="18"/>
  <c r="Q177" i="16"/>
  <c r="S177" i="16"/>
  <c r="L79" i="18"/>
  <c r="V177" i="16"/>
  <c r="W79" i="16"/>
  <c r="X79" i="16"/>
  <c r="J79" i="18"/>
  <c r="O179" i="16"/>
  <c r="P179" i="16" s="1"/>
  <c r="O166" i="16"/>
  <c r="P166" i="16" s="1"/>
  <c r="P78" i="16"/>
  <c r="Q78" i="16" s="1"/>
  <c r="R78" i="16" s="1"/>
  <c r="L149" i="18"/>
  <c r="W149" i="16"/>
  <c r="X149" i="16"/>
  <c r="J149" i="18"/>
  <c r="L148" i="18"/>
  <c r="W148" i="16"/>
  <c r="X148" i="16"/>
  <c r="J148" i="18"/>
  <c r="L147" i="18"/>
  <c r="W147" i="16"/>
  <c r="X147" i="16"/>
  <c r="J147" i="18"/>
  <c r="L146" i="18"/>
  <c r="W146" i="16"/>
  <c r="X146" i="16"/>
  <c r="J146" i="18"/>
  <c r="L145" i="18"/>
  <c r="W145" i="16"/>
  <c r="X145" i="16"/>
  <c r="J145" i="18"/>
  <c r="L144" i="18"/>
  <c r="W144" i="16"/>
  <c r="X144" i="16"/>
  <c r="J144" i="18"/>
  <c r="L143" i="18"/>
  <c r="W143" i="16"/>
  <c r="X143" i="16"/>
  <c r="J143" i="18"/>
  <c r="L142" i="18"/>
  <c r="W142" i="16"/>
  <c r="X142" i="16"/>
  <c r="J142" i="18"/>
  <c r="O169" i="16"/>
  <c r="P169" i="16" s="1"/>
  <c r="P141" i="16"/>
  <c r="Q141" i="16" s="1"/>
  <c r="R141" i="16" s="1"/>
  <c r="L66" i="18"/>
  <c r="W66" i="16"/>
  <c r="X66" i="16"/>
  <c r="J66" i="18"/>
  <c r="L65" i="18"/>
  <c r="W65" i="16"/>
  <c r="X65" i="16"/>
  <c r="J65" i="18"/>
  <c r="O165" i="16"/>
  <c r="P165" i="16" s="1"/>
  <c r="P64" i="16"/>
  <c r="Q64" i="16" s="1"/>
  <c r="R64" i="16" s="1"/>
  <c r="L58" i="18"/>
  <c r="W58" i="16"/>
  <c r="X58" i="16"/>
  <c r="J58" i="18"/>
  <c r="L57" i="18"/>
  <c r="W57" i="16"/>
  <c r="X57" i="16"/>
  <c r="J57" i="18"/>
  <c r="L56" i="18"/>
  <c r="W56" i="16"/>
  <c r="X56" i="16"/>
  <c r="J56" i="18"/>
  <c r="O164" i="16"/>
  <c r="P164" i="16" s="1"/>
  <c r="P55" i="16"/>
  <c r="Q55" i="16" s="1"/>
  <c r="R55" i="16" s="1"/>
  <c r="L44" i="18"/>
  <c r="W44" i="16"/>
  <c r="X44" i="16"/>
  <c r="J44" i="18"/>
  <c r="L43" i="18"/>
  <c r="W43" i="16"/>
  <c r="X43" i="16"/>
  <c r="J43" i="18"/>
  <c r="L42" i="18"/>
  <c r="W42" i="16"/>
  <c r="X42" i="16"/>
  <c r="J42" i="18"/>
  <c r="L41" i="18"/>
  <c r="W41" i="16"/>
  <c r="X41" i="16"/>
  <c r="J41" i="18"/>
  <c r="O163" i="16"/>
  <c r="P163" i="16" s="1"/>
  <c r="P40" i="16"/>
  <c r="Q40" i="16" s="1"/>
  <c r="R40" i="16" s="1"/>
  <c r="Q174" i="16"/>
  <c r="S174" i="16"/>
  <c r="L20" i="18"/>
  <c r="V174" i="16"/>
  <c r="W20" i="16"/>
  <c r="X20" i="16"/>
  <c r="J20" i="18"/>
  <c r="O173" i="16"/>
  <c r="P173" i="16" s="1"/>
  <c r="L19" i="18"/>
  <c r="W19" i="16"/>
  <c r="X19" i="16"/>
  <c r="J19" i="18"/>
  <c r="L18" i="18"/>
  <c r="W18" i="16"/>
  <c r="X18" i="16"/>
  <c r="J18" i="18"/>
  <c r="O162" i="16"/>
  <c r="P162" i="16" s="1"/>
  <c r="P17" i="16"/>
  <c r="Q17" i="16" s="1"/>
  <c r="R17" i="16" s="1"/>
  <c r="L9" i="18"/>
  <c r="W9" i="16"/>
  <c r="X9" i="16"/>
  <c r="J9" i="18"/>
  <c r="Q178" i="16"/>
  <c r="S178" i="16"/>
  <c r="L8" i="18"/>
  <c r="V178" i="16"/>
  <c r="W8" i="16"/>
  <c r="X8" i="16"/>
  <c r="J8" i="18"/>
  <c r="L7" i="18"/>
  <c r="W7" i="16"/>
  <c r="X7" i="16"/>
  <c r="J7" i="18"/>
  <c r="L6" i="18"/>
  <c r="W6" i="16"/>
  <c r="X6" i="16"/>
  <c r="J6" i="18"/>
  <c r="L53" i="18"/>
  <c r="W53" i="16"/>
  <c r="X53" i="16"/>
  <c r="J53" i="18"/>
  <c r="L52" i="18"/>
  <c r="W52" i="16"/>
  <c r="X52" i="16"/>
  <c r="J52" i="18"/>
  <c r="L51" i="18"/>
  <c r="W51" i="16"/>
  <c r="X51" i="16"/>
  <c r="J51" i="18"/>
  <c r="L50" i="18"/>
  <c r="W50" i="16"/>
  <c r="X50" i="16"/>
  <c r="J50" i="18"/>
  <c r="L49" i="18"/>
  <c r="W49" i="16"/>
  <c r="X49" i="16"/>
  <c r="J49" i="18"/>
  <c r="L74" i="18"/>
  <c r="W74" i="16"/>
  <c r="X74" i="16"/>
  <c r="J74" i="18"/>
  <c r="L121" i="18"/>
  <c r="W121" i="16"/>
  <c r="X121" i="16"/>
  <c r="J121" i="18"/>
  <c r="L120" i="18"/>
  <c r="W120" i="16"/>
  <c r="X120" i="16"/>
  <c r="J120" i="18"/>
  <c r="L119" i="18"/>
  <c r="W119" i="16"/>
  <c r="X119" i="16"/>
  <c r="J119" i="18"/>
  <c r="L118" i="18"/>
  <c r="W118" i="16"/>
  <c r="X118" i="16"/>
  <c r="J118" i="18"/>
  <c r="L117" i="18"/>
  <c r="W117" i="16"/>
  <c r="X117" i="16"/>
  <c r="J117" i="18"/>
  <c r="L116" i="18"/>
  <c r="W116" i="16"/>
  <c r="X116" i="16"/>
  <c r="J116" i="18"/>
  <c r="L115" i="18"/>
  <c r="W115" i="16"/>
  <c r="X115" i="16"/>
  <c r="J115" i="18"/>
  <c r="L114" i="18"/>
  <c r="W114" i="16"/>
  <c r="X114" i="16"/>
  <c r="J114" i="18"/>
  <c r="L113" i="18"/>
  <c r="W113" i="16"/>
  <c r="X113" i="16"/>
  <c r="J113" i="18"/>
  <c r="L112" i="18"/>
  <c r="W112" i="16"/>
  <c r="X112" i="16"/>
  <c r="J112" i="18"/>
  <c r="L111" i="18"/>
  <c r="W111" i="16"/>
  <c r="X111" i="16"/>
  <c r="J111" i="18"/>
  <c r="L110" i="18"/>
  <c r="W110" i="16"/>
  <c r="X110" i="16"/>
  <c r="J110" i="18"/>
  <c r="L109" i="18"/>
  <c r="W109" i="16"/>
  <c r="X109" i="16"/>
  <c r="J109" i="18"/>
  <c r="L108" i="18"/>
  <c r="W108" i="16"/>
  <c r="X108" i="16"/>
  <c r="J108" i="18"/>
  <c r="L107" i="18"/>
  <c r="W107" i="16"/>
  <c r="X107" i="16"/>
  <c r="J107" i="18"/>
  <c r="L106" i="18"/>
  <c r="W106" i="16"/>
  <c r="X106" i="16"/>
  <c r="J106" i="18"/>
  <c r="L105" i="18"/>
  <c r="W105" i="16"/>
  <c r="X105" i="16"/>
  <c r="J105" i="18"/>
  <c r="L104" i="18"/>
  <c r="W104" i="16"/>
  <c r="X104" i="16"/>
  <c r="J104" i="18"/>
  <c r="L103" i="18"/>
  <c r="W103" i="16"/>
  <c r="X103" i="16"/>
  <c r="J103" i="18"/>
  <c r="L102" i="18"/>
  <c r="W102" i="16"/>
  <c r="X102" i="16"/>
  <c r="J102" i="18"/>
  <c r="L101" i="18"/>
  <c r="W101" i="16"/>
  <c r="X101" i="16"/>
  <c r="J101" i="18"/>
  <c r="L100" i="18"/>
  <c r="W100" i="16"/>
  <c r="X100" i="16"/>
  <c r="J100" i="18"/>
  <c r="L99" i="18"/>
  <c r="W99" i="16"/>
  <c r="X99" i="16"/>
  <c r="J99" i="18"/>
  <c r="L98" i="18"/>
  <c r="W98" i="16"/>
  <c r="X98" i="16"/>
  <c r="J98" i="18"/>
  <c r="L97" i="18"/>
  <c r="W97" i="16"/>
  <c r="X97" i="16"/>
  <c r="J97" i="18"/>
  <c r="L96" i="18"/>
  <c r="W96" i="16"/>
  <c r="X96" i="16"/>
  <c r="J96" i="18"/>
  <c r="L95" i="18"/>
  <c r="W95" i="16"/>
  <c r="X95" i="16"/>
  <c r="J95" i="18"/>
  <c r="Q183" i="16"/>
  <c r="S183" i="16"/>
  <c r="L94" i="18"/>
  <c r="V183" i="16"/>
  <c r="W94" i="16"/>
  <c r="X94" i="16"/>
  <c r="J94" i="18"/>
  <c r="Q176" i="16"/>
  <c r="S176" i="16"/>
  <c r="L93" i="18"/>
  <c r="V176" i="16"/>
  <c r="W93" i="16"/>
  <c r="X93" i="16"/>
  <c r="J93" i="18"/>
  <c r="L92" i="18"/>
  <c r="W92" i="16"/>
  <c r="X92" i="16"/>
  <c r="J92" i="18"/>
  <c r="L91" i="18"/>
  <c r="W91" i="16"/>
  <c r="X91" i="16"/>
  <c r="J91" i="18"/>
  <c r="L90" i="18"/>
  <c r="W90" i="16"/>
  <c r="X90" i="16"/>
  <c r="J90" i="18"/>
  <c r="L73" i="18"/>
  <c r="W73" i="16"/>
  <c r="X73" i="16"/>
  <c r="J73" i="18"/>
  <c r="L72" i="18"/>
  <c r="W72" i="16"/>
  <c r="X72" i="16"/>
  <c r="J72" i="18"/>
  <c r="L71" i="18"/>
  <c r="W71" i="16"/>
  <c r="X71" i="16"/>
  <c r="J71" i="18"/>
  <c r="L70" i="18"/>
  <c r="W70" i="16"/>
  <c r="X70" i="16"/>
  <c r="J70" i="18"/>
  <c r="L69" i="18"/>
  <c r="W69" i="16"/>
  <c r="X69" i="16"/>
  <c r="J69" i="18"/>
  <c r="L68" i="18"/>
  <c r="W68" i="16"/>
  <c r="X68" i="16"/>
  <c r="J68" i="18"/>
  <c r="L16" i="18"/>
  <c r="W16" i="16"/>
  <c r="X16" i="16"/>
  <c r="J16" i="18"/>
  <c r="L15" i="18"/>
  <c r="W15" i="16"/>
  <c r="X15" i="16"/>
  <c r="J15" i="18"/>
  <c r="L14" i="18"/>
  <c r="W14" i="16"/>
  <c r="X14" i="16"/>
  <c r="J14" i="18"/>
  <c r="Q182" i="16"/>
  <c r="S182" i="16"/>
  <c r="L13" i="18"/>
  <c r="V182" i="16"/>
  <c r="W13" i="16"/>
  <c r="X13" i="16"/>
  <c r="J13" i="18"/>
  <c r="L12" i="18"/>
  <c r="W12" i="16"/>
  <c r="X12" i="16"/>
  <c r="J12" i="18"/>
  <c r="L48" i="18"/>
  <c r="W48" i="16"/>
  <c r="X48" i="16"/>
  <c r="J48" i="18"/>
  <c r="L47" i="18"/>
  <c r="W47" i="16"/>
  <c r="X47" i="16"/>
  <c r="J47" i="18"/>
  <c r="L46" i="18"/>
  <c r="W46" i="16"/>
  <c r="X46" i="16"/>
  <c r="J46" i="18"/>
  <c r="L45" i="18"/>
  <c r="W45" i="16"/>
  <c r="X45" i="16"/>
  <c r="J45" i="18"/>
  <c r="L37" i="18"/>
  <c r="W37" i="16"/>
  <c r="X37" i="16"/>
  <c r="J37" i="18"/>
  <c r="L36" i="18"/>
  <c r="W36" i="16"/>
  <c r="X36" i="16"/>
  <c r="J36" i="18"/>
  <c r="L35" i="18"/>
  <c r="W35" i="16"/>
  <c r="X35" i="16"/>
  <c r="J35" i="18"/>
  <c r="L34" i="18"/>
  <c r="W34" i="16"/>
  <c r="X34" i="16"/>
  <c r="J34" i="18"/>
  <c r="L33" i="18"/>
  <c r="W33" i="16"/>
  <c r="X33" i="16"/>
  <c r="J33" i="18"/>
  <c r="L32" i="18"/>
  <c r="W32" i="16"/>
  <c r="X32" i="16"/>
  <c r="J32" i="18"/>
  <c r="L31" i="18"/>
  <c r="W31" i="16"/>
  <c r="X31" i="16"/>
  <c r="J31" i="18"/>
  <c r="L30" i="18"/>
  <c r="W30" i="16"/>
  <c r="X30" i="16"/>
  <c r="J30" i="18"/>
  <c r="L29" i="18"/>
  <c r="W29" i="16"/>
  <c r="X29" i="16"/>
  <c r="J29" i="18"/>
  <c r="L28" i="18"/>
  <c r="W28" i="16"/>
  <c r="X28" i="16"/>
  <c r="J28" i="18"/>
  <c r="L27" i="18"/>
  <c r="W27" i="16"/>
  <c r="X27" i="16"/>
  <c r="J27" i="18"/>
  <c r="L26" i="18"/>
  <c r="W26" i="16"/>
  <c r="X26" i="16"/>
  <c r="J26" i="18"/>
  <c r="L25" i="18"/>
  <c r="W25" i="16"/>
  <c r="X25" i="16"/>
  <c r="J25" i="18"/>
  <c r="L24" i="18"/>
  <c r="W24" i="16"/>
  <c r="X24" i="16"/>
  <c r="J24" i="18"/>
  <c r="L23" i="18"/>
  <c r="W23" i="16"/>
  <c r="X23" i="16"/>
  <c r="J23" i="18"/>
  <c r="L151" i="18"/>
  <c r="W151" i="16"/>
  <c r="X151" i="16"/>
  <c r="J151" i="18"/>
  <c r="I5" i="8"/>
  <c r="H158" i="8"/>
  <c r="P5" i="15"/>
  <c r="U5" i="16" s="1"/>
  <c r="O5" i="16" l="1"/>
  <c r="J5" i="8"/>
  <c r="I158" i="8"/>
  <c r="K151" i="18"/>
  <c r="M151" i="18"/>
  <c r="K23" i="18"/>
  <c r="M23" i="18"/>
  <c r="K24" i="18"/>
  <c r="M24" i="18"/>
  <c r="K25" i="18"/>
  <c r="M25" i="18"/>
  <c r="K26" i="18"/>
  <c r="M26" i="18"/>
  <c r="K27" i="18"/>
  <c r="M27" i="18"/>
  <c r="K28" i="18"/>
  <c r="M28" i="18"/>
  <c r="K29" i="18"/>
  <c r="M29" i="18"/>
  <c r="K30" i="18"/>
  <c r="M30" i="18"/>
  <c r="K31" i="18"/>
  <c r="M31" i="18"/>
  <c r="K32" i="18"/>
  <c r="M32" i="18"/>
  <c r="K33" i="18"/>
  <c r="M33" i="18"/>
  <c r="K34" i="18"/>
  <c r="M34" i="18"/>
  <c r="K35" i="18"/>
  <c r="M35" i="18"/>
  <c r="K36" i="18"/>
  <c r="M36" i="18"/>
  <c r="K37" i="18"/>
  <c r="M37" i="18"/>
  <c r="K45" i="18"/>
  <c r="M45" i="18"/>
  <c r="K46" i="18"/>
  <c r="M46" i="18"/>
  <c r="K47" i="18"/>
  <c r="M47" i="18"/>
  <c r="K48" i="18"/>
  <c r="M48" i="18"/>
  <c r="K12" i="18"/>
  <c r="M12" i="18"/>
  <c r="K13" i="18"/>
  <c r="X182" i="16"/>
  <c r="W182" i="16"/>
  <c r="M13" i="18"/>
  <c r="K14" i="18"/>
  <c r="M14" i="18"/>
  <c r="K15" i="18"/>
  <c r="M15" i="18"/>
  <c r="K16" i="18"/>
  <c r="M16" i="18"/>
  <c r="K68" i="18"/>
  <c r="M68" i="18"/>
  <c r="K69" i="18"/>
  <c r="M69" i="18"/>
  <c r="K70" i="18"/>
  <c r="M70" i="18"/>
  <c r="K71" i="18"/>
  <c r="M71" i="18"/>
  <c r="K72" i="18"/>
  <c r="M72" i="18"/>
  <c r="K73" i="18"/>
  <c r="M73" i="18"/>
  <c r="K90" i="18"/>
  <c r="M90" i="18"/>
  <c r="K91" i="18"/>
  <c r="M91" i="18"/>
  <c r="K92" i="18"/>
  <c r="M92" i="18"/>
  <c r="K93" i="18"/>
  <c r="X176" i="16"/>
  <c r="W176" i="16"/>
  <c r="M93" i="18"/>
  <c r="K94" i="18"/>
  <c r="X183" i="16"/>
  <c r="W183" i="16"/>
  <c r="M94" i="18"/>
  <c r="K95" i="18"/>
  <c r="M95" i="18"/>
  <c r="K96" i="18"/>
  <c r="M96" i="18"/>
  <c r="K97" i="18"/>
  <c r="M97" i="18"/>
  <c r="K98" i="18"/>
  <c r="M98" i="18"/>
  <c r="K99" i="18"/>
  <c r="M99" i="18"/>
  <c r="K100" i="18"/>
  <c r="M100" i="18"/>
  <c r="K101" i="18"/>
  <c r="M101" i="18"/>
  <c r="K102" i="18"/>
  <c r="M102" i="18"/>
  <c r="K103" i="18"/>
  <c r="M103" i="18"/>
  <c r="K104" i="18"/>
  <c r="M104" i="18"/>
  <c r="K105" i="18"/>
  <c r="M105" i="18"/>
  <c r="K106" i="18"/>
  <c r="M106" i="18"/>
  <c r="K107" i="18"/>
  <c r="M107" i="18"/>
  <c r="K108" i="18"/>
  <c r="M108" i="18"/>
  <c r="K109" i="18"/>
  <c r="M109" i="18"/>
  <c r="K110" i="18"/>
  <c r="M110" i="18"/>
  <c r="K111" i="18"/>
  <c r="M111" i="18"/>
  <c r="K112" i="18"/>
  <c r="M112" i="18"/>
  <c r="K113" i="18"/>
  <c r="M113" i="18"/>
  <c r="K114" i="18"/>
  <c r="M114" i="18"/>
  <c r="K115" i="18"/>
  <c r="M115" i="18"/>
  <c r="K116" i="18"/>
  <c r="M116" i="18"/>
  <c r="K117" i="18"/>
  <c r="M117" i="18"/>
  <c r="K118" i="18"/>
  <c r="M118" i="18"/>
  <c r="K119" i="18"/>
  <c r="M119" i="18"/>
  <c r="K120" i="18"/>
  <c r="M120" i="18"/>
  <c r="K121" i="18"/>
  <c r="M121" i="18"/>
  <c r="K74" i="18"/>
  <c r="M74" i="18"/>
  <c r="K49" i="18"/>
  <c r="M49" i="18"/>
  <c r="K50" i="18"/>
  <c r="M50" i="18"/>
  <c r="K51" i="18"/>
  <c r="M51" i="18"/>
  <c r="K52" i="18"/>
  <c r="M52" i="18"/>
  <c r="K53" i="18"/>
  <c r="M53" i="18"/>
  <c r="K6" i="18"/>
  <c r="M6" i="18"/>
  <c r="K7" i="18"/>
  <c r="M7" i="18"/>
  <c r="K8" i="18"/>
  <c r="X178" i="16"/>
  <c r="W178" i="16"/>
  <c r="M8" i="18"/>
  <c r="K9" i="18"/>
  <c r="M9" i="18"/>
  <c r="V17" i="16"/>
  <c r="R162" i="16"/>
  <c r="S17" i="16"/>
  <c r="K18" i="18"/>
  <c r="M18" i="18"/>
  <c r="K19" i="18"/>
  <c r="M19" i="18"/>
  <c r="K20" i="18"/>
  <c r="X174" i="16"/>
  <c r="W174" i="16"/>
  <c r="M20" i="18"/>
  <c r="V40" i="16"/>
  <c r="R163" i="16"/>
  <c r="S40" i="16"/>
  <c r="K41" i="18"/>
  <c r="M41" i="18"/>
  <c r="K42" i="18"/>
  <c r="M42" i="18"/>
  <c r="K43" i="18"/>
  <c r="M43" i="18"/>
  <c r="K44" i="18"/>
  <c r="M44" i="18"/>
  <c r="V55" i="16"/>
  <c r="R164" i="16"/>
  <c r="S55" i="16"/>
  <c r="R173" i="16"/>
  <c r="K56" i="18"/>
  <c r="M56" i="18"/>
  <c r="K57" i="18"/>
  <c r="M57" i="18"/>
  <c r="K58" i="18"/>
  <c r="M58" i="18"/>
  <c r="V64" i="16"/>
  <c r="R165" i="16"/>
  <c r="S64" i="16"/>
  <c r="R180" i="16"/>
  <c r="K65" i="18"/>
  <c r="M65" i="18"/>
  <c r="K66" i="18"/>
  <c r="M66" i="18"/>
  <c r="V141" i="16"/>
  <c r="R169" i="16"/>
  <c r="S141" i="16"/>
  <c r="K142" i="18"/>
  <c r="M142" i="18"/>
  <c r="K143" i="18"/>
  <c r="M143" i="18"/>
  <c r="K144" i="18"/>
  <c r="M144" i="18"/>
  <c r="K145" i="18"/>
  <c r="M145" i="18"/>
  <c r="K146" i="18"/>
  <c r="M146" i="18"/>
  <c r="K147" i="18"/>
  <c r="M147" i="18"/>
  <c r="K148" i="18"/>
  <c r="M148" i="18"/>
  <c r="K149" i="18"/>
  <c r="M149" i="18"/>
  <c r="V78" i="16"/>
  <c r="R179" i="16"/>
  <c r="R166" i="16"/>
  <c r="S78" i="16"/>
  <c r="K79" i="18"/>
  <c r="X177" i="16"/>
  <c r="W177" i="16"/>
  <c r="M79" i="18"/>
  <c r="K80" i="18"/>
  <c r="M80" i="18"/>
  <c r="K81" i="18"/>
  <c r="M81" i="18"/>
  <c r="V122" i="16"/>
  <c r="R168" i="16"/>
  <c r="S122" i="16"/>
  <c r="K123" i="18"/>
  <c r="X181" i="16"/>
  <c r="W181" i="16"/>
  <c r="M123" i="18"/>
  <c r="K124" i="18"/>
  <c r="M124" i="18"/>
  <c r="K125" i="18"/>
  <c r="M125" i="18"/>
  <c r="K126" i="18"/>
  <c r="M126" i="18"/>
  <c r="K127" i="18"/>
  <c r="M127" i="18"/>
  <c r="K128" i="18"/>
  <c r="M128" i="18"/>
  <c r="K129" i="18"/>
  <c r="M129" i="18"/>
  <c r="K130" i="18"/>
  <c r="M130" i="18"/>
  <c r="K131" i="18"/>
  <c r="M131" i="18"/>
  <c r="K132" i="18"/>
  <c r="M132" i="18"/>
  <c r="K133" i="18"/>
  <c r="M133" i="18"/>
  <c r="K83" i="18"/>
  <c r="M83" i="18"/>
  <c r="K82" i="18"/>
  <c r="M82" i="18"/>
  <c r="K134" i="18"/>
  <c r="M134" i="18"/>
  <c r="K84" i="18"/>
  <c r="M84" i="18"/>
  <c r="K22" i="18"/>
  <c r="M22" i="18"/>
  <c r="K21" i="18"/>
  <c r="M21" i="18"/>
  <c r="K150" i="18"/>
  <c r="M150" i="18"/>
  <c r="K38" i="18"/>
  <c r="X184" i="16"/>
  <c r="W184" i="16"/>
  <c r="M38" i="18"/>
  <c r="K59" i="18"/>
  <c r="M59" i="18"/>
  <c r="K153" i="18"/>
  <c r="M153" i="18"/>
  <c r="K154" i="18"/>
  <c r="M154" i="18"/>
  <c r="K10" i="18"/>
  <c r="M10" i="18"/>
  <c r="K135" i="18"/>
  <c r="M135" i="18"/>
  <c r="K85" i="18"/>
  <c r="M85" i="18"/>
  <c r="K155" i="18"/>
  <c r="M155" i="18"/>
  <c r="K136" i="18"/>
  <c r="M136" i="18"/>
  <c r="K86" i="18"/>
  <c r="M86" i="18"/>
  <c r="K137" i="18"/>
  <c r="M137" i="18"/>
  <c r="K39" i="18"/>
  <c r="M39" i="18"/>
  <c r="K60" i="18"/>
  <c r="M60" i="18"/>
  <c r="K61" i="18"/>
  <c r="M61" i="18"/>
  <c r="K87" i="18"/>
  <c r="M87" i="18"/>
  <c r="K62" i="18"/>
  <c r="M62" i="18"/>
  <c r="K11" i="18"/>
  <c r="M11" i="18"/>
  <c r="K54" i="18"/>
  <c r="M54" i="18"/>
  <c r="K63" i="18"/>
  <c r="M63" i="18"/>
  <c r="K138" i="18"/>
  <c r="M138" i="18"/>
  <c r="K67" i="18"/>
  <c r="M67" i="18"/>
  <c r="K156" i="18"/>
  <c r="M156" i="18"/>
  <c r="K75" i="18"/>
  <c r="M75" i="18"/>
  <c r="K88" i="18"/>
  <c r="M88" i="18"/>
  <c r="K139" i="18"/>
  <c r="M139" i="18"/>
  <c r="K76" i="18"/>
  <c r="M76" i="18"/>
  <c r="K140" i="18"/>
  <c r="M140" i="18"/>
  <c r="K152" i="18"/>
  <c r="M152" i="18"/>
  <c r="K77" i="18"/>
  <c r="M77" i="18"/>
  <c r="V89" i="16"/>
  <c r="R175" i="16"/>
  <c r="R167" i="16"/>
  <c r="S89" i="16"/>
  <c r="Q167" i="16" l="1"/>
  <c r="S167" i="16"/>
  <c r="Q175" i="16"/>
  <c r="S175" i="16"/>
  <c r="L89" i="18"/>
  <c r="V167" i="16"/>
  <c r="V175" i="16"/>
  <c r="W89" i="16"/>
  <c r="X89" i="16"/>
  <c r="J89" i="18"/>
  <c r="Q168" i="16"/>
  <c r="S168" i="16"/>
  <c r="L122" i="18"/>
  <c r="V168" i="16"/>
  <c r="W122" i="16"/>
  <c r="X122" i="16"/>
  <c r="J122" i="18"/>
  <c r="Q166" i="16"/>
  <c r="S166" i="16"/>
  <c r="Q179" i="16"/>
  <c r="S179" i="16"/>
  <c r="L78" i="18"/>
  <c r="V166" i="16"/>
  <c r="V179" i="16"/>
  <c r="W78" i="16"/>
  <c r="X78" i="16"/>
  <c r="J78" i="18"/>
  <c r="Q169" i="16"/>
  <c r="S169" i="16"/>
  <c r="L141" i="18"/>
  <c r="V169" i="16"/>
  <c r="W141" i="16"/>
  <c r="X141" i="16"/>
  <c r="J141" i="18"/>
  <c r="Q180" i="16"/>
  <c r="S180" i="16"/>
  <c r="Q165" i="16"/>
  <c r="S165" i="16"/>
  <c r="L64" i="18"/>
  <c r="V165" i="16"/>
  <c r="W64" i="16"/>
  <c r="X64" i="16"/>
  <c r="J64" i="18"/>
  <c r="V180" i="16"/>
  <c r="Q173" i="16"/>
  <c r="S173" i="16"/>
  <c r="Q164" i="16"/>
  <c r="S164" i="16"/>
  <c r="L55" i="18"/>
  <c r="V164" i="16"/>
  <c r="W55" i="16"/>
  <c r="X55" i="16"/>
  <c r="J55" i="18"/>
  <c r="V173" i="16"/>
  <c r="Q163" i="16"/>
  <c r="S163" i="16"/>
  <c r="L40" i="18"/>
  <c r="V163" i="16"/>
  <c r="W40" i="16"/>
  <c r="X40" i="16"/>
  <c r="J40" i="18"/>
  <c r="Q162" i="16"/>
  <c r="S162" i="16"/>
  <c r="L17" i="18"/>
  <c r="V162" i="16"/>
  <c r="W17" i="16"/>
  <c r="X17" i="16"/>
  <c r="J17" i="18"/>
  <c r="O158" i="16"/>
  <c r="O172" i="16"/>
  <c r="P172" i="16" s="1"/>
  <c r="O161" i="16"/>
  <c r="P161" i="16" s="1"/>
  <c r="P5" i="16"/>
  <c r="Q5" i="16" s="1"/>
  <c r="E154" i="18" l="1"/>
  <c r="E150" i="18"/>
  <c r="E146" i="18"/>
  <c r="E142" i="18"/>
  <c r="E138" i="18"/>
  <c r="E134" i="18"/>
  <c r="E130" i="18"/>
  <c r="E126" i="18"/>
  <c r="E122" i="18"/>
  <c r="E118" i="18"/>
  <c r="E114" i="18"/>
  <c r="E110" i="18"/>
  <c r="E106" i="18"/>
  <c r="E102" i="18"/>
  <c r="E98" i="18"/>
  <c r="E94" i="18"/>
  <c r="E90" i="18"/>
  <c r="E86" i="18"/>
  <c r="E82" i="18"/>
  <c r="E78" i="18"/>
  <c r="E74" i="18"/>
  <c r="E70" i="18"/>
  <c r="E66" i="18"/>
  <c r="E62" i="18"/>
  <c r="E58" i="18"/>
  <c r="E54" i="18"/>
  <c r="E50" i="18"/>
  <c r="E46" i="18"/>
  <c r="E42" i="18"/>
  <c r="E38" i="18"/>
  <c r="E34" i="18"/>
  <c r="E30" i="18"/>
  <c r="E26" i="18"/>
  <c r="E22" i="18"/>
  <c r="E18" i="18"/>
  <c r="E14" i="18"/>
  <c r="E10" i="18"/>
  <c r="E6" i="18"/>
  <c r="E153" i="18"/>
  <c r="E149" i="18"/>
  <c r="E145" i="18"/>
  <c r="E141" i="18"/>
  <c r="E137" i="18"/>
  <c r="E133" i="18"/>
  <c r="E129" i="18"/>
  <c r="E125" i="18"/>
  <c r="E121" i="18"/>
  <c r="E117" i="18"/>
  <c r="E113" i="18"/>
  <c r="E109" i="18"/>
  <c r="E105" i="18"/>
  <c r="E101" i="18"/>
  <c r="E97" i="18"/>
  <c r="E93" i="18"/>
  <c r="E89" i="18"/>
  <c r="E85" i="18"/>
  <c r="E81" i="18"/>
  <c r="E77" i="18"/>
  <c r="E73" i="18"/>
  <c r="E69" i="18"/>
  <c r="E65" i="18"/>
  <c r="E61" i="18"/>
  <c r="E57" i="18"/>
  <c r="E53" i="18"/>
  <c r="E49" i="18"/>
  <c r="E45" i="18"/>
  <c r="E41" i="18"/>
  <c r="E37" i="18"/>
  <c r="E33" i="18"/>
  <c r="E29" i="18"/>
  <c r="E25" i="18"/>
  <c r="E21" i="18"/>
  <c r="E17" i="18"/>
  <c r="E13" i="18"/>
  <c r="E9" i="18"/>
  <c r="E5" i="18"/>
  <c r="E156" i="18"/>
  <c r="E152" i="18"/>
  <c r="E148" i="18"/>
  <c r="E144" i="18"/>
  <c r="E140" i="18"/>
  <c r="E136" i="18"/>
  <c r="E132" i="18"/>
  <c r="E128" i="18"/>
  <c r="E124" i="18"/>
  <c r="E143" i="18"/>
  <c r="E127" i="18"/>
  <c r="E116" i="18"/>
  <c r="E108" i="18"/>
  <c r="E100" i="18"/>
  <c r="E92" i="18"/>
  <c r="E84" i="18"/>
  <c r="E76" i="18"/>
  <c r="E68" i="18"/>
  <c r="E60" i="18"/>
  <c r="E52" i="18"/>
  <c r="E44" i="18"/>
  <c r="E36" i="18"/>
  <c r="E28" i="18"/>
  <c r="E20" i="18"/>
  <c r="E12" i="18"/>
  <c r="E155" i="18"/>
  <c r="E139" i="18"/>
  <c r="E123" i="18"/>
  <c r="E115" i="18"/>
  <c r="E107" i="18"/>
  <c r="E99" i="18"/>
  <c r="E91" i="18"/>
  <c r="E83" i="18"/>
  <c r="E75" i="18"/>
  <c r="E67" i="18"/>
  <c r="E59" i="18"/>
  <c r="E51" i="18"/>
  <c r="E43" i="18"/>
  <c r="E35" i="18"/>
  <c r="E27" i="18"/>
  <c r="E19" i="18"/>
  <c r="E11" i="18"/>
  <c r="E151" i="18"/>
  <c r="E135" i="18"/>
  <c r="E120" i="18"/>
  <c r="E112" i="18"/>
  <c r="E104" i="18"/>
  <c r="E96" i="18"/>
  <c r="E88" i="18"/>
  <c r="E80" i="18"/>
  <c r="E72" i="18"/>
  <c r="E64" i="18"/>
  <c r="E56" i="18"/>
  <c r="E48" i="18"/>
  <c r="E40" i="18"/>
  <c r="E32" i="18"/>
  <c r="E24" i="18"/>
  <c r="E16" i="18"/>
  <c r="E8" i="18"/>
  <c r="E147" i="18"/>
  <c r="E131" i="18"/>
  <c r="E119" i="18"/>
  <c r="E111" i="18"/>
  <c r="E103" i="18"/>
  <c r="E95" i="18"/>
  <c r="E87" i="18"/>
  <c r="E79" i="18"/>
  <c r="E71" i="18"/>
  <c r="E63" i="18"/>
  <c r="E55" i="18"/>
  <c r="E47" i="18"/>
  <c r="E39" i="18"/>
  <c r="E31" i="18"/>
  <c r="E23" i="18"/>
  <c r="E15" i="18"/>
  <c r="E7" i="18"/>
  <c r="P158" i="16"/>
  <c r="O2" i="16"/>
  <c r="R5" i="16"/>
  <c r="K17" i="18"/>
  <c r="W162" i="16"/>
  <c r="X162" i="16"/>
  <c r="M17" i="18"/>
  <c r="K40" i="18"/>
  <c r="W163" i="16"/>
  <c r="X163" i="16"/>
  <c r="M40" i="18"/>
  <c r="X173" i="16"/>
  <c r="W173" i="16"/>
  <c r="K55" i="18"/>
  <c r="W164" i="16"/>
  <c r="X164" i="16"/>
  <c r="M55" i="18"/>
  <c r="X180" i="16"/>
  <c r="W180" i="16"/>
  <c r="K64" i="18"/>
  <c r="W165" i="16"/>
  <c r="X165" i="16"/>
  <c r="M64" i="18"/>
  <c r="K141" i="18"/>
  <c r="W169" i="16"/>
  <c r="X169" i="16"/>
  <c r="M141" i="18"/>
  <c r="K78" i="18"/>
  <c r="X179" i="16"/>
  <c r="W179" i="16"/>
  <c r="W166" i="16"/>
  <c r="X166" i="16"/>
  <c r="M78" i="18"/>
  <c r="K122" i="18"/>
  <c r="W168" i="16"/>
  <c r="X168" i="16"/>
  <c r="M122" i="18"/>
  <c r="K89" i="18"/>
  <c r="X175" i="16"/>
  <c r="W175" i="16"/>
  <c r="W167" i="16"/>
  <c r="X167" i="16"/>
  <c r="M89" i="18"/>
  <c r="V5" i="16" l="1"/>
  <c r="R172" i="16"/>
  <c r="R161" i="16"/>
  <c r="S5" i="16"/>
  <c r="R158" i="16"/>
  <c r="Q158" i="16" l="1"/>
  <c r="S158" i="16"/>
  <c r="Q161" i="16"/>
  <c r="S161" i="16"/>
  <c r="Q172" i="16"/>
  <c r="S172" i="16"/>
  <c r="V158" i="16"/>
  <c r="L5" i="18"/>
  <c r="V161" i="16"/>
  <c r="V172" i="16"/>
  <c r="W5" i="16"/>
  <c r="X5" i="16"/>
  <c r="J5" i="18"/>
  <c r="J158" i="18" l="1"/>
  <c r="K5" i="18"/>
  <c r="X172" i="16"/>
  <c r="W172" i="16"/>
  <c r="W161" i="16"/>
  <c r="X161" i="16"/>
  <c r="L158" i="18"/>
  <c r="M5" i="18"/>
  <c r="X158" i="16"/>
  <c r="W158" i="16"/>
  <c r="M158" i="18" l="1"/>
  <c r="F156" i="18"/>
  <c r="H156" i="18"/>
  <c r="I156" i="18" s="1"/>
  <c r="F155" i="18"/>
  <c r="H155" i="18"/>
  <c r="I155" i="18" s="1"/>
  <c r="F154" i="18"/>
  <c r="H154" i="18"/>
  <c r="I154" i="18" s="1"/>
  <c r="F153" i="18"/>
  <c r="H153" i="18"/>
  <c r="I153" i="18" s="1"/>
  <c r="F152" i="18"/>
  <c r="H152" i="18"/>
  <c r="I152" i="18" s="1"/>
  <c r="F151" i="18"/>
  <c r="H151" i="18"/>
  <c r="I151" i="18" s="1"/>
  <c r="F150" i="18"/>
  <c r="H150" i="18"/>
  <c r="I150" i="18" s="1"/>
  <c r="F149" i="18"/>
  <c r="H149" i="18"/>
  <c r="I149" i="18" s="1"/>
  <c r="F148" i="18"/>
  <c r="H148" i="18"/>
  <c r="I148" i="18" s="1"/>
  <c r="F147" i="18"/>
  <c r="H147" i="18"/>
  <c r="I147" i="18" s="1"/>
  <c r="F146" i="18"/>
  <c r="H146" i="18"/>
  <c r="I146" i="18" s="1"/>
  <c r="F145" i="18"/>
  <c r="H145" i="18"/>
  <c r="I145" i="18" s="1"/>
  <c r="F144" i="18"/>
  <c r="H144" i="18"/>
  <c r="I144" i="18" s="1"/>
  <c r="F143" i="18"/>
  <c r="H143" i="18"/>
  <c r="I143" i="18" s="1"/>
  <c r="F142" i="18"/>
  <c r="H142" i="18"/>
  <c r="I142" i="18" s="1"/>
  <c r="F141" i="18"/>
  <c r="H141" i="18"/>
  <c r="I141" i="18" s="1"/>
  <c r="F140" i="18"/>
  <c r="H140" i="18"/>
  <c r="I140" i="18" s="1"/>
  <c r="F139" i="18"/>
  <c r="H139" i="18"/>
  <c r="I139" i="18" s="1"/>
  <c r="F138" i="18"/>
  <c r="H138" i="18"/>
  <c r="I138" i="18" s="1"/>
  <c r="F137" i="18"/>
  <c r="H137" i="18"/>
  <c r="I137" i="18" s="1"/>
  <c r="F136" i="18"/>
  <c r="H136" i="18"/>
  <c r="I136" i="18" s="1"/>
  <c r="F135" i="18"/>
  <c r="H135" i="18"/>
  <c r="I135" i="18" s="1"/>
  <c r="F134" i="18"/>
  <c r="H134" i="18"/>
  <c r="I134" i="18" s="1"/>
  <c r="F133" i="18"/>
  <c r="H133" i="18"/>
  <c r="I133" i="18" s="1"/>
  <c r="F132" i="18"/>
  <c r="H132" i="18"/>
  <c r="I132" i="18" s="1"/>
  <c r="F131" i="18"/>
  <c r="H131" i="18"/>
  <c r="I131" i="18" s="1"/>
  <c r="F130" i="18"/>
  <c r="H130" i="18"/>
  <c r="I130" i="18" s="1"/>
  <c r="F129" i="18"/>
  <c r="H129" i="18"/>
  <c r="I129" i="18" s="1"/>
  <c r="F128" i="18"/>
  <c r="H128" i="18"/>
  <c r="I128" i="18" s="1"/>
  <c r="F127" i="18"/>
  <c r="H127" i="18"/>
  <c r="I127" i="18" s="1"/>
  <c r="F126" i="18"/>
  <c r="H126" i="18"/>
  <c r="I126" i="18" s="1"/>
  <c r="F125" i="18"/>
  <c r="H125" i="18"/>
  <c r="I125" i="18" s="1"/>
  <c r="F124" i="18"/>
  <c r="H124" i="18"/>
  <c r="I124" i="18" s="1"/>
  <c r="F123" i="18"/>
  <c r="H123" i="18"/>
  <c r="I123" i="18" s="1"/>
  <c r="F122" i="18"/>
  <c r="H122" i="18"/>
  <c r="I122" i="18" s="1"/>
  <c r="F121" i="18"/>
  <c r="H121" i="18"/>
  <c r="I121" i="18" s="1"/>
  <c r="F120" i="18"/>
  <c r="H120" i="18"/>
  <c r="I120" i="18" s="1"/>
  <c r="F119" i="18"/>
  <c r="H119" i="18"/>
  <c r="I119" i="18" s="1"/>
  <c r="F118" i="18"/>
  <c r="H118" i="18"/>
  <c r="I118" i="18" s="1"/>
  <c r="F117" i="18"/>
  <c r="H117" i="18"/>
  <c r="I117" i="18" s="1"/>
  <c r="F116" i="18"/>
  <c r="H116" i="18"/>
  <c r="I116" i="18" s="1"/>
  <c r="F115" i="18"/>
  <c r="H115" i="18"/>
  <c r="I115" i="18" s="1"/>
  <c r="F114" i="18"/>
  <c r="H114" i="18"/>
  <c r="I114" i="18" s="1"/>
  <c r="F113" i="18"/>
  <c r="H113" i="18"/>
  <c r="I113" i="18" s="1"/>
  <c r="F112" i="18"/>
  <c r="H112" i="18"/>
  <c r="I112" i="18" s="1"/>
  <c r="F111" i="18"/>
  <c r="H111" i="18"/>
  <c r="I111" i="18" s="1"/>
  <c r="F110" i="18"/>
  <c r="H110" i="18"/>
  <c r="I110" i="18" s="1"/>
  <c r="F109" i="18"/>
  <c r="H109" i="18"/>
  <c r="I109" i="18" s="1"/>
  <c r="F108" i="18"/>
  <c r="H108" i="18"/>
  <c r="I108" i="18" s="1"/>
  <c r="F107" i="18"/>
  <c r="H107" i="18"/>
  <c r="I107" i="18" s="1"/>
  <c r="F106" i="18"/>
  <c r="H106" i="18"/>
  <c r="I106" i="18" s="1"/>
  <c r="F105" i="18"/>
  <c r="H105" i="18"/>
  <c r="I105" i="18" s="1"/>
  <c r="F104" i="18"/>
  <c r="H104" i="18"/>
  <c r="I104" i="18" s="1"/>
  <c r="F103" i="18"/>
  <c r="H103" i="18"/>
  <c r="I103" i="18" s="1"/>
  <c r="F102" i="18"/>
  <c r="H102" i="18"/>
  <c r="I102" i="18" s="1"/>
  <c r="F101" i="18"/>
  <c r="H101" i="18"/>
  <c r="I101" i="18" s="1"/>
  <c r="F100" i="18"/>
  <c r="H100" i="18"/>
  <c r="I100" i="18" s="1"/>
  <c r="F99" i="18"/>
  <c r="H99" i="18"/>
  <c r="I99" i="18" s="1"/>
  <c r="F98" i="18"/>
  <c r="H98" i="18"/>
  <c r="I98" i="18" s="1"/>
  <c r="F97" i="18"/>
  <c r="H97" i="18"/>
  <c r="I97" i="18" s="1"/>
  <c r="F96" i="18"/>
  <c r="H96" i="18"/>
  <c r="I96" i="18" s="1"/>
  <c r="F95" i="18"/>
  <c r="H95" i="18"/>
  <c r="I95" i="18" s="1"/>
  <c r="F94" i="18"/>
  <c r="H94" i="18"/>
  <c r="I94" i="18" s="1"/>
  <c r="F93" i="18"/>
  <c r="H93" i="18"/>
  <c r="I93" i="18" s="1"/>
  <c r="F92" i="18"/>
  <c r="H92" i="18"/>
  <c r="I92" i="18" s="1"/>
  <c r="F91" i="18"/>
  <c r="H91" i="18"/>
  <c r="I91" i="18" s="1"/>
  <c r="F90" i="18"/>
  <c r="H90" i="18"/>
  <c r="I90" i="18" s="1"/>
  <c r="F89" i="18"/>
  <c r="H89" i="18"/>
  <c r="I89" i="18" s="1"/>
  <c r="F88" i="18"/>
  <c r="H88" i="18"/>
  <c r="I88" i="18" s="1"/>
  <c r="F87" i="18"/>
  <c r="H87" i="18"/>
  <c r="I87" i="18" s="1"/>
  <c r="F86" i="18"/>
  <c r="H86" i="18"/>
  <c r="I86" i="18" s="1"/>
  <c r="F85" i="18"/>
  <c r="H85" i="18"/>
  <c r="I85" i="18" s="1"/>
  <c r="F84" i="18"/>
  <c r="H84" i="18"/>
  <c r="I84" i="18" s="1"/>
  <c r="F83" i="18"/>
  <c r="H83" i="18"/>
  <c r="I83" i="18" s="1"/>
  <c r="F82" i="18"/>
  <c r="H82" i="18"/>
  <c r="I82" i="18" s="1"/>
  <c r="F81" i="18"/>
  <c r="H81" i="18"/>
  <c r="I81" i="18" s="1"/>
  <c r="F80" i="18"/>
  <c r="H80" i="18"/>
  <c r="I80" i="18" s="1"/>
  <c r="F79" i="18"/>
  <c r="H79" i="18"/>
  <c r="I79" i="18" s="1"/>
  <c r="F78" i="18"/>
  <c r="H78" i="18"/>
  <c r="I78" i="18" s="1"/>
  <c r="F77" i="18"/>
  <c r="H77" i="18"/>
  <c r="I77" i="18" s="1"/>
  <c r="F76" i="18"/>
  <c r="H76" i="18"/>
  <c r="I76" i="18" s="1"/>
  <c r="F75" i="18"/>
  <c r="H75" i="18"/>
  <c r="I75" i="18" s="1"/>
  <c r="F74" i="18"/>
  <c r="H74" i="18"/>
  <c r="I74" i="18" s="1"/>
  <c r="F73" i="18"/>
  <c r="H73" i="18"/>
  <c r="I73" i="18" s="1"/>
  <c r="F72" i="18"/>
  <c r="H72" i="18"/>
  <c r="I72" i="18" s="1"/>
  <c r="F71" i="18"/>
  <c r="H71" i="18"/>
  <c r="I71" i="18" s="1"/>
  <c r="F70" i="18"/>
  <c r="H70" i="18"/>
  <c r="I70" i="18" s="1"/>
  <c r="F69" i="18"/>
  <c r="H69" i="18"/>
  <c r="I69" i="18" s="1"/>
  <c r="F68" i="18"/>
  <c r="H68" i="18"/>
  <c r="I68" i="18" s="1"/>
  <c r="F67" i="18"/>
  <c r="H67" i="18"/>
  <c r="I67" i="18" s="1"/>
  <c r="F66" i="18"/>
  <c r="H66" i="18"/>
  <c r="I66" i="18" s="1"/>
  <c r="F65" i="18"/>
  <c r="H65" i="18"/>
  <c r="I65" i="18" s="1"/>
  <c r="F64" i="18"/>
  <c r="H64" i="18"/>
  <c r="I64" i="18" s="1"/>
  <c r="F63" i="18"/>
  <c r="H63" i="18"/>
  <c r="I63" i="18" s="1"/>
  <c r="F62" i="18"/>
  <c r="H62" i="18"/>
  <c r="I62" i="18" s="1"/>
  <c r="F61" i="18"/>
  <c r="H61" i="18"/>
  <c r="I61" i="18" s="1"/>
  <c r="F60" i="18"/>
  <c r="H60" i="18"/>
  <c r="I60" i="18" s="1"/>
  <c r="F59" i="18"/>
  <c r="H59" i="18"/>
  <c r="I59" i="18" s="1"/>
  <c r="F58" i="18"/>
  <c r="H58" i="18"/>
  <c r="I58" i="18" s="1"/>
  <c r="F57" i="18"/>
  <c r="H57" i="18"/>
  <c r="I57" i="18" s="1"/>
  <c r="F56" i="18"/>
  <c r="H56" i="18"/>
  <c r="I56" i="18" s="1"/>
  <c r="F55" i="18"/>
  <c r="H55" i="18"/>
  <c r="I55" i="18" s="1"/>
  <c r="F54" i="18"/>
  <c r="H54" i="18"/>
  <c r="I54" i="18" s="1"/>
  <c r="F53" i="18"/>
  <c r="H53" i="18"/>
  <c r="I53" i="18" s="1"/>
  <c r="F52" i="18"/>
  <c r="H52" i="18"/>
  <c r="I52" i="18" s="1"/>
  <c r="F51" i="18"/>
  <c r="H51" i="18"/>
  <c r="I51" i="18" s="1"/>
  <c r="F50" i="18"/>
  <c r="H50" i="18"/>
  <c r="I50" i="18" s="1"/>
  <c r="F49" i="18"/>
  <c r="H49" i="18"/>
  <c r="I49" i="18" s="1"/>
  <c r="F48" i="18"/>
  <c r="H48" i="18"/>
  <c r="I48" i="18" s="1"/>
  <c r="F47" i="18"/>
  <c r="H47" i="18"/>
  <c r="I47" i="18" s="1"/>
  <c r="F46" i="18"/>
  <c r="H46" i="18"/>
  <c r="I46" i="18" s="1"/>
  <c r="F45" i="18"/>
  <c r="H45" i="18"/>
  <c r="I45" i="18" s="1"/>
  <c r="F44" i="18"/>
  <c r="H44" i="18"/>
  <c r="I44" i="18" s="1"/>
  <c r="F43" i="18"/>
  <c r="H43" i="18"/>
  <c r="I43" i="18" s="1"/>
  <c r="F42" i="18"/>
  <c r="H42" i="18"/>
  <c r="I42" i="18" s="1"/>
  <c r="F41" i="18"/>
  <c r="H41" i="18"/>
  <c r="I41" i="18" s="1"/>
  <c r="F40" i="18"/>
  <c r="H40" i="18"/>
  <c r="I40" i="18" s="1"/>
  <c r="F39" i="18"/>
  <c r="H39" i="18"/>
  <c r="I39" i="18" s="1"/>
  <c r="F38" i="18"/>
  <c r="H38" i="18"/>
  <c r="I38" i="18" s="1"/>
  <c r="F37" i="18"/>
  <c r="H37" i="18"/>
  <c r="I37" i="18" s="1"/>
  <c r="F36" i="18"/>
  <c r="H36" i="18"/>
  <c r="I36" i="18" s="1"/>
  <c r="F35" i="18"/>
  <c r="H35" i="18"/>
  <c r="I35" i="18" s="1"/>
  <c r="F34" i="18"/>
  <c r="H34" i="18"/>
  <c r="I34" i="18" s="1"/>
  <c r="F33" i="18"/>
  <c r="H33" i="18"/>
  <c r="I33" i="18" s="1"/>
  <c r="F32" i="18"/>
  <c r="H32" i="18"/>
  <c r="I32" i="18" s="1"/>
  <c r="F31" i="18"/>
  <c r="H31" i="18"/>
  <c r="I31" i="18" s="1"/>
  <c r="F30" i="18"/>
  <c r="H30" i="18"/>
  <c r="I30" i="18" s="1"/>
  <c r="F29" i="18"/>
  <c r="H29" i="18"/>
  <c r="I29" i="18" s="1"/>
  <c r="F28" i="18"/>
  <c r="H28" i="18"/>
  <c r="I28" i="18" s="1"/>
  <c r="F27" i="18"/>
  <c r="H27" i="18"/>
  <c r="I27" i="18" s="1"/>
  <c r="F26" i="18"/>
  <c r="H26" i="18"/>
  <c r="I26" i="18" s="1"/>
  <c r="F25" i="18"/>
  <c r="H25" i="18"/>
  <c r="I25" i="18" s="1"/>
  <c r="F24" i="18"/>
  <c r="H24" i="18"/>
  <c r="I24" i="18" s="1"/>
  <c r="F23" i="18"/>
  <c r="H23" i="18"/>
  <c r="I23" i="18" s="1"/>
  <c r="F22" i="18"/>
  <c r="H22" i="18"/>
  <c r="I22" i="18" s="1"/>
  <c r="F21" i="18"/>
  <c r="H21" i="18"/>
  <c r="I21" i="18" s="1"/>
  <c r="F20" i="18"/>
  <c r="H20" i="18"/>
  <c r="I20" i="18" s="1"/>
  <c r="F19" i="18"/>
  <c r="H19" i="18"/>
  <c r="I19" i="18" s="1"/>
  <c r="F18" i="18"/>
  <c r="H18" i="18"/>
  <c r="I18" i="18" s="1"/>
  <c r="F17" i="18"/>
  <c r="H17" i="18"/>
  <c r="I17" i="18" s="1"/>
  <c r="F16" i="18"/>
  <c r="H16" i="18"/>
  <c r="I16" i="18" s="1"/>
  <c r="F15" i="18"/>
  <c r="H15" i="18"/>
  <c r="I15" i="18" s="1"/>
  <c r="F14" i="18"/>
  <c r="H14" i="18"/>
  <c r="I14" i="18" s="1"/>
  <c r="F13" i="18"/>
  <c r="H13" i="18"/>
  <c r="I13" i="18" s="1"/>
  <c r="F12" i="18"/>
  <c r="H12" i="18"/>
  <c r="I12" i="18" s="1"/>
  <c r="F11" i="18"/>
  <c r="H11" i="18"/>
  <c r="I11" i="18" s="1"/>
  <c r="F10" i="18"/>
  <c r="H10" i="18"/>
  <c r="I10" i="18" s="1"/>
  <c r="F9" i="18"/>
  <c r="H9" i="18"/>
  <c r="I9" i="18" s="1"/>
  <c r="F8" i="18"/>
  <c r="H8" i="18"/>
  <c r="I8" i="18" s="1"/>
  <c r="F7" i="18"/>
  <c r="H7" i="18"/>
  <c r="I7" i="18" s="1"/>
  <c r="F6" i="18"/>
  <c r="H6" i="18"/>
  <c r="I6" i="18" s="1"/>
  <c r="E158" i="18"/>
  <c r="N153" i="18" s="1"/>
  <c r="O153" i="18" s="1"/>
  <c r="P153" i="18" s="1"/>
  <c r="F5" i="18"/>
  <c r="H5" i="18"/>
  <c r="K158" i="18"/>
  <c r="N6" i="18" l="1"/>
  <c r="O6" i="18" s="1"/>
  <c r="P6" i="18" s="1"/>
  <c r="N10" i="18"/>
  <c r="O10" i="18" s="1"/>
  <c r="P10" i="18" s="1"/>
  <c r="N14" i="18"/>
  <c r="O14" i="18" s="1"/>
  <c r="P14" i="18" s="1"/>
  <c r="N18" i="18"/>
  <c r="O18" i="18" s="1"/>
  <c r="P18" i="18" s="1"/>
  <c r="N22" i="18"/>
  <c r="O22" i="18" s="1"/>
  <c r="P22" i="18" s="1"/>
  <c r="N26" i="18"/>
  <c r="O26" i="18" s="1"/>
  <c r="P26" i="18" s="1"/>
  <c r="N30" i="18"/>
  <c r="O30" i="18" s="1"/>
  <c r="P30" i="18" s="1"/>
  <c r="N34" i="18"/>
  <c r="O34" i="18" s="1"/>
  <c r="P34" i="18" s="1"/>
  <c r="N38" i="18"/>
  <c r="O38" i="18" s="1"/>
  <c r="P38" i="18" s="1"/>
  <c r="N42" i="18"/>
  <c r="O42" i="18" s="1"/>
  <c r="P42" i="18" s="1"/>
  <c r="N46" i="18"/>
  <c r="O46" i="18" s="1"/>
  <c r="P46" i="18" s="1"/>
  <c r="N50" i="18"/>
  <c r="O50" i="18" s="1"/>
  <c r="P50" i="18" s="1"/>
  <c r="N54" i="18"/>
  <c r="O54" i="18" s="1"/>
  <c r="P54" i="18" s="1"/>
  <c r="N58" i="18"/>
  <c r="O58" i="18" s="1"/>
  <c r="P58" i="18" s="1"/>
  <c r="N62" i="18"/>
  <c r="O62" i="18" s="1"/>
  <c r="P62" i="18" s="1"/>
  <c r="N66" i="18"/>
  <c r="O66" i="18" s="1"/>
  <c r="P66" i="18" s="1"/>
  <c r="N70" i="18"/>
  <c r="O70" i="18" s="1"/>
  <c r="P70" i="18" s="1"/>
  <c r="N74" i="18"/>
  <c r="O74" i="18" s="1"/>
  <c r="P74" i="18" s="1"/>
  <c r="N78" i="18"/>
  <c r="O78" i="18" s="1"/>
  <c r="P78" i="18" s="1"/>
  <c r="N82" i="18"/>
  <c r="O82" i="18" s="1"/>
  <c r="P82" i="18" s="1"/>
  <c r="N86" i="18"/>
  <c r="O86" i="18" s="1"/>
  <c r="P86" i="18" s="1"/>
  <c r="N90" i="18"/>
  <c r="O90" i="18" s="1"/>
  <c r="P90" i="18" s="1"/>
  <c r="N94" i="18"/>
  <c r="O94" i="18" s="1"/>
  <c r="P94" i="18" s="1"/>
  <c r="N98" i="18"/>
  <c r="O98" i="18" s="1"/>
  <c r="P98" i="18" s="1"/>
  <c r="N102" i="18"/>
  <c r="O102" i="18" s="1"/>
  <c r="P102" i="18" s="1"/>
  <c r="N106" i="18"/>
  <c r="O106" i="18" s="1"/>
  <c r="P106" i="18" s="1"/>
  <c r="N110" i="18"/>
  <c r="O110" i="18" s="1"/>
  <c r="P110" i="18" s="1"/>
  <c r="N114" i="18"/>
  <c r="O114" i="18" s="1"/>
  <c r="P114" i="18" s="1"/>
  <c r="N118" i="18"/>
  <c r="O118" i="18" s="1"/>
  <c r="P118" i="18" s="1"/>
  <c r="N122" i="18"/>
  <c r="O122" i="18" s="1"/>
  <c r="P122" i="18" s="1"/>
  <c r="N126" i="18"/>
  <c r="O126" i="18" s="1"/>
  <c r="P126" i="18" s="1"/>
  <c r="N130" i="18"/>
  <c r="O130" i="18" s="1"/>
  <c r="P130" i="18" s="1"/>
  <c r="N134" i="18"/>
  <c r="O134" i="18" s="1"/>
  <c r="P134" i="18" s="1"/>
  <c r="N138" i="18"/>
  <c r="O138" i="18" s="1"/>
  <c r="P138" i="18" s="1"/>
  <c r="N142" i="18"/>
  <c r="O142" i="18" s="1"/>
  <c r="P142" i="18" s="1"/>
  <c r="N146" i="18"/>
  <c r="O146" i="18" s="1"/>
  <c r="P146" i="18" s="1"/>
  <c r="N150" i="18"/>
  <c r="O150" i="18" s="1"/>
  <c r="P150" i="18" s="1"/>
  <c r="N154" i="18"/>
  <c r="O154" i="18" s="1"/>
  <c r="P154" i="18" s="1"/>
  <c r="N7" i="18"/>
  <c r="O7" i="18" s="1"/>
  <c r="P7" i="18" s="1"/>
  <c r="N11" i="18"/>
  <c r="O11" i="18" s="1"/>
  <c r="P11" i="18" s="1"/>
  <c r="N15" i="18"/>
  <c r="O15" i="18" s="1"/>
  <c r="P15" i="18" s="1"/>
  <c r="N19" i="18"/>
  <c r="O19" i="18" s="1"/>
  <c r="P19" i="18" s="1"/>
  <c r="N23" i="18"/>
  <c r="O23" i="18" s="1"/>
  <c r="P23" i="18" s="1"/>
  <c r="N27" i="18"/>
  <c r="O27" i="18" s="1"/>
  <c r="P27" i="18" s="1"/>
  <c r="N31" i="18"/>
  <c r="O31" i="18" s="1"/>
  <c r="P31" i="18" s="1"/>
  <c r="N35" i="18"/>
  <c r="O35" i="18" s="1"/>
  <c r="P35" i="18" s="1"/>
  <c r="N39" i="18"/>
  <c r="O39" i="18" s="1"/>
  <c r="P39" i="18" s="1"/>
  <c r="N43" i="18"/>
  <c r="O43" i="18" s="1"/>
  <c r="P43" i="18" s="1"/>
  <c r="N47" i="18"/>
  <c r="O47" i="18" s="1"/>
  <c r="P47" i="18" s="1"/>
  <c r="N51" i="18"/>
  <c r="O51" i="18" s="1"/>
  <c r="P51" i="18" s="1"/>
  <c r="N55" i="18"/>
  <c r="O55" i="18" s="1"/>
  <c r="P55" i="18" s="1"/>
  <c r="N59" i="18"/>
  <c r="O59" i="18" s="1"/>
  <c r="P59" i="18" s="1"/>
  <c r="N63" i="18"/>
  <c r="O63" i="18" s="1"/>
  <c r="P63" i="18" s="1"/>
  <c r="N67" i="18"/>
  <c r="O67" i="18" s="1"/>
  <c r="P67" i="18" s="1"/>
  <c r="N71" i="18"/>
  <c r="O71" i="18" s="1"/>
  <c r="P71" i="18" s="1"/>
  <c r="N75" i="18"/>
  <c r="O75" i="18" s="1"/>
  <c r="P75" i="18" s="1"/>
  <c r="N79" i="18"/>
  <c r="O79" i="18" s="1"/>
  <c r="P79" i="18" s="1"/>
  <c r="N83" i="18"/>
  <c r="O83" i="18" s="1"/>
  <c r="P83" i="18" s="1"/>
  <c r="N87" i="18"/>
  <c r="O87" i="18" s="1"/>
  <c r="P87" i="18" s="1"/>
  <c r="N91" i="18"/>
  <c r="O91" i="18" s="1"/>
  <c r="P91" i="18" s="1"/>
  <c r="N95" i="18"/>
  <c r="O95" i="18" s="1"/>
  <c r="P95" i="18" s="1"/>
  <c r="N99" i="18"/>
  <c r="O99" i="18" s="1"/>
  <c r="P99" i="18" s="1"/>
  <c r="N103" i="18"/>
  <c r="O103" i="18" s="1"/>
  <c r="P103" i="18" s="1"/>
  <c r="N107" i="18"/>
  <c r="O107" i="18" s="1"/>
  <c r="P107" i="18" s="1"/>
  <c r="N111" i="18"/>
  <c r="O111" i="18" s="1"/>
  <c r="P111" i="18" s="1"/>
  <c r="N115" i="18"/>
  <c r="O115" i="18" s="1"/>
  <c r="P115" i="18" s="1"/>
  <c r="N119" i="18"/>
  <c r="O119" i="18" s="1"/>
  <c r="P119" i="18" s="1"/>
  <c r="N123" i="18"/>
  <c r="O123" i="18" s="1"/>
  <c r="P123" i="18" s="1"/>
  <c r="N127" i="18"/>
  <c r="O127" i="18" s="1"/>
  <c r="P127" i="18" s="1"/>
  <c r="N131" i="18"/>
  <c r="O131" i="18" s="1"/>
  <c r="P131" i="18" s="1"/>
  <c r="N135" i="18"/>
  <c r="O135" i="18" s="1"/>
  <c r="P135" i="18" s="1"/>
  <c r="N139" i="18"/>
  <c r="O139" i="18" s="1"/>
  <c r="P139" i="18" s="1"/>
  <c r="N143" i="18"/>
  <c r="O143" i="18" s="1"/>
  <c r="P143" i="18" s="1"/>
  <c r="N147" i="18"/>
  <c r="O147" i="18" s="1"/>
  <c r="P147" i="18" s="1"/>
  <c r="N151" i="18"/>
  <c r="O151" i="18" s="1"/>
  <c r="P151" i="18" s="1"/>
  <c r="N155" i="18"/>
  <c r="O155" i="18" s="1"/>
  <c r="P155" i="18" s="1"/>
  <c r="N8" i="18"/>
  <c r="O8" i="18" s="1"/>
  <c r="P8" i="18" s="1"/>
  <c r="N12" i="18"/>
  <c r="O12" i="18" s="1"/>
  <c r="P12" i="18" s="1"/>
  <c r="N16" i="18"/>
  <c r="O16" i="18" s="1"/>
  <c r="P16" i="18" s="1"/>
  <c r="N20" i="18"/>
  <c r="O20" i="18" s="1"/>
  <c r="P20" i="18" s="1"/>
  <c r="N24" i="18"/>
  <c r="O24" i="18" s="1"/>
  <c r="P24" i="18" s="1"/>
  <c r="N28" i="18"/>
  <c r="O28" i="18" s="1"/>
  <c r="P28" i="18" s="1"/>
  <c r="N32" i="18"/>
  <c r="O32" i="18" s="1"/>
  <c r="P32" i="18" s="1"/>
  <c r="N36" i="18"/>
  <c r="O36" i="18" s="1"/>
  <c r="P36" i="18" s="1"/>
  <c r="N40" i="18"/>
  <c r="O40" i="18" s="1"/>
  <c r="P40" i="18" s="1"/>
  <c r="N44" i="18"/>
  <c r="O44" i="18" s="1"/>
  <c r="P44" i="18" s="1"/>
  <c r="N48" i="18"/>
  <c r="O48" i="18" s="1"/>
  <c r="P48" i="18" s="1"/>
  <c r="N52" i="18"/>
  <c r="O52" i="18" s="1"/>
  <c r="P52" i="18" s="1"/>
  <c r="N56" i="18"/>
  <c r="O56" i="18" s="1"/>
  <c r="P56" i="18" s="1"/>
  <c r="N60" i="18"/>
  <c r="O60" i="18" s="1"/>
  <c r="P60" i="18" s="1"/>
  <c r="N64" i="18"/>
  <c r="O64" i="18" s="1"/>
  <c r="P64" i="18" s="1"/>
  <c r="N68" i="18"/>
  <c r="O68" i="18" s="1"/>
  <c r="P68" i="18" s="1"/>
  <c r="N72" i="18"/>
  <c r="O72" i="18" s="1"/>
  <c r="P72" i="18" s="1"/>
  <c r="N76" i="18"/>
  <c r="O76" i="18" s="1"/>
  <c r="P76" i="18" s="1"/>
  <c r="N80" i="18"/>
  <c r="O80" i="18" s="1"/>
  <c r="P80" i="18" s="1"/>
  <c r="N84" i="18"/>
  <c r="O84" i="18" s="1"/>
  <c r="P84" i="18" s="1"/>
  <c r="N88" i="18"/>
  <c r="O88" i="18" s="1"/>
  <c r="P88" i="18" s="1"/>
  <c r="N92" i="18"/>
  <c r="O92" i="18" s="1"/>
  <c r="P92" i="18" s="1"/>
  <c r="N96" i="18"/>
  <c r="O96" i="18" s="1"/>
  <c r="P96" i="18" s="1"/>
  <c r="N100" i="18"/>
  <c r="O100" i="18" s="1"/>
  <c r="P100" i="18" s="1"/>
  <c r="N104" i="18"/>
  <c r="O104" i="18" s="1"/>
  <c r="P104" i="18" s="1"/>
  <c r="N108" i="18"/>
  <c r="O108" i="18" s="1"/>
  <c r="P108" i="18" s="1"/>
  <c r="N112" i="18"/>
  <c r="O112" i="18" s="1"/>
  <c r="P112" i="18" s="1"/>
  <c r="N116" i="18"/>
  <c r="O116" i="18" s="1"/>
  <c r="P116" i="18" s="1"/>
  <c r="N120" i="18"/>
  <c r="O120" i="18" s="1"/>
  <c r="P120" i="18" s="1"/>
  <c r="N124" i="18"/>
  <c r="O124" i="18" s="1"/>
  <c r="P124" i="18" s="1"/>
  <c r="N128" i="18"/>
  <c r="O128" i="18" s="1"/>
  <c r="P128" i="18" s="1"/>
  <c r="N132" i="18"/>
  <c r="O132" i="18" s="1"/>
  <c r="P132" i="18" s="1"/>
  <c r="N136" i="18"/>
  <c r="O136" i="18" s="1"/>
  <c r="P136" i="18" s="1"/>
  <c r="N140" i="18"/>
  <c r="O140" i="18" s="1"/>
  <c r="P140" i="18" s="1"/>
  <c r="N144" i="18"/>
  <c r="O144" i="18" s="1"/>
  <c r="P144" i="18" s="1"/>
  <c r="N148" i="18"/>
  <c r="O148" i="18" s="1"/>
  <c r="P148" i="18" s="1"/>
  <c r="N152" i="18"/>
  <c r="O152" i="18" s="1"/>
  <c r="P152" i="18" s="1"/>
  <c r="N156" i="18"/>
  <c r="O156" i="18" s="1"/>
  <c r="P156" i="18" s="1"/>
  <c r="N5" i="18"/>
  <c r="N9" i="18"/>
  <c r="O9" i="18" s="1"/>
  <c r="P9" i="18" s="1"/>
  <c r="N13" i="18"/>
  <c r="O13" i="18" s="1"/>
  <c r="P13" i="18" s="1"/>
  <c r="N17" i="18"/>
  <c r="O17" i="18" s="1"/>
  <c r="P17" i="18" s="1"/>
  <c r="N21" i="18"/>
  <c r="O21" i="18" s="1"/>
  <c r="P21" i="18" s="1"/>
  <c r="N25" i="18"/>
  <c r="O25" i="18" s="1"/>
  <c r="P25" i="18" s="1"/>
  <c r="N29" i="18"/>
  <c r="O29" i="18" s="1"/>
  <c r="P29" i="18" s="1"/>
  <c r="N33" i="18"/>
  <c r="O33" i="18" s="1"/>
  <c r="P33" i="18" s="1"/>
  <c r="N37" i="18"/>
  <c r="O37" i="18" s="1"/>
  <c r="P37" i="18" s="1"/>
  <c r="N41" i="18"/>
  <c r="O41" i="18" s="1"/>
  <c r="P41" i="18" s="1"/>
  <c r="N45" i="18"/>
  <c r="O45" i="18" s="1"/>
  <c r="P45" i="18" s="1"/>
  <c r="N49" i="18"/>
  <c r="O49" i="18" s="1"/>
  <c r="P49" i="18" s="1"/>
  <c r="N53" i="18"/>
  <c r="O53" i="18" s="1"/>
  <c r="P53" i="18" s="1"/>
  <c r="N57" i="18"/>
  <c r="O57" i="18" s="1"/>
  <c r="P57" i="18" s="1"/>
  <c r="N61" i="18"/>
  <c r="O61" i="18" s="1"/>
  <c r="P61" i="18" s="1"/>
  <c r="N65" i="18"/>
  <c r="O65" i="18" s="1"/>
  <c r="P65" i="18" s="1"/>
  <c r="N69" i="18"/>
  <c r="O69" i="18" s="1"/>
  <c r="P69" i="18" s="1"/>
  <c r="N73" i="18"/>
  <c r="O73" i="18" s="1"/>
  <c r="P73" i="18" s="1"/>
  <c r="N77" i="18"/>
  <c r="O77" i="18" s="1"/>
  <c r="P77" i="18" s="1"/>
  <c r="N81" i="18"/>
  <c r="O81" i="18" s="1"/>
  <c r="P81" i="18" s="1"/>
  <c r="N85" i="18"/>
  <c r="O85" i="18" s="1"/>
  <c r="P85" i="18" s="1"/>
  <c r="N89" i="18"/>
  <c r="O89" i="18" s="1"/>
  <c r="P89" i="18" s="1"/>
  <c r="N93" i="18"/>
  <c r="O93" i="18" s="1"/>
  <c r="P93" i="18" s="1"/>
  <c r="N97" i="18"/>
  <c r="O97" i="18" s="1"/>
  <c r="P97" i="18" s="1"/>
  <c r="N101" i="18"/>
  <c r="O101" i="18" s="1"/>
  <c r="P101" i="18" s="1"/>
  <c r="N105" i="18"/>
  <c r="O105" i="18" s="1"/>
  <c r="P105" i="18" s="1"/>
  <c r="N109" i="18"/>
  <c r="O109" i="18" s="1"/>
  <c r="P109" i="18" s="1"/>
  <c r="N113" i="18"/>
  <c r="O113" i="18" s="1"/>
  <c r="P113" i="18" s="1"/>
  <c r="N117" i="18"/>
  <c r="O117" i="18" s="1"/>
  <c r="P117" i="18" s="1"/>
  <c r="N121" i="18"/>
  <c r="O121" i="18" s="1"/>
  <c r="P121" i="18" s="1"/>
  <c r="N125" i="18"/>
  <c r="O125" i="18" s="1"/>
  <c r="P125" i="18" s="1"/>
  <c r="N129" i="18"/>
  <c r="O129" i="18" s="1"/>
  <c r="P129" i="18" s="1"/>
  <c r="N133" i="18"/>
  <c r="O133" i="18" s="1"/>
  <c r="P133" i="18" s="1"/>
  <c r="N137" i="18"/>
  <c r="O137" i="18" s="1"/>
  <c r="P137" i="18" s="1"/>
  <c r="N141" i="18"/>
  <c r="O141" i="18" s="1"/>
  <c r="P141" i="18" s="1"/>
  <c r="N145" i="18"/>
  <c r="O145" i="18" s="1"/>
  <c r="P145" i="18" s="1"/>
  <c r="N149" i="18"/>
  <c r="O149" i="18" s="1"/>
  <c r="P149" i="18" s="1"/>
  <c r="F158" i="18"/>
  <c r="G158"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H158" i="18"/>
  <c r="I158" i="18" s="1"/>
  <c r="I5" i="18"/>
  <c r="N158" i="18"/>
  <c r="O5" i="18"/>
  <c r="O158" i="18" l="1"/>
  <c r="P158" i="18" s="1"/>
  <c r="P5" i="18"/>
  <c r="U158" i="18" l="1"/>
  <c r="V158" i="18" l="1"/>
  <c r="W158" i="18"/>
  <c r="X158" i="18" s="1"/>
  <c r="AC158" i="18" l="1"/>
  <c r="AA158" i="18" l="1"/>
  <c r="Z158" i="18" s="1"/>
  <c r="AD158" i="18"/>
  <c r="AE158" i="18" l="1"/>
  <c r="AB158" i="18"/>
  <c r="Y158" i="18"/>
</calcChain>
</file>

<file path=xl/sharedStrings.xml><?xml version="1.0" encoding="utf-8"?>
<sst xmlns="http://schemas.openxmlformats.org/spreadsheetml/2006/main" count="24810" uniqueCount="14302">
  <si>
    <t>Final weighted populations</t>
  </si>
  <si>
    <t>Age-gender adjustments</t>
  </si>
  <si>
    <t>Market forces factor (MFF)</t>
  </si>
  <si>
    <t>Table 9: Inputs</t>
  </si>
  <si>
    <t>Table 10:</t>
  </si>
  <si>
    <t>South Kesteven 012</t>
  </si>
  <si>
    <t>E02005488</t>
  </si>
  <si>
    <t>South Kesteven 013</t>
  </si>
  <si>
    <t>E02005489</t>
  </si>
  <si>
    <t>South Kesteven 014</t>
  </si>
  <si>
    <t>E02005490</t>
  </si>
  <si>
    <t>South Kesteven 015</t>
  </si>
  <si>
    <t>E02005491</t>
  </si>
  <si>
    <t>South Kesteven 016</t>
  </si>
  <si>
    <t>E02002749</t>
  </si>
  <si>
    <t>North Lincolnshire 001</t>
  </si>
  <si>
    <t>E06000013</t>
  </si>
  <si>
    <t>Colchester 003</t>
  </si>
  <si>
    <t>E02004509</t>
  </si>
  <si>
    <t>Colchester 004</t>
  </si>
  <si>
    <t>E02004510</t>
  </si>
  <si>
    <t>Colchester 005</t>
  </si>
  <si>
    <t>E02004511</t>
  </si>
  <si>
    <t>Colchester 006</t>
  </si>
  <si>
    <t>E02004512</t>
  </si>
  <si>
    <t>Colchester 007</t>
  </si>
  <si>
    <t>E02004513</t>
  </si>
  <si>
    <t>Colchester 008</t>
  </si>
  <si>
    <t>E02004514</t>
  </si>
  <si>
    <t>Colchester 009</t>
  </si>
  <si>
    <t>E02004515</t>
  </si>
  <si>
    <t>Colchester 010</t>
  </si>
  <si>
    <t>E02004516</t>
  </si>
  <si>
    <t>Colchester 011</t>
  </si>
  <si>
    <t>E02004517</t>
  </si>
  <si>
    <t>Colchester 012</t>
  </si>
  <si>
    <t>E02004518</t>
  </si>
  <si>
    <t>Colchester 013</t>
  </si>
  <si>
    <t>E02004519</t>
  </si>
  <si>
    <t>Colchester 014</t>
  </si>
  <si>
    <t>E02004520</t>
  </si>
  <si>
    <t>Colchester 015</t>
  </si>
  <si>
    <t>E02004521</t>
  </si>
  <si>
    <t>Colchester 016</t>
  </si>
  <si>
    <t>E02004522</t>
  </si>
  <si>
    <t>Colchester 017</t>
  </si>
  <si>
    <t>E02004523</t>
  </si>
  <si>
    <t>Target position</t>
  </si>
  <si>
    <t>DFT</t>
  </si>
  <si>
    <t>Final allocation</t>
  </si>
  <si>
    <t>Industrial Hinterlands</t>
  </si>
  <si>
    <t>Manufacturing Towns</t>
  </si>
  <si>
    <t>Prospering Smaller Towns</t>
  </si>
  <si>
    <t>Regional Centres</t>
  </si>
  <si>
    <t>Centres with Industry</t>
  </si>
  <si>
    <t xml:space="preserve">Coastal and Countryside </t>
  </si>
  <si>
    <t>Upper tier</t>
  </si>
  <si>
    <t>New and Growing Towns</t>
  </si>
  <si>
    <t>London Suburbs</t>
  </si>
  <si>
    <t>London Centre</t>
  </si>
  <si>
    <t>London Cosmopolitan</t>
  </si>
  <si>
    <t>Thriving London Periphery</t>
  </si>
  <si>
    <t>Prospering Southern England</t>
  </si>
  <si>
    <t>GOR code</t>
  </si>
  <si>
    <t>GOR analysis</t>
  </si>
  <si>
    <t>Yorkshire &amp; Humber</t>
  </si>
  <si>
    <t>PoC growth</t>
  </si>
  <si>
    <t>E02002102</t>
  </si>
  <si>
    <t>Solihull 022</t>
  </si>
  <si>
    <t>E02002103</t>
  </si>
  <si>
    <t>Solihull 023</t>
  </si>
  <si>
    <t>E02002104</t>
  </si>
  <si>
    <t>Solihull 024</t>
  </si>
  <si>
    <t>E02002105</t>
  </si>
  <si>
    <t>Solihull 025</t>
  </si>
  <si>
    <t>E02002106</t>
  </si>
  <si>
    <t>Solihull 026</t>
  </si>
  <si>
    <t>E02002107</t>
  </si>
  <si>
    <t>Solihull 027</t>
  </si>
  <si>
    <t>E02002108</t>
  </si>
  <si>
    <t>Solihull 028</t>
  </si>
  <si>
    <t>E02002109</t>
  </si>
  <si>
    <t>Solihull 029</t>
  </si>
  <si>
    <t>E02002110</t>
  </si>
  <si>
    <t>Walsall 001</t>
  </si>
  <si>
    <t>E08000030</t>
  </si>
  <si>
    <t>E02002111</t>
  </si>
  <si>
    <t>Walsall 002</t>
  </si>
  <si>
    <t>E02002112</t>
  </si>
  <si>
    <t>Walsall 003</t>
  </si>
  <si>
    <t>E02002113</t>
  </si>
  <si>
    <t>Walsall 004</t>
  </si>
  <si>
    <t>E02002114</t>
  </si>
  <si>
    <t>Walsall 005</t>
  </si>
  <si>
    <t>E02002115</t>
  </si>
  <si>
    <t>Walsall 006</t>
  </si>
  <si>
    <t>E02002116</t>
  </si>
  <si>
    <t>Walsall 007</t>
  </si>
  <si>
    <t>E02002117</t>
  </si>
  <si>
    <t>Walsall 008</t>
  </si>
  <si>
    <t>E02002118</t>
  </si>
  <si>
    <t>Walsall 009</t>
  </si>
  <si>
    <t>E02002119</t>
  </si>
  <si>
    <t>Walsall 010</t>
  </si>
  <si>
    <t>E02002120</t>
  </si>
  <si>
    <t>Walsall 011</t>
  </si>
  <si>
    <t>E02002121</t>
  </si>
  <si>
    <t>Walsall 012</t>
  </si>
  <si>
    <t>E02002122</t>
  </si>
  <si>
    <t>Walsall 013</t>
  </si>
  <si>
    <t>E02002123</t>
  </si>
  <si>
    <t>Walsall 014</t>
  </si>
  <si>
    <t>E02002124</t>
  </si>
  <si>
    <t>Walsall 015</t>
  </si>
  <si>
    <t>E02002125</t>
  </si>
  <si>
    <t>Walsall 016</t>
  </si>
  <si>
    <t>E02002126</t>
  </si>
  <si>
    <t>Walsall 017</t>
  </si>
  <si>
    <t>E02002127</t>
  </si>
  <si>
    <t>Walsall 018</t>
  </si>
  <si>
    <t>E02002128</t>
  </si>
  <si>
    <t>Walsall 019</t>
  </si>
  <si>
    <t>E02002129</t>
  </si>
  <si>
    <t>Walsall 020</t>
  </si>
  <si>
    <t>E02002130</t>
  </si>
  <si>
    <t>Walsall 021</t>
  </si>
  <si>
    <t>E02002131</t>
  </si>
  <si>
    <t>E02006505</t>
  </si>
  <si>
    <t>Cheltenham 010</t>
  </si>
  <si>
    <t>E02004610</t>
  </si>
  <si>
    <t>Cheltenham 011</t>
  </si>
  <si>
    <t>E02005325</t>
  </si>
  <si>
    <t>Wyre 007</t>
  </si>
  <si>
    <t>E02005326</t>
  </si>
  <si>
    <t>Wyre 008</t>
  </si>
  <si>
    <t>E02005327</t>
  </si>
  <si>
    <t>Wyre 009</t>
  </si>
  <si>
    <t>E02005328</t>
  </si>
  <si>
    <t>Wyre 010</t>
  </si>
  <si>
    <t>E02005329</t>
  </si>
  <si>
    <t>E02004611</t>
  </si>
  <si>
    <t>Cheltenham 012</t>
  </si>
  <si>
    <t>E02004612</t>
  </si>
  <si>
    <t>Cheltenham 013</t>
  </si>
  <si>
    <t>E02004613</t>
  </si>
  <si>
    <t>Cheltenham 014</t>
  </si>
  <si>
    <t>E02004614</t>
  </si>
  <si>
    <t>Cheltenham 015</t>
  </si>
  <si>
    <t>E02004615</t>
  </si>
  <si>
    <t>Cotswold 001</t>
  </si>
  <si>
    <t>E02004616</t>
  </si>
  <si>
    <t>Cotswold 002</t>
  </si>
  <si>
    <t>E02004617</t>
  </si>
  <si>
    <t>Cotswold 003</t>
  </si>
  <si>
    <t>E02004618</t>
  </si>
  <si>
    <t>Cotswold 004</t>
  </si>
  <si>
    <t>E02004619</t>
  </si>
  <si>
    <t>Cotswold 005</t>
  </si>
  <si>
    <t>E02004620</t>
  </si>
  <si>
    <t>Cotswold 006</t>
  </si>
  <si>
    <t>E02004621</t>
  </si>
  <si>
    <t>Cotswold 007</t>
  </si>
  <si>
    <t>E02004622</t>
  </si>
  <si>
    <t>Cotswold 008</t>
  </si>
  <si>
    <t>E02004623</t>
  </si>
  <si>
    <t>Cotswold 009</t>
  </si>
  <si>
    <t>E02004624</t>
  </si>
  <si>
    <t>Cotswold 010</t>
  </si>
  <si>
    <t>E02004625</t>
  </si>
  <si>
    <t>Cotswold 011</t>
  </si>
  <si>
    <t>E02004626</t>
  </si>
  <si>
    <t>D</t>
  </si>
  <si>
    <t>E</t>
  </si>
  <si>
    <t>F</t>
  </si>
  <si>
    <t>G</t>
  </si>
  <si>
    <t>H</t>
  </si>
  <si>
    <t>J</t>
  </si>
  <si>
    <t>K</t>
  </si>
  <si>
    <t xml:space="preserve">MSOA population estimates mid-2010 </t>
  </si>
  <si>
    <t>Ryedale 004</t>
  </si>
  <si>
    <t>E02005792</t>
  </si>
  <si>
    <t>Ryedale 005</t>
  </si>
  <si>
    <t>E02005793</t>
  </si>
  <si>
    <t>Ryedale 006</t>
  </si>
  <si>
    <t>E02005794</t>
  </si>
  <si>
    <t>Ryedale 007</t>
  </si>
  <si>
    <t>E02005795</t>
  </si>
  <si>
    <t>Scarborough 001</t>
  </si>
  <si>
    <t>E02005796</t>
  </si>
  <si>
    <t>Scarborough 002</t>
  </si>
  <si>
    <t>E02005797</t>
  </si>
  <si>
    <t>Scarborough 003</t>
  </si>
  <si>
    <t>E02004665</t>
  </si>
  <si>
    <t>Stroud 015</t>
  </si>
  <si>
    <t>E02004666</t>
  </si>
  <si>
    <t>Tewkesbury 001</t>
  </si>
  <si>
    <t>E02004667</t>
  </si>
  <si>
    <t>Tewkesbury 002</t>
  </si>
  <si>
    <t>E02004668</t>
  </si>
  <si>
    <t>Tewkesbury 003</t>
  </si>
  <si>
    <t>E02004669</t>
  </si>
  <si>
    <t>Tewkesbury 004</t>
  </si>
  <si>
    <t>E02004670</t>
  </si>
  <si>
    <t>Tewkesbury 005</t>
  </si>
  <si>
    <t>E02004671</t>
  </si>
  <si>
    <t>Selby 001</t>
  </si>
  <si>
    <t>E02005810</t>
  </si>
  <si>
    <t>Selby 002</t>
  </si>
  <si>
    <t>E02005811</t>
  </si>
  <si>
    <t>Selby 003</t>
  </si>
  <si>
    <t>E02005812</t>
  </si>
  <si>
    <t>Selby 004</t>
  </si>
  <si>
    <t>E02005813</t>
  </si>
  <si>
    <t>Selby 005</t>
  </si>
  <si>
    <t>E02005814</t>
  </si>
  <si>
    <t>Selby 006</t>
  </si>
  <si>
    <t>E02005815</t>
  </si>
  <si>
    <t>Selby 007</t>
  </si>
  <si>
    <t>E02005816</t>
  </si>
  <si>
    <t>Selby 008</t>
  </si>
  <si>
    <t>E02005817</t>
  </si>
  <si>
    <t>Selby 009</t>
  </si>
  <si>
    <t>E02005818</t>
  </si>
  <si>
    <t>Selby 010</t>
  </si>
  <si>
    <t>E02005819</t>
  </si>
  <si>
    <t>Ashfield 001</t>
  </si>
  <si>
    <t>E10000024</t>
  </si>
  <si>
    <t>E02005820</t>
  </si>
  <si>
    <t>Ashfield 002</t>
  </si>
  <si>
    <t>E02005821</t>
  </si>
  <si>
    <t>Ashfield 003</t>
  </si>
  <si>
    <t>E02005822</t>
  </si>
  <si>
    <t>Ashfield 004</t>
  </si>
  <si>
    <t>E02005823</t>
  </si>
  <si>
    <t>Ashfield 005</t>
  </si>
  <si>
    <t>E02005824</t>
  </si>
  <si>
    <t>Ashfield 006</t>
  </si>
  <si>
    <t>E02005825</t>
  </si>
  <si>
    <t>Ashfield 007</t>
  </si>
  <si>
    <t>E02005826</t>
  </si>
  <si>
    <t>Ashfield 008</t>
  </si>
  <si>
    <t>E02005827</t>
  </si>
  <si>
    <t>Ashfield 009</t>
  </si>
  <si>
    <t>E02006288</t>
  </si>
  <si>
    <t>Suffolk Coastal 002</t>
  </si>
  <si>
    <t>E02006289</t>
  </si>
  <si>
    <t>Suffolk Coastal 003</t>
  </si>
  <si>
    <t>E02006290</t>
  </si>
  <si>
    <t>Suffolk Coastal 004</t>
  </si>
  <si>
    <t>E02006291</t>
  </si>
  <si>
    <t>Suffolk Coastal 005</t>
  </si>
  <si>
    <t>E02006292</t>
  </si>
  <si>
    <t>Bedfordshire</t>
  </si>
  <si>
    <t>Bristol</t>
  </si>
  <si>
    <t>Cheshire</t>
  </si>
  <si>
    <t>Cornwall &amp; Isles of Scilly</t>
  </si>
  <si>
    <t>Herefordshire</t>
  </si>
  <si>
    <t>Kingston Upon Hull</t>
  </si>
  <si>
    <t>Medway towns</t>
  </si>
  <si>
    <t>St Helens</t>
  </si>
  <si>
    <t>Total</t>
  </si>
  <si>
    <t>Number of non OCUs 18 and over in effective treatment Latest 12 months</t>
  </si>
  <si>
    <t>Matching LA code</t>
  </si>
  <si>
    <t>Total Drug Users</t>
  </si>
  <si>
    <t>Net growth</t>
  </si>
  <si>
    <t>Tunbridge Wells 005</t>
  </si>
  <si>
    <t>E02005167</t>
  </si>
  <si>
    <t>Tunbridge Wells 006</t>
  </si>
  <si>
    <t>E02005168</t>
  </si>
  <si>
    <t>Tunbridge Wells 007</t>
  </si>
  <si>
    <t>E02005169</t>
  </si>
  <si>
    <t>Tunbridge Wells 008</t>
  </si>
  <si>
    <t>E02005170</t>
  </si>
  <si>
    <t>Tunbridge Wells 009</t>
  </si>
  <si>
    <t>E02005171</t>
  </si>
  <si>
    <t>Tunbridge Wells 010</t>
  </si>
  <si>
    <t>E02005172</t>
  </si>
  <si>
    <t>Tunbridge Wells 011</t>
  </si>
  <si>
    <t>E02005173</t>
  </si>
  <si>
    <t>Tunbridge Wells 012</t>
  </si>
  <si>
    <t>E02005174</t>
  </si>
  <si>
    <t>Tunbridge Wells 013</t>
  </si>
  <si>
    <t>E02005175</t>
  </si>
  <si>
    <t>Tunbridge Wells 014</t>
  </si>
  <si>
    <t>E02005176</t>
  </si>
  <si>
    <t>Burnley 001</t>
  </si>
  <si>
    <t>E10000017</t>
  </si>
  <si>
    <t>E02005177</t>
  </si>
  <si>
    <t>Burnley 002</t>
  </si>
  <si>
    <t>E02005178</t>
  </si>
  <si>
    <t>Burnley 003</t>
  </si>
  <si>
    <t>E02005179</t>
  </si>
  <si>
    <t>Burnley 004</t>
  </si>
  <si>
    <t>E02005180</t>
  </si>
  <si>
    <t>Burnley 005</t>
  </si>
  <si>
    <t>E02005181</t>
  </si>
  <si>
    <t>Burnley 006</t>
  </si>
  <si>
    <t>E02005182</t>
  </si>
  <si>
    <t>Burnley 007</t>
  </si>
  <si>
    <t>E02005183</t>
  </si>
  <si>
    <t>Burnley 008</t>
  </si>
  <si>
    <t>E02005184</t>
  </si>
  <si>
    <t>Burnley 009</t>
  </si>
  <si>
    <t>E02005185</t>
  </si>
  <si>
    <t>Burnley 010</t>
  </si>
  <si>
    <t>E02005186</t>
  </si>
  <si>
    <t>Burnley 011</t>
  </si>
  <si>
    <t>E02005187</t>
  </si>
  <si>
    <t>Burnley 012</t>
  </si>
  <si>
    <t>E02005188</t>
  </si>
  <si>
    <t>Burnley 013</t>
  </si>
  <si>
    <t>E02005189</t>
  </si>
  <si>
    <t>Chorley 001</t>
  </si>
  <si>
    <t>E02005190</t>
  </si>
  <si>
    <t>Chorley 002</t>
  </si>
  <si>
    <t>E02005191</t>
  </si>
  <si>
    <t>Chorley 003</t>
  </si>
  <si>
    <t>E02005192</t>
  </si>
  <si>
    <t>Chorley 004</t>
  </si>
  <si>
    <t>E02005193</t>
  </si>
  <si>
    <t>Chorley 005</t>
  </si>
  <si>
    <t>E02005194</t>
  </si>
  <si>
    <t>Chorley 006</t>
  </si>
  <si>
    <t>E02005195</t>
  </si>
  <si>
    <t>Chorley 007</t>
  </si>
  <si>
    <t>E02005196</t>
  </si>
  <si>
    <t>Chorley 008</t>
  </si>
  <si>
    <t>E02005197</t>
  </si>
  <si>
    <t>Chorley 009</t>
  </si>
  <si>
    <t>E02005198</t>
  </si>
  <si>
    <t>Chorley 010</t>
  </si>
  <si>
    <t>E02005199</t>
  </si>
  <si>
    <t>Chorley 011</t>
  </si>
  <si>
    <t>E02005200</t>
  </si>
  <si>
    <t>Chorley 012</t>
  </si>
  <si>
    <t>E02005201</t>
  </si>
  <si>
    <t>Chorley 013</t>
  </si>
  <si>
    <t>E02005202</t>
  </si>
  <si>
    <t>Chorley 014</t>
  </si>
  <si>
    <t>E02005203</t>
  </si>
  <si>
    <t>Fylde 001</t>
  </si>
  <si>
    <t>E02005204</t>
  </si>
  <si>
    <t>Fylde 002</t>
  </si>
  <si>
    <t>E02005205</t>
  </si>
  <si>
    <t>Fylde 003</t>
  </si>
  <si>
    <t>E02005206</t>
  </si>
  <si>
    <t>Fylde 004</t>
  </si>
  <si>
    <t>E02005207</t>
  </si>
  <si>
    <t>Fylde 005</t>
  </si>
  <si>
    <t>E02005208</t>
  </si>
  <si>
    <t>Fylde 006</t>
  </si>
  <si>
    <t>E02005209</t>
  </si>
  <si>
    <t>Fylde 007</t>
  </si>
  <si>
    <t>E02005210</t>
  </si>
  <si>
    <t>Fylde 008</t>
  </si>
  <si>
    <t>E02005211</t>
  </si>
  <si>
    <t>Fylde 009</t>
  </si>
  <si>
    <t>E02005212</t>
  </si>
  <si>
    <t>Hyndburn 001</t>
  </si>
  <si>
    <t>E02005213</t>
  </si>
  <si>
    <t>Hyndburn 002</t>
  </si>
  <si>
    <t>E02005214</t>
  </si>
  <si>
    <t>E02003300</t>
  </si>
  <si>
    <t>Thurrock 005</t>
  </si>
  <si>
    <t>E02003301</t>
  </si>
  <si>
    <t>Southend-on-Sea 005</t>
  </si>
  <si>
    <t>E02003284</t>
  </si>
  <si>
    <t>Southend-on-Sea 006</t>
  </si>
  <si>
    <t>E02003285</t>
  </si>
  <si>
    <t>Southend-on-Sea 007</t>
  </si>
  <si>
    <t>E02003286</t>
  </si>
  <si>
    <t>Southend-on-Sea 008</t>
  </si>
  <si>
    <t>E02003287</t>
  </si>
  <si>
    <t>Southend-on-Sea 009</t>
  </si>
  <si>
    <t>E02003288</t>
  </si>
  <si>
    <t>Southend-on-Sea 010</t>
  </si>
  <si>
    <t>E02003289</t>
  </si>
  <si>
    <t>Southend-on-Sea 011</t>
  </si>
  <si>
    <t>E02003290</t>
  </si>
  <si>
    <t>Southend-on-Sea 012</t>
  </si>
  <si>
    <t>E02003291</t>
  </si>
  <si>
    <t>Southend-on-Sea 013</t>
  </si>
  <si>
    <t>E02003292</t>
  </si>
  <si>
    <t>Southend-on-Sea 014</t>
  </si>
  <si>
    <t>E02003293</t>
  </si>
  <si>
    <t>Southend-on-Sea 015</t>
  </si>
  <si>
    <t>E02003294</t>
  </si>
  <si>
    <t>Southend-on-Sea 016</t>
  </si>
  <si>
    <t>E02003295</t>
  </si>
  <si>
    <t>Southend-on-Sea 017</t>
  </si>
  <si>
    <t>E02003296</t>
  </si>
  <si>
    <t>Thurrock 001</t>
  </si>
  <si>
    <t>E06000034</t>
  </si>
  <si>
    <t>E02003297</t>
  </si>
  <si>
    <t>Thurrock 002</t>
  </si>
  <si>
    <t>E02003298</t>
  </si>
  <si>
    <t>Thurrock 003</t>
  </si>
  <si>
    <t>E02003299</t>
  </si>
  <si>
    <t>Thurrock 004</t>
  </si>
  <si>
    <t>Liverpool 045</t>
  </si>
  <si>
    <t>E02001392</t>
  </si>
  <si>
    <t>Liverpool 046</t>
  </si>
  <si>
    <t>E02001393</t>
  </si>
  <si>
    <t>E02003303</t>
  </si>
  <si>
    <t>Thurrock 008</t>
  </si>
  <si>
    <t>E02005217</t>
  </si>
  <si>
    <t>Hyndburn 006</t>
  </si>
  <si>
    <t>E02005218</t>
  </si>
  <si>
    <t>Hyndburn 007</t>
  </si>
  <si>
    <t>E02005219</t>
  </si>
  <si>
    <t>Hyndburn 008</t>
  </si>
  <si>
    <t>E02005220</t>
  </si>
  <si>
    <t>Hyndburn 009</t>
  </si>
  <si>
    <t>E02005221</t>
  </si>
  <si>
    <t>Lancaster 001</t>
  </si>
  <si>
    <t>E02005222</t>
  </si>
  <si>
    <t>Lancaster 002</t>
  </si>
  <si>
    <t>E02005223</t>
  </si>
  <si>
    <t>Lancaster 003</t>
  </si>
  <si>
    <t>E02005224</t>
  </si>
  <si>
    <t>Lancaster 004</t>
  </si>
  <si>
    <t>E02005225</t>
  </si>
  <si>
    <t>Lancaster 005</t>
  </si>
  <si>
    <t>E02005226</t>
  </si>
  <si>
    <t>Lancaster 006</t>
  </si>
  <si>
    <t>E02005227</t>
  </si>
  <si>
    <t>Lancaster 007</t>
  </si>
  <si>
    <t>E02005228</t>
  </si>
  <si>
    <t>Lancaster 008</t>
  </si>
  <si>
    <t>E02005229</t>
  </si>
  <si>
    <t>Lancaster 009</t>
  </si>
  <si>
    <t>E02005230</t>
  </si>
  <si>
    <t>Lancaster 010</t>
  </si>
  <si>
    <t>E02005231</t>
  </si>
  <si>
    <t>Lancaster 011</t>
  </si>
  <si>
    <t>E02005232</t>
  </si>
  <si>
    <t>Lancaster 012</t>
  </si>
  <si>
    <t>E02005233</t>
  </si>
  <si>
    <t>Lancaster 013</t>
  </si>
  <si>
    <t>E02005234</t>
  </si>
  <si>
    <t>Lancaster 014</t>
  </si>
  <si>
    <t>E02005235</t>
  </si>
  <si>
    <t>Lancaster 015</t>
  </si>
  <si>
    <t>E02005236</t>
  </si>
  <si>
    <t>Lancaster 016</t>
  </si>
  <si>
    <t>E02005237</t>
  </si>
  <si>
    <t>Lancaster 017</t>
  </si>
  <si>
    <t>E02005238</t>
  </si>
  <si>
    <t>Lancaster 018</t>
  </si>
  <si>
    <t>E02005239</t>
  </si>
  <si>
    <t>Lancaster 019</t>
  </si>
  <si>
    <t>E02005240</t>
  </si>
  <si>
    <t>Pendle 001</t>
  </si>
  <si>
    <t>E02005241</t>
  </si>
  <si>
    <t>Pendle 002</t>
  </si>
  <si>
    <t>E02005242</t>
  </si>
  <si>
    <t>Pendle 003</t>
  </si>
  <si>
    <t>E02005243</t>
  </si>
  <si>
    <t>Pendle 004</t>
  </si>
  <si>
    <t>E02005244</t>
  </si>
  <si>
    <t>Pendle 005</t>
  </si>
  <si>
    <t>E02005245</t>
  </si>
  <si>
    <t>Pendle 006</t>
  </si>
  <si>
    <t>E02005246</t>
  </si>
  <si>
    <t>Pendle 007</t>
  </si>
  <si>
    <t>E02005247</t>
  </si>
  <si>
    <t>Pendle 008</t>
  </si>
  <si>
    <t>E02005248</t>
  </si>
  <si>
    <t>Pendle 009</t>
  </si>
  <si>
    <t>E02005249</t>
  </si>
  <si>
    <t>Pendle 010</t>
  </si>
  <si>
    <t>E02005250</t>
  </si>
  <si>
    <t>Pendle 011</t>
  </si>
  <si>
    <t>E02005251</t>
  </si>
  <si>
    <t>Pendle 012</t>
  </si>
  <si>
    <t>E02005252</t>
  </si>
  <si>
    <t>Pendle 013</t>
  </si>
  <si>
    <t>E02005253</t>
  </si>
  <si>
    <t>Preston 001</t>
  </si>
  <si>
    <t>E02005254</t>
  </si>
  <si>
    <t>Preston 002</t>
  </si>
  <si>
    <t>E02005255</t>
  </si>
  <si>
    <t>Preston 003</t>
  </si>
  <si>
    <t>E02005256</t>
  </si>
  <si>
    <t>Preston 004</t>
  </si>
  <si>
    <t>E02005257</t>
  </si>
  <si>
    <t>Preston 005</t>
  </si>
  <si>
    <t>E02005258</t>
  </si>
  <si>
    <t>Preston 006</t>
  </si>
  <si>
    <t>E02005259</t>
  </si>
  <si>
    <t>Preston 007</t>
  </si>
  <si>
    <t>E02005260</t>
  </si>
  <si>
    <t>Preston 008</t>
  </si>
  <si>
    <t>E02005261</t>
  </si>
  <si>
    <t>Preston 009</t>
  </si>
  <si>
    <t>E02005262</t>
  </si>
  <si>
    <t>Preston 010</t>
  </si>
  <si>
    <t>E02005263</t>
  </si>
  <si>
    <t>Preston 011</t>
  </si>
  <si>
    <t>E02005264</t>
  </si>
  <si>
    <t>Preston 012</t>
  </si>
  <si>
    <t>E02005265</t>
  </si>
  <si>
    <t>Preston 013</t>
  </si>
  <si>
    <t>E02005266</t>
  </si>
  <si>
    <t>Preston 014</t>
  </si>
  <si>
    <t>E02005267</t>
  </si>
  <si>
    <t>Preston 015</t>
  </si>
  <si>
    <t>E02005268</t>
  </si>
  <si>
    <t>Preston 016</t>
  </si>
  <si>
    <t>E02005269</t>
  </si>
  <si>
    <t>Preston 017</t>
  </si>
  <si>
    <t>E02005270</t>
  </si>
  <si>
    <t>Ribble Valley 001</t>
  </si>
  <si>
    <t>E02005271</t>
  </si>
  <si>
    <t>Ribble Valley 002</t>
  </si>
  <si>
    <t>E02005272</t>
  </si>
  <si>
    <t>E02006442</t>
  </si>
  <si>
    <t>Waverley 004</t>
  </si>
  <si>
    <t>E02006443</t>
  </si>
  <si>
    <t>Waverley 005</t>
  </si>
  <si>
    <t>E02006444</t>
  </si>
  <si>
    <t>Waverley 006</t>
  </si>
  <si>
    <t>E02006445</t>
  </si>
  <si>
    <t>Waverley 007</t>
  </si>
  <si>
    <t>E02006446</t>
  </si>
  <si>
    <t>Waverley 008</t>
  </si>
  <si>
    <t>E02006447</t>
  </si>
  <si>
    <t>Waverley 009</t>
  </si>
  <si>
    <t>E02006448</t>
  </si>
  <si>
    <t>Waverley 010</t>
  </si>
  <si>
    <t>E02006449</t>
  </si>
  <si>
    <t>Waverley 011</t>
  </si>
  <si>
    <t>E02006450</t>
  </si>
  <si>
    <t>Waverley 012</t>
  </si>
  <si>
    <t>E02006451</t>
  </si>
  <si>
    <t>Waverley 013</t>
  </si>
  <si>
    <t>E02006452</t>
  </si>
  <si>
    <t>Waverley 014</t>
  </si>
  <si>
    <t>E02006453</t>
  </si>
  <si>
    <t>Waverley 015</t>
  </si>
  <si>
    <t>E02006454</t>
  </si>
  <si>
    <t>Waverley 016</t>
  </si>
  <si>
    <t>E02006455</t>
  </si>
  <si>
    <t>Tendring 004</t>
  </si>
  <si>
    <t>E02004577</t>
  </si>
  <si>
    <t>Tendring 005</t>
  </si>
  <si>
    <t>E02004578</t>
  </si>
  <si>
    <t>Tendring 006</t>
  </si>
  <si>
    <t>E02004579</t>
  </si>
  <si>
    <t>Tendring 007</t>
  </si>
  <si>
    <t>E02004580</t>
  </si>
  <si>
    <t>Tendring 008</t>
  </si>
  <si>
    <t>E02004581</t>
  </si>
  <si>
    <t>Tendring 009</t>
  </si>
  <si>
    <t>E02004582</t>
  </si>
  <si>
    <t>Tendring 010</t>
  </si>
  <si>
    <t>E02004583</t>
  </si>
  <si>
    <t>Tendring 011</t>
  </si>
  <si>
    <t>E02004584</t>
  </si>
  <si>
    <t>Tendring 012</t>
  </si>
  <si>
    <t>E02004585</t>
  </si>
  <si>
    <t>Tendring 013</t>
  </si>
  <si>
    <t>E02004586</t>
  </si>
  <si>
    <t>Tendring 014</t>
  </si>
  <si>
    <t>E02004587</t>
  </si>
  <si>
    <t>Tendring 015</t>
  </si>
  <si>
    <t>E02004588</t>
  </si>
  <si>
    <t>Tendring 016</t>
  </si>
  <si>
    <t>E02004589</t>
  </si>
  <si>
    <t>Tendring 017</t>
  </si>
  <si>
    <t>E02004590</t>
  </si>
  <si>
    <t>Tendring 018</t>
  </si>
  <si>
    <t>E02002740</t>
  </si>
  <si>
    <t>North East Lincolnshire 015</t>
  </si>
  <si>
    <t>E02002741</t>
  </si>
  <si>
    <t>North East Lincolnshire 016</t>
  </si>
  <si>
    <t>E02002742</t>
  </si>
  <si>
    <t>North East Lincolnshire 017</t>
  </si>
  <si>
    <t>E02002743</t>
  </si>
  <si>
    <t>Forest of Dean 001</t>
  </si>
  <si>
    <t>E02004627</t>
  </si>
  <si>
    <t>Forest of Dean 002</t>
  </si>
  <si>
    <t>E02004628</t>
  </si>
  <si>
    <t>Forest of Dean 003</t>
  </si>
  <si>
    <t>E02004629</t>
  </si>
  <si>
    <t>Forest of Dean 004</t>
  </si>
  <si>
    <t>E02004630</t>
  </si>
  <si>
    <t>Forest of Dean 005</t>
  </si>
  <si>
    <t>E02004631</t>
  </si>
  <si>
    <t>Forest of Dean 006</t>
  </si>
  <si>
    <t>E02004632</t>
  </si>
  <si>
    <t>Forest of Dean 007</t>
  </si>
  <si>
    <t>E02004633</t>
  </si>
  <si>
    <t>Nuneaton and Bedworth 003</t>
  </si>
  <si>
    <t>E02006478</t>
  </si>
  <si>
    <t>Nuneaton and Bedworth 004</t>
  </si>
  <si>
    <t>E02006479</t>
  </si>
  <si>
    <t>Nuneaton and Bedworth 005</t>
  </si>
  <si>
    <t>E02006480</t>
  </si>
  <si>
    <t>Nuneaton and Bedworth 006</t>
  </si>
  <si>
    <t>E02006481</t>
  </si>
  <si>
    <t>Nuneaton and Bedworth 007</t>
  </si>
  <si>
    <t>E02006482</t>
  </si>
  <si>
    <t>Nuneaton and Bedworth 008</t>
  </si>
  <si>
    <t>E02006483</t>
  </si>
  <si>
    <t>Nuneaton and Bedworth 009</t>
  </si>
  <si>
    <t>E02006484</t>
  </si>
  <si>
    <t>South Ribble 014</t>
  </si>
  <si>
    <t>E02005301</t>
  </si>
  <si>
    <t>South Ribble 015</t>
  </si>
  <si>
    <t>E02005302</t>
  </si>
  <si>
    <t>South Ribble 016</t>
  </si>
  <si>
    <t>E02005303</t>
  </si>
  <si>
    <t>South Ribble 017</t>
  </si>
  <si>
    <t>E02005304</t>
  </si>
  <si>
    <t>West Lancashire 001</t>
  </si>
  <si>
    <t>E02005305</t>
  </si>
  <si>
    <t>West Lancashire 002</t>
  </si>
  <si>
    <t>E02005306</t>
  </si>
  <si>
    <t>West Lancashire 003</t>
  </si>
  <si>
    <t>E02005307</t>
  </si>
  <si>
    <t>West Lancashire 004</t>
  </si>
  <si>
    <t>E02005308</t>
  </si>
  <si>
    <t>West Lancashire 005</t>
  </si>
  <si>
    <t>E02005309</t>
  </si>
  <si>
    <t>West Lancashire 006</t>
  </si>
  <si>
    <t>E02005310</t>
  </si>
  <si>
    <t>West Lancashire 007</t>
  </si>
  <si>
    <t>E02005311</t>
  </si>
  <si>
    <t>West Lancashire 008</t>
  </si>
  <si>
    <t>E02005312</t>
  </si>
  <si>
    <t>West Lancashire 009</t>
  </si>
  <si>
    <t>E02005313</t>
  </si>
  <si>
    <t>West Lancashire 010</t>
  </si>
  <si>
    <t>E02003852</t>
  </si>
  <si>
    <t>Ellesmere Port &amp; Neston 012</t>
  </si>
  <si>
    <t>E02003853</t>
  </si>
  <si>
    <t>Macclesfield 001</t>
  </si>
  <si>
    <t>E02003854</t>
  </si>
  <si>
    <t>Macclesfield 002</t>
  </si>
  <si>
    <t>E02003304</t>
  </si>
  <si>
    <t>Thurrock 009</t>
  </si>
  <si>
    <t>E02003305</t>
  </si>
  <si>
    <t>Thurrock 010</t>
  </si>
  <si>
    <t>E02003306</t>
  </si>
  <si>
    <t>Thurrock 011</t>
  </si>
  <si>
    <t>E02003307</t>
  </si>
  <si>
    <t>Thurrock 012</t>
  </si>
  <si>
    <t>E02003308</t>
  </si>
  <si>
    <t>Thurrock 013</t>
  </si>
  <si>
    <t>E02003309</t>
  </si>
  <si>
    <t>Thurrock 014</t>
  </si>
  <si>
    <t>E02003310</t>
  </si>
  <si>
    <t>Thurrock 015</t>
  </si>
  <si>
    <t>E02003311</t>
  </si>
  <si>
    <t>Thurrock 016</t>
  </si>
  <si>
    <t>E02003312</t>
  </si>
  <si>
    <t>Thurrock 017</t>
  </si>
  <si>
    <t>E02003313</t>
  </si>
  <si>
    <t>Thurrock 018</t>
  </si>
  <si>
    <t>E02003314</t>
  </si>
  <si>
    <t>Medway 001</t>
  </si>
  <si>
    <t>E06000035</t>
  </si>
  <si>
    <t>E02003315</t>
  </si>
  <si>
    <t>Medway 002</t>
  </si>
  <si>
    <t>E02003316</t>
  </si>
  <si>
    <t>Medway 003</t>
  </si>
  <si>
    <t>E02003317</t>
  </si>
  <si>
    <t>Medway 004</t>
  </si>
  <si>
    <t>E02003318</t>
  </si>
  <si>
    <t>Medway 005</t>
  </si>
  <si>
    <t>E02003319</t>
  </si>
  <si>
    <t>Medway 006</t>
  </si>
  <si>
    <t>E02003320</t>
  </si>
  <si>
    <t>Medway 007</t>
  </si>
  <si>
    <t>E02003321</t>
  </si>
  <si>
    <t>Medway 008</t>
  </si>
  <si>
    <t>E02003322</t>
  </si>
  <si>
    <t>Medway 009</t>
  </si>
  <si>
    <t>E02003323</t>
  </si>
  <si>
    <t>Medway 010</t>
  </si>
  <si>
    <t>E02003324</t>
  </si>
  <si>
    <t>Medway 011</t>
  </si>
  <si>
    <t>E02003325</t>
  </si>
  <si>
    <t>Medway 012</t>
  </si>
  <si>
    <t>E02003326</t>
  </si>
  <si>
    <t>Medway 013</t>
  </si>
  <si>
    <t>E02003327</t>
  </si>
  <si>
    <t>Medway 014</t>
  </si>
  <si>
    <t>E02003328</t>
  </si>
  <si>
    <t>Medway 015</t>
  </si>
  <si>
    <t>E02003329</t>
  </si>
  <si>
    <t>Medway 016</t>
  </si>
  <si>
    <t>E02003330</t>
  </si>
  <si>
    <t>Medway 017</t>
  </si>
  <si>
    <t>E02003331</t>
  </si>
  <si>
    <t>Medway 018</t>
  </si>
  <si>
    <t>E02003332</t>
  </si>
  <si>
    <t>Medway 019</t>
  </si>
  <si>
    <t>E02003333</t>
  </si>
  <si>
    <t>Medway 020</t>
  </si>
  <si>
    <t>E02003334</t>
  </si>
  <si>
    <t>Medway 021</t>
  </si>
  <si>
    <t>E02003335</t>
  </si>
  <si>
    <t>Medway 022</t>
  </si>
  <si>
    <t>E02003336</t>
  </si>
  <si>
    <t>Medway 023</t>
  </si>
  <si>
    <t>E02003337</t>
  </si>
  <si>
    <t>Medway 024</t>
  </si>
  <si>
    <t>E02003338</t>
  </si>
  <si>
    <t>Medway 025</t>
  </si>
  <si>
    <t>E02003339</t>
  </si>
  <si>
    <t>Medway 026</t>
  </si>
  <si>
    <t>E02003340</t>
  </si>
  <si>
    <t>Medway 027</t>
  </si>
  <si>
    <t>E02003341</t>
  </si>
  <si>
    <t>Medway 028</t>
  </si>
  <si>
    <t>E02003342</t>
  </si>
  <si>
    <t>Medway 029</t>
  </si>
  <si>
    <t>E02003343</t>
  </si>
  <si>
    <t>Medway 030</t>
  </si>
  <si>
    <t>E02003344</t>
  </si>
  <si>
    <t>Medway 031</t>
  </si>
  <si>
    <t>E02003345</t>
  </si>
  <si>
    <t>Medway 032</t>
  </si>
  <si>
    <t>E02003346</t>
  </si>
  <si>
    <t>Medway 033</t>
  </si>
  <si>
    <t>E02003347</t>
  </si>
  <si>
    <t>Medway 034</t>
  </si>
  <si>
    <t>E02003348</t>
  </si>
  <si>
    <t>Medway 035</t>
  </si>
  <si>
    <t>E02003349</t>
  </si>
  <si>
    <t>Medway 036</t>
  </si>
  <si>
    <t>E02003350</t>
  </si>
  <si>
    <t>Medway 037</t>
  </si>
  <si>
    <t>E02003351</t>
  </si>
  <si>
    <t>Medway 038</t>
  </si>
  <si>
    <t>E02003352</t>
  </si>
  <si>
    <t>Bracknell Forest 001</t>
  </si>
  <si>
    <t>E06000036</t>
  </si>
  <si>
    <t>E02003353</t>
  </si>
  <si>
    <t>Bracknell Forest 002</t>
  </si>
  <si>
    <t>E02003354</t>
  </si>
  <si>
    <t>Bracknell Forest 003</t>
  </si>
  <si>
    <t>E02003355</t>
  </si>
  <si>
    <t>Bracknell Forest 004</t>
  </si>
  <si>
    <t>E02003356</t>
  </si>
  <si>
    <t>Bracknell Forest 005</t>
  </si>
  <si>
    <t>E02003357</t>
  </si>
  <si>
    <t>Bracknell Forest 006</t>
  </si>
  <si>
    <t>E02003358</t>
  </si>
  <si>
    <t>Bracknell Forest 007</t>
  </si>
  <si>
    <t>E02003359</t>
  </si>
  <si>
    <t>Bracknell Forest 008</t>
  </si>
  <si>
    <t>E02003360</t>
  </si>
  <si>
    <t>Bracknell Forest 009</t>
  </si>
  <si>
    <t>Waverley 017</t>
  </si>
  <si>
    <t>E02006456</t>
  </si>
  <si>
    <t>Woking 001</t>
  </si>
  <si>
    <t>E02006457</t>
  </si>
  <si>
    <t>Woking 002</t>
  </si>
  <si>
    <t>E02006458</t>
  </si>
  <si>
    <t>Woking 003</t>
  </si>
  <si>
    <t>E02006459</t>
  </si>
  <si>
    <t>Woking 004</t>
  </si>
  <si>
    <t>E02006460</t>
  </si>
  <si>
    <t>Woking 005</t>
  </si>
  <si>
    <t>E02006461</t>
  </si>
  <si>
    <t>Woking 006</t>
  </si>
  <si>
    <t>E02006462</t>
  </si>
  <si>
    <t>Woking 007</t>
  </si>
  <si>
    <t>E02006463</t>
  </si>
  <si>
    <t>Woking 008</t>
  </si>
  <si>
    <t>E02006464</t>
  </si>
  <si>
    <t>Woking 009</t>
  </si>
  <si>
    <t>E02006465</t>
  </si>
  <si>
    <t>Woking 010</t>
  </si>
  <si>
    <t>E02006466</t>
  </si>
  <si>
    <t>Woking 011</t>
  </si>
  <si>
    <t>E02006467</t>
  </si>
  <si>
    <t>Woking 012</t>
  </si>
  <si>
    <t>E02006468</t>
  </si>
  <si>
    <t>North Warwickshire 001</t>
  </si>
  <si>
    <t>E10000031</t>
  </si>
  <si>
    <t>E02006469</t>
  </si>
  <si>
    <t>E02004591</t>
  </si>
  <si>
    <t>Uttlesford 001</t>
  </si>
  <si>
    <t>E02004592</t>
  </si>
  <si>
    <t>Uttlesford 002</t>
  </si>
  <si>
    <t>E02004593</t>
  </si>
  <si>
    <t>Uttlesford 003</t>
  </si>
  <si>
    <t>E02004594</t>
  </si>
  <si>
    <t>Uttlesford 004</t>
  </si>
  <si>
    <t>E02004595</t>
  </si>
  <si>
    <t>Uttlesford 005</t>
  </si>
  <si>
    <t>E02004596</t>
  </si>
  <si>
    <t>Uttlesford 006</t>
  </si>
  <si>
    <t>E02004597</t>
  </si>
  <si>
    <t>Uttlesford 007</t>
  </si>
  <si>
    <t>E02004598</t>
  </si>
  <si>
    <t>Uttlesford 008</t>
  </si>
  <si>
    <t>E02004599</t>
  </si>
  <si>
    <t>Uttlesford 009</t>
  </si>
  <si>
    <t>E02004600</t>
  </si>
  <si>
    <t>Cheltenham 001</t>
  </si>
  <si>
    <t>E10000013</t>
  </si>
  <si>
    <t>E02004601</t>
  </si>
  <si>
    <t>Cheltenham 002</t>
  </si>
  <si>
    <t>E02004602</t>
  </si>
  <si>
    <t>Cheltenham 003</t>
  </si>
  <si>
    <t>E02004603</t>
  </si>
  <si>
    <t>Cheltenham 004</t>
  </si>
  <si>
    <t>E02004604</t>
  </si>
  <si>
    <t>Cheltenham 005</t>
  </si>
  <si>
    <t>E02004605</t>
  </si>
  <si>
    <t>North Warwickshire 007</t>
  </si>
  <si>
    <t>E02006475</t>
  </si>
  <si>
    <t>Nuneaton and Bedworth 001</t>
  </si>
  <si>
    <t>E02006476</t>
  </si>
  <si>
    <t>Nuneaton and Bedworth 002</t>
  </si>
  <si>
    <t>E02006477</t>
  </si>
  <si>
    <t>Doncaster 010</t>
  </si>
  <si>
    <t>E02001549</t>
  </si>
  <si>
    <t>Doncaster 011</t>
  </si>
  <si>
    <t>E02001550</t>
  </si>
  <si>
    <t>Doncaster 012</t>
  </si>
  <si>
    <t>E02001551</t>
  </si>
  <si>
    <t>Doncaster 013</t>
  </si>
  <si>
    <t>E02001552</t>
  </si>
  <si>
    <t>Doncaster 014</t>
  </si>
  <si>
    <t>E02001553</t>
  </si>
  <si>
    <t>Doncaster 015</t>
  </si>
  <si>
    <t>E02001554</t>
  </si>
  <si>
    <t>Doncaster 016</t>
  </si>
  <si>
    <t>E02001555</t>
  </si>
  <si>
    <t>Doncaster 017</t>
  </si>
  <si>
    <t>E02001556</t>
  </si>
  <si>
    <t>Doncaster 018</t>
  </si>
  <si>
    <t>E02001557</t>
  </si>
  <si>
    <t>Doncaster 019</t>
  </si>
  <si>
    <t>Doncaster 001</t>
  </si>
  <si>
    <t>E08000017</t>
  </si>
  <si>
    <t>E02001540</t>
  </si>
  <si>
    <t>Doncaster 002</t>
  </si>
  <si>
    <t>Test Valley 014</t>
  </si>
  <si>
    <t>E02004828</t>
  </si>
  <si>
    <t>Test Valley 015</t>
  </si>
  <si>
    <t>E02004829</t>
  </si>
  <si>
    <t>Winchester 001</t>
  </si>
  <si>
    <t>E02004830</t>
  </si>
  <si>
    <t>Winchester 002</t>
  </si>
  <si>
    <t>E02004831</t>
  </si>
  <si>
    <t>Winchester 003</t>
  </si>
  <si>
    <t>E02004832</t>
  </si>
  <si>
    <t>Winchester 004</t>
  </si>
  <si>
    <t>E02004833</t>
  </si>
  <si>
    <t>Winchester 005</t>
  </si>
  <si>
    <t>E02004834</t>
  </si>
  <si>
    <t>Winchester 006</t>
  </si>
  <si>
    <t>E02004835</t>
  </si>
  <si>
    <t>Winchester 007</t>
  </si>
  <si>
    <t>E02004836</t>
  </si>
  <si>
    <t>Winchester 008</t>
  </si>
  <si>
    <t>E02004837</t>
  </si>
  <si>
    <t>Winchester 009</t>
  </si>
  <si>
    <t>E02004838</t>
  </si>
  <si>
    <t>Winchester 010</t>
  </si>
  <si>
    <t>E02004839</t>
  </si>
  <si>
    <t>Winchester 011</t>
  </si>
  <si>
    <t>E02004840</t>
  </si>
  <si>
    <t>Telford and Wrekin 022</t>
  </si>
  <si>
    <t>Test Valley 007</t>
  </si>
  <si>
    <t>E02004821</t>
  </si>
  <si>
    <t>Test Valley 008</t>
  </si>
  <si>
    <t>E02004822</t>
  </si>
  <si>
    <t>Test Valley 009</t>
  </si>
  <si>
    <t>E02004823</t>
  </si>
  <si>
    <t>Test Valley 010</t>
  </si>
  <si>
    <t>E02004824</t>
  </si>
  <si>
    <t>Test Valley 011</t>
  </si>
  <si>
    <t>E02004825</t>
  </si>
  <si>
    <t>Test Valley 012</t>
  </si>
  <si>
    <t>E02004826</t>
  </si>
  <si>
    <t>Test Valley 013</t>
  </si>
  <si>
    <t>E02004827</t>
  </si>
  <si>
    <t>Malvern Hills 007</t>
  </si>
  <si>
    <t>E02006717</t>
  </si>
  <si>
    <t>Malvern Hills 008</t>
  </si>
  <si>
    <t>E02006718</t>
  </si>
  <si>
    <t>Malvern Hills 009</t>
  </si>
  <si>
    <t>E02006719</t>
  </si>
  <si>
    <t>Malvern Hills 010</t>
  </si>
  <si>
    <t>E02006720</t>
  </si>
  <si>
    <t>Malvern Hills 011</t>
  </si>
  <si>
    <t>E02006721</t>
  </si>
  <si>
    <t>Redditch 001</t>
  </si>
  <si>
    <t>E02006722</t>
  </si>
  <si>
    <t>Redditch 002</t>
  </si>
  <si>
    <t>E02006723</t>
  </si>
  <si>
    <t>Redditch 003</t>
  </si>
  <si>
    <t>E02006724</t>
  </si>
  <si>
    <t>Redditch 004</t>
  </si>
  <si>
    <t>E02006725</t>
  </si>
  <si>
    <t>Redditch 005</t>
  </si>
  <si>
    <t>E02006726</t>
  </si>
  <si>
    <t>Redditch 006</t>
  </si>
  <si>
    <t>E02006727</t>
  </si>
  <si>
    <t>Redditch 007</t>
  </si>
  <si>
    <t>E02006728</t>
  </si>
  <si>
    <t>Redditch 008</t>
  </si>
  <si>
    <t>E02006729</t>
  </si>
  <si>
    <t>Redditch 009</t>
  </si>
  <si>
    <t>E02006730</t>
  </si>
  <si>
    <t>Redditch 010</t>
  </si>
  <si>
    <t>E02006731</t>
  </si>
  <si>
    <t>Winchester 012</t>
  </si>
  <si>
    <t>E02004841</t>
  </si>
  <si>
    <t>Winchester 013</t>
  </si>
  <si>
    <t>E02004842</t>
  </si>
  <si>
    <t>Winchester 014</t>
  </si>
  <si>
    <t>E02004843</t>
  </si>
  <si>
    <t>Broxbourne 001</t>
  </si>
  <si>
    <t>E10000015</t>
  </si>
  <si>
    <t>E02004844</t>
  </si>
  <si>
    <t>Broxbourne 002</t>
  </si>
  <si>
    <t>E02004845</t>
  </si>
  <si>
    <t>Broxbourne 003</t>
  </si>
  <si>
    <t>E02004846</t>
  </si>
  <si>
    <t>Broxbourne 004</t>
  </si>
  <si>
    <t>E02004847</t>
  </si>
  <si>
    <t>Broxbourne 005</t>
  </si>
  <si>
    <t>E02004848</t>
  </si>
  <si>
    <t>Broxbourne 006</t>
  </si>
  <si>
    <t>E02004849</t>
  </si>
  <si>
    <t>Broxbourne 007</t>
  </si>
  <si>
    <t>E02004850</t>
  </si>
  <si>
    <t>Broxbourne 008</t>
  </si>
  <si>
    <t>E02004851</t>
  </si>
  <si>
    <t>Broxbourne 009</t>
  </si>
  <si>
    <t>E02004852</t>
  </si>
  <si>
    <t>Broxbourne 010</t>
  </si>
  <si>
    <t>E02004853</t>
  </si>
  <si>
    <t>Broxbourne 011</t>
  </si>
  <si>
    <t>E02004854</t>
  </si>
  <si>
    <t>Broxbourne 012</t>
  </si>
  <si>
    <t>E02004855</t>
  </si>
  <si>
    <t>Broxbourne 013</t>
  </si>
  <si>
    <t>E02004856</t>
  </si>
  <si>
    <t>Dacorum 001</t>
  </si>
  <si>
    <t>E02004857</t>
  </si>
  <si>
    <t>Dacorum 002</t>
  </si>
  <si>
    <t>E02004858</t>
  </si>
  <si>
    <t>Dacorum 003</t>
  </si>
  <si>
    <t>E02004859</t>
  </si>
  <si>
    <t>Dacorum 004</t>
  </si>
  <si>
    <t>E02004860</t>
  </si>
  <si>
    <t>Dacorum 005</t>
  </si>
  <si>
    <t>E02004861</t>
  </si>
  <si>
    <t>Dacorum 006</t>
  </si>
  <si>
    <t>E02004862</t>
  </si>
  <si>
    <t>Dacorum 007</t>
  </si>
  <si>
    <t>E02004863</t>
  </si>
  <si>
    <t>Dacorum 008</t>
  </si>
  <si>
    <t>E02004864</t>
  </si>
  <si>
    <t>Dacorum 009</t>
  </si>
  <si>
    <t>E02004865</t>
  </si>
  <si>
    <t>Dacorum 010</t>
  </si>
  <si>
    <t>E02004866</t>
  </si>
  <si>
    <t>Dacorum 011</t>
  </si>
  <si>
    <t>E02004867</t>
  </si>
  <si>
    <t>Dacorum 012</t>
  </si>
  <si>
    <t>E02004868</t>
  </si>
  <si>
    <t>Dacorum 013</t>
  </si>
  <si>
    <t>E02004869</t>
  </si>
  <si>
    <t>Dacorum 014</t>
  </si>
  <si>
    <t>E02004870</t>
  </si>
  <si>
    <t>Dacorum 015</t>
  </si>
  <si>
    <t>E02004871</t>
  </si>
  <si>
    <t>Dacorum 016</t>
  </si>
  <si>
    <t>E02004872</t>
  </si>
  <si>
    <t>Dacorum 017</t>
  </si>
  <si>
    <t>E02004873</t>
  </si>
  <si>
    <t>Dacorum 018</t>
  </si>
  <si>
    <t>E02004874</t>
  </si>
  <si>
    <t>Dacorum 019</t>
  </si>
  <si>
    <t>E02004875</t>
  </si>
  <si>
    <t>Dacorum 020</t>
  </si>
  <si>
    <t>E02004876</t>
  </si>
  <si>
    <t>Dacorum 021</t>
  </si>
  <si>
    <t>E02004877</t>
  </si>
  <si>
    <t>Dacorum 022</t>
  </si>
  <si>
    <t>E02004878</t>
  </si>
  <si>
    <t>East Hertfordshire 001</t>
  </si>
  <si>
    <t>E02002019</t>
  </si>
  <si>
    <t>Dudley 020</t>
  </si>
  <si>
    <t>E02002020</t>
  </si>
  <si>
    <t>Dudley 021</t>
  </si>
  <si>
    <t>E02002021</t>
  </si>
  <si>
    <t>Dudley 022</t>
  </si>
  <si>
    <t>E02002022</t>
  </si>
  <si>
    <t>Dudley 023</t>
  </si>
  <si>
    <t>E02002023</t>
  </si>
  <si>
    <t>Dudley 024</t>
  </si>
  <si>
    <t>E02002024</t>
  </si>
  <si>
    <t>Dudley 025</t>
  </si>
  <si>
    <t>E02002025</t>
  </si>
  <si>
    <t>Dudley 026</t>
  </si>
  <si>
    <t>E02002026</t>
  </si>
  <si>
    <t>Dudley 027</t>
  </si>
  <si>
    <t>E02002027</t>
  </si>
  <si>
    <t>Dudley 028</t>
  </si>
  <si>
    <t>E02002028</t>
  </si>
  <si>
    <t>Dudley 029</t>
  </si>
  <si>
    <t>E02002029</t>
  </si>
  <si>
    <t>Dudley 030</t>
  </si>
  <si>
    <t>E02002030</t>
  </si>
  <si>
    <t>Dudley 031</t>
  </si>
  <si>
    <t>E02002031</t>
  </si>
  <si>
    <t>Dudley 032</t>
  </si>
  <si>
    <t>E02002032</t>
  </si>
  <si>
    <t>Dudley 033</t>
  </si>
  <si>
    <t>E02002033</t>
  </si>
  <si>
    <t>Dudley 034</t>
  </si>
  <si>
    <t>E02002034</t>
  </si>
  <si>
    <t>Dudley 035</t>
  </si>
  <si>
    <t>E02002035</t>
  </si>
  <si>
    <t>Dudley 036</t>
  </si>
  <si>
    <t>E02002036</t>
  </si>
  <si>
    <t>Dudley 037</t>
  </si>
  <si>
    <t>E02002037</t>
  </si>
  <si>
    <t>Dudley 038</t>
  </si>
  <si>
    <t>Brent 022</t>
  </si>
  <si>
    <t>E02000115</t>
  </si>
  <si>
    <t>Brent 023</t>
  </si>
  <si>
    <t>E02000116</t>
  </si>
  <si>
    <t>Brent 024</t>
  </si>
  <si>
    <t>E02000117</t>
  </si>
  <si>
    <t>Brent 025</t>
  </si>
  <si>
    <t>E02000118</t>
  </si>
  <si>
    <t>Brent 026</t>
  </si>
  <si>
    <t>E02000119</t>
  </si>
  <si>
    <t>Brent 027</t>
  </si>
  <si>
    <t>E02000120</t>
  </si>
  <si>
    <t>Brent 028</t>
  </si>
  <si>
    <t>E02000121</t>
  </si>
  <si>
    <t>Brent 029</t>
  </si>
  <si>
    <t>E02000122</t>
  </si>
  <si>
    <t>Brent 030</t>
  </si>
  <si>
    <t>E02000123</t>
  </si>
  <si>
    <t>Brent 031</t>
  </si>
  <si>
    <t>E02000124</t>
  </si>
  <si>
    <t>Brent 032</t>
  </si>
  <si>
    <t>E02000125</t>
  </si>
  <si>
    <t>Brent 033</t>
  </si>
  <si>
    <t>E02000126</t>
  </si>
  <si>
    <t>Brent 034</t>
  </si>
  <si>
    <t>E02000127</t>
  </si>
  <si>
    <t>Bromley 001</t>
  </si>
  <si>
    <t>E09000006</t>
  </si>
  <si>
    <t>E02000128</t>
  </si>
  <si>
    <t>Bromley 002</t>
  </si>
  <si>
    <t>E02000129</t>
  </si>
  <si>
    <t>Bromley 003</t>
  </si>
  <si>
    <t>E02000130</t>
  </si>
  <si>
    <t>Bromley 004</t>
  </si>
  <si>
    <t>E02000131</t>
  </si>
  <si>
    <t>Bromley 005</t>
  </si>
  <si>
    <t>E02000132</t>
  </si>
  <si>
    <t>Bromley 006</t>
  </si>
  <si>
    <t>E02000133</t>
  </si>
  <si>
    <t>Bromley 007</t>
  </si>
  <si>
    <t>E02000134</t>
  </si>
  <si>
    <t>Bromley 008</t>
  </si>
  <si>
    <t>E02000135</t>
  </si>
  <si>
    <t>Bromley 009</t>
  </si>
  <si>
    <t>E02000136</t>
  </si>
  <si>
    <t>Bromley 010</t>
  </si>
  <si>
    <t>E02000137</t>
  </si>
  <si>
    <t>Bromley 011</t>
  </si>
  <si>
    <t>E02000138</t>
  </si>
  <si>
    <t>Bromley 012</t>
  </si>
  <si>
    <t>E02002143</t>
  </si>
  <si>
    <t>Walsall 034</t>
  </si>
  <si>
    <t>E02002144</t>
  </si>
  <si>
    <t>Walsall 035</t>
  </si>
  <si>
    <t>E02002145</t>
  </si>
  <si>
    <t>Walsall 036</t>
  </si>
  <si>
    <t>E02002146</t>
  </si>
  <si>
    <t>Walsall 037</t>
  </si>
  <si>
    <t>E02002147</t>
  </si>
  <si>
    <t>Walsall 038</t>
  </si>
  <si>
    <t>E02002148</t>
  </si>
  <si>
    <t>Walsall 039</t>
  </si>
  <si>
    <t>E02002149</t>
  </si>
  <si>
    <t>Wolverhampton 001</t>
  </si>
  <si>
    <t>E08000031</t>
  </si>
  <si>
    <t>E02002150</t>
  </si>
  <si>
    <t>Wolverhampton 002</t>
  </si>
  <si>
    <t>E02002151</t>
  </si>
  <si>
    <t>E02000152</t>
  </si>
  <si>
    <t>Bromley 026</t>
  </si>
  <si>
    <t>E02000153</t>
  </si>
  <si>
    <t>Bromley 027</t>
  </si>
  <si>
    <t>Camden 009</t>
  </si>
  <si>
    <t>E02000175</t>
  </si>
  <si>
    <t>Camden 010</t>
  </si>
  <si>
    <t>E02000176</t>
  </si>
  <si>
    <t>Camden 011</t>
  </si>
  <si>
    <t>E02000177</t>
  </si>
  <si>
    <t>Table 2:</t>
  </si>
  <si>
    <t>Table 4:</t>
  </si>
  <si>
    <t>Table 5:</t>
  </si>
  <si>
    <t>King's Lynn and West Norfolk 013</t>
  </si>
  <si>
    <t>E02005564</t>
  </si>
  <si>
    <t>King's Lynn and West Norfolk 014</t>
  </si>
  <si>
    <t>E02005565</t>
  </si>
  <si>
    <t>King's Lynn and West Norfolk 015</t>
  </si>
  <si>
    <t>E02005566</t>
  </si>
  <si>
    <t>King's Lynn and West Norfolk 016</t>
  </si>
  <si>
    <t>3. The performance component has a weighting of 20%. The performance data relates to the period January 2011 to December 2011.</t>
  </si>
  <si>
    <t>E02003043</t>
  </si>
  <si>
    <t>Bristol 032</t>
  </si>
  <si>
    <t>E02003044</t>
  </si>
  <si>
    <t>Bristol 033</t>
  </si>
  <si>
    <t>E02003045</t>
  </si>
  <si>
    <t>Bristol 034</t>
  </si>
  <si>
    <t>E02003046</t>
  </si>
  <si>
    <t>Bristol 035</t>
  </si>
  <si>
    <t>E02003047</t>
  </si>
  <si>
    <t>Bristol 036</t>
  </si>
  <si>
    <t>E02003048</t>
  </si>
  <si>
    <t>Bristol 037</t>
  </si>
  <si>
    <t>E02003049</t>
  </si>
  <si>
    <t>Bristol 038</t>
  </si>
  <si>
    <t>E02001102</t>
  </si>
  <si>
    <t>Oldham 005</t>
  </si>
  <si>
    <t>E02001103</t>
  </si>
  <si>
    <t>Oldham 006</t>
  </si>
  <si>
    <t>E02001104</t>
  </si>
  <si>
    <t>Oldham 007</t>
  </si>
  <si>
    <t>E02001105</t>
  </si>
  <si>
    <t>Oldham 008</t>
  </si>
  <si>
    <t>E02001106</t>
  </si>
  <si>
    <t>Oldham 009</t>
  </si>
  <si>
    <t>E02001107</t>
  </si>
  <si>
    <t>Oldham 010</t>
  </si>
  <si>
    <t>E02001108</t>
  </si>
  <si>
    <t>Oldham 011</t>
  </si>
  <si>
    <t>E02001109</t>
  </si>
  <si>
    <t>Oldham 012</t>
  </si>
  <si>
    <t>E02001110</t>
  </si>
  <si>
    <t>Oldham 013</t>
  </si>
  <si>
    <t>E02001111</t>
  </si>
  <si>
    <t>Oldham 014</t>
  </si>
  <si>
    <t>E02001112</t>
  </si>
  <si>
    <t>Oldham 015</t>
  </si>
  <si>
    <t>E02001113</t>
  </si>
  <si>
    <t>Oldham 016</t>
  </si>
  <si>
    <t>E02001114</t>
  </si>
  <si>
    <t>Oldham 017</t>
  </si>
  <si>
    <t>E02001115</t>
  </si>
  <si>
    <t>Oldham 018</t>
  </si>
  <si>
    <t>E02001116</t>
  </si>
  <si>
    <t>Oldham 019</t>
  </si>
  <si>
    <t>E02001117</t>
  </si>
  <si>
    <t>Oldham 020</t>
  </si>
  <si>
    <t>E02001118</t>
  </si>
  <si>
    <t>Oldham 021</t>
  </si>
  <si>
    <t>E02001119</t>
  </si>
  <si>
    <t>Oldham 022</t>
  </si>
  <si>
    <t>E02001120</t>
  </si>
  <si>
    <t>Kettering 002</t>
  </si>
  <si>
    <t>E02004904</t>
  </si>
  <si>
    <t>Hertsmere 009</t>
  </si>
  <si>
    <t>E02004905</t>
  </si>
  <si>
    <t>Hertsmere 010</t>
  </si>
  <si>
    <t>E02004906</t>
  </si>
  <si>
    <t>Hertsmere 011</t>
  </si>
  <si>
    <t>E02004907</t>
  </si>
  <si>
    <t>Hertsmere 012</t>
  </si>
  <si>
    <t>E02004908</t>
  </si>
  <si>
    <t>Hertsmere 013</t>
  </si>
  <si>
    <t>E02004909</t>
  </si>
  <si>
    <t>North Hertfordshire 001</t>
  </si>
  <si>
    <t>E02004910</t>
  </si>
  <si>
    <t>North Hertfordshire 002</t>
  </si>
  <si>
    <t>E02004911</t>
  </si>
  <si>
    <t>North Hertfordshire 003</t>
  </si>
  <si>
    <t>E02004912</t>
  </si>
  <si>
    <t>North Hertfordshire 004</t>
  </si>
  <si>
    <t>E02004913</t>
  </si>
  <si>
    <t>North Hertfordshire 005</t>
  </si>
  <si>
    <t>E02004914</t>
  </si>
  <si>
    <t>North Hertfordshire 006</t>
  </si>
  <si>
    <t>E02004915</t>
  </si>
  <si>
    <t>North Hertfordshire 007</t>
  </si>
  <si>
    <t>E02004916</t>
  </si>
  <si>
    <t>North Hertfordshire 008</t>
  </si>
  <si>
    <t>E02004917</t>
  </si>
  <si>
    <t>North Hertfordshire 009</t>
  </si>
  <si>
    <t>E02004918</t>
  </si>
  <si>
    <t>% share of overall weighted population</t>
  </si>
  <si>
    <t>Overall weighted population</t>
  </si>
  <si>
    <t>Aylesbury Vale 011</t>
  </si>
  <si>
    <t>E02003663</t>
  </si>
  <si>
    <t>Aylesbury Vale 012</t>
  </si>
  <si>
    <t>E02003664</t>
  </si>
  <si>
    <t>Norwich 012</t>
  </si>
  <si>
    <t>E02005596</t>
  </si>
  <si>
    <t>Norwich 013</t>
  </si>
  <si>
    <t>E02005597</t>
  </si>
  <si>
    <t>South Norfolk 001</t>
  </si>
  <si>
    <t>E02005598</t>
  </si>
  <si>
    <t>South Norfolk 002</t>
  </si>
  <si>
    <t>E02005599</t>
  </si>
  <si>
    <t>South Norfolk 003</t>
  </si>
  <si>
    <t>E02005600</t>
  </si>
  <si>
    <t>South Norfolk 004</t>
  </si>
  <si>
    <t>E02005601</t>
  </si>
  <si>
    <t>South Norfolk 005</t>
  </si>
  <si>
    <t>E02005602</t>
  </si>
  <si>
    <t>South Norfolk 006</t>
  </si>
  <si>
    <t>E02005603</t>
  </si>
  <si>
    <t>South Norfolk 007</t>
  </si>
  <si>
    <t>E02005604</t>
  </si>
  <si>
    <t>South Norfolk 008</t>
  </si>
  <si>
    <t>E02005605</t>
  </si>
  <si>
    <t>South Norfolk 009</t>
  </si>
  <si>
    <t>E02005606</t>
  </si>
  <si>
    <t>South Norfolk 010</t>
  </si>
  <si>
    <t>E02005607</t>
  </si>
  <si>
    <t>South Norfolk 011</t>
  </si>
  <si>
    <t>E02005608</t>
  </si>
  <si>
    <t>South Norfolk 012</t>
  </si>
  <si>
    <t>E02005609</t>
  </si>
  <si>
    <t>South Norfolk 013</t>
  </si>
  <si>
    <t>E02005610</t>
  </si>
  <si>
    <t>South Norfolk 014</t>
  </si>
  <si>
    <t>E02005611</t>
  </si>
  <si>
    <t>South Norfolk 015</t>
  </si>
  <si>
    <t>E02005612</t>
  </si>
  <si>
    <t>Corby 001</t>
  </si>
  <si>
    <t>E10000021</t>
  </si>
  <si>
    <t>E02005613</t>
  </si>
  <si>
    <t>Corby 002</t>
  </si>
  <si>
    <t>E02005614</t>
  </si>
  <si>
    <t>Corby 003</t>
  </si>
  <si>
    <t>E02005615</t>
  </si>
  <si>
    <t>Corby 004</t>
  </si>
  <si>
    <t>E02005616</t>
  </si>
  <si>
    <t>Corby 005</t>
  </si>
  <si>
    <t>E02005617</t>
  </si>
  <si>
    <t>Corby 006</t>
  </si>
  <si>
    <t>E02005618</t>
  </si>
  <si>
    <t>Corby 007</t>
  </si>
  <si>
    <t>E02005619</t>
  </si>
  <si>
    <t>Daventry 001</t>
  </si>
  <si>
    <t>E02005620</t>
  </si>
  <si>
    <t>Daventry 002</t>
  </si>
  <si>
    <t>E02005621</t>
  </si>
  <si>
    <t>Daventry 003</t>
  </si>
  <si>
    <t>E02005622</t>
  </si>
  <si>
    <t>Daventry 004</t>
  </si>
  <si>
    <t>E02005623</t>
  </si>
  <si>
    <t>Daventry 005</t>
  </si>
  <si>
    <t>E02005624</t>
  </si>
  <si>
    <t>Daventry 006</t>
  </si>
  <si>
    <t>E02005625</t>
  </si>
  <si>
    <t>Daventry 007</t>
  </si>
  <si>
    <t>E02005626</t>
  </si>
  <si>
    <t>Daventry 008</t>
  </si>
  <si>
    <t>E02005627</t>
  </si>
  <si>
    <t>Daventry 009</t>
  </si>
  <si>
    <t>E02005628</t>
  </si>
  <si>
    <t>Daventry 010</t>
  </si>
  <si>
    <t>E02005629</t>
  </si>
  <si>
    <t>East Northamptonshire 001</t>
  </si>
  <si>
    <t>E02005630</t>
  </si>
  <si>
    <t>East Northamptonshire 002</t>
  </si>
  <si>
    <t>E02005631</t>
  </si>
  <si>
    <t>East Northamptonshire 003</t>
  </si>
  <si>
    <t>E02005632</t>
  </si>
  <si>
    <t>East Northamptonshire 004</t>
  </si>
  <si>
    <t>E02005633</t>
  </si>
  <si>
    <t>East Northamptonshire 005</t>
  </si>
  <si>
    <t>E02005634</t>
  </si>
  <si>
    <t>East Northamptonshire 006</t>
  </si>
  <si>
    <t>E02005635</t>
  </si>
  <si>
    <t>East Northamptonshire 007</t>
  </si>
  <si>
    <t>E02005636</t>
  </si>
  <si>
    <t>East Northamptonshire 008</t>
  </si>
  <si>
    <t>E02005637</t>
  </si>
  <si>
    <t>Hertsmere 003</t>
  </si>
  <si>
    <t>E02004899</t>
  </si>
  <si>
    <t>Hertsmere 004</t>
  </si>
  <si>
    <t>E02004900</t>
  </si>
  <si>
    <t>Hertsmere 005</t>
  </si>
  <si>
    <t>E02004901</t>
  </si>
  <si>
    <t>Hertsmere 006</t>
  </si>
  <si>
    <t>E02004902</t>
  </si>
  <si>
    <t>Hertsmere 007</t>
  </si>
  <si>
    <t>E02004903</t>
  </si>
  <si>
    <t>Hertsmere 008</t>
  </si>
  <si>
    <t>Braintree 009</t>
  </si>
  <si>
    <t>E02004455</t>
  </si>
  <si>
    <t>Braintree 010</t>
  </si>
  <si>
    <t>E02004456</t>
  </si>
  <si>
    <t>Braintree 011</t>
  </si>
  <si>
    <t>E02004457</t>
  </si>
  <si>
    <t>Braintree 012</t>
  </si>
  <si>
    <t>E02004458</t>
  </si>
  <si>
    <t>Braintree 013</t>
  </si>
  <si>
    <t>E02004459</t>
  </si>
  <si>
    <t>Braintree 014</t>
  </si>
  <si>
    <t>E02004460</t>
  </si>
  <si>
    <t>Braintree 015</t>
  </si>
  <si>
    <t>E02004461</t>
  </si>
  <si>
    <t>Braintree 016</t>
  </si>
  <si>
    <t>E02004462</t>
  </si>
  <si>
    <t>Braintree 017</t>
  </si>
  <si>
    <t>E02004463</t>
  </si>
  <si>
    <t>Braintree 018</t>
  </si>
  <si>
    <t>E02004464</t>
  </si>
  <si>
    <t>Brentwood 001</t>
  </si>
  <si>
    <t>E02004465</t>
  </si>
  <si>
    <t>Brentwood 002</t>
  </si>
  <si>
    <t>E02004466</t>
  </si>
  <si>
    <t>Brentwood 003</t>
  </si>
  <si>
    <t>E02004467</t>
  </si>
  <si>
    <t>Brentwood 004</t>
  </si>
  <si>
    <t>E02004468</t>
  </si>
  <si>
    <t>Brentwood 005</t>
  </si>
  <si>
    <t>E02004469</t>
  </si>
  <si>
    <t>Brentwood 006</t>
  </si>
  <si>
    <t>E02004470</t>
  </si>
  <si>
    <t>Brentwood 007</t>
  </si>
  <si>
    <t>E02004471</t>
  </si>
  <si>
    <t>Brentwood 008</t>
  </si>
  <si>
    <t>E02004472</t>
  </si>
  <si>
    <t>Brentwood 009</t>
  </si>
  <si>
    <t>E02004473</t>
  </si>
  <si>
    <t>Castle Point 001</t>
  </si>
  <si>
    <t>E02004474</t>
  </si>
  <si>
    <t>Castle Point 002</t>
  </si>
  <si>
    <t>E02004475</t>
  </si>
  <si>
    <t>Castle Point 003</t>
  </si>
  <si>
    <t>E02004476</t>
  </si>
  <si>
    <t>Castle Point 004</t>
  </si>
  <si>
    <t>E02004477</t>
  </si>
  <si>
    <t>Castle Point 005</t>
  </si>
  <si>
    <t>E02004478</t>
  </si>
  <si>
    <t>Castle Point 006</t>
  </si>
  <si>
    <t>E02004479</t>
  </si>
  <si>
    <t>Castle Point 007</t>
  </si>
  <si>
    <t>E02004480</t>
  </si>
  <si>
    <t>Castle Point 008</t>
  </si>
  <si>
    <t>E02004481</t>
  </si>
  <si>
    <t>Castle Point 009</t>
  </si>
  <si>
    <t>E02004482</t>
  </si>
  <si>
    <t>Castle Point 010</t>
  </si>
  <si>
    <t>E02004483</t>
  </si>
  <si>
    <t>Teignbridge 015</t>
  </si>
  <si>
    <t>E02004216</t>
  </si>
  <si>
    <t>Teignbridge 016</t>
  </si>
  <si>
    <t>E02004217</t>
  </si>
  <si>
    <t>Teignbridge 017</t>
  </si>
  <si>
    <t>E02004218</t>
  </si>
  <si>
    <t>Teignbridge 018</t>
  </si>
  <si>
    <t>E02004219</t>
  </si>
  <si>
    <t>Teignbridge 019</t>
  </si>
  <si>
    <t>E02004220</t>
  </si>
  <si>
    <t>Torridge 001</t>
  </si>
  <si>
    <t>E02004221</t>
  </si>
  <si>
    <t>Torridge 002</t>
  </si>
  <si>
    <t>E02004222</t>
  </si>
  <si>
    <t>Torridge 003</t>
  </si>
  <si>
    <t>E02004223</t>
  </si>
  <si>
    <t>Torridge 004</t>
  </si>
  <si>
    <t>E02004224</t>
  </si>
  <si>
    <t>Torridge 005</t>
  </si>
  <si>
    <t>E02004225</t>
  </si>
  <si>
    <t>Torridge 006</t>
  </si>
  <si>
    <t>E02004226</t>
  </si>
  <si>
    <t>Torridge 007</t>
  </si>
  <si>
    <t>E02004227</t>
  </si>
  <si>
    <t>Torridge 008</t>
  </si>
  <si>
    <t>E02004228</t>
  </si>
  <si>
    <t>Torridge 009</t>
  </si>
  <si>
    <t>E02004229</t>
  </si>
  <si>
    <t>West Devon 001</t>
  </si>
  <si>
    <t>E02004230</t>
  </si>
  <si>
    <t>E02006143</t>
  </si>
  <si>
    <t>East Staffordshire 013</t>
  </si>
  <si>
    <t>E02006144</t>
  </si>
  <si>
    <t>East Staffordshire 014</t>
  </si>
  <si>
    <t>E02006145</t>
  </si>
  <si>
    <t>East Staffordshire 015</t>
  </si>
  <si>
    <t>E02006146</t>
  </si>
  <si>
    <t>Lichfield 001</t>
  </si>
  <si>
    <t>E02006147</t>
  </si>
  <si>
    <t>Lichfield 002</t>
  </si>
  <si>
    <t>E02006148</t>
  </si>
  <si>
    <t>Lichfield 003</t>
  </si>
  <si>
    <t>E02006149</t>
  </si>
  <si>
    <t>E02002274</t>
  </si>
  <si>
    <t>Kirklees 004</t>
  </si>
  <si>
    <t>E02002275</t>
  </si>
  <si>
    <t>Kirklees 005</t>
  </si>
  <si>
    <t>E02002276</t>
  </si>
  <si>
    <t>Kirklees 006</t>
  </si>
  <si>
    <t>E02002277</t>
  </si>
  <si>
    <t>Kirklees 007</t>
  </si>
  <si>
    <t>E02002278</t>
  </si>
  <si>
    <t>Kirklees 008</t>
  </si>
  <si>
    <t>E02002279</t>
  </si>
  <si>
    <t>Kirklees 009</t>
  </si>
  <si>
    <t>E02002280</t>
  </si>
  <si>
    <t>Kirklees 010</t>
  </si>
  <si>
    <t>E02002281</t>
  </si>
  <si>
    <t>Kirklees 011</t>
  </si>
  <si>
    <t>E02002282</t>
  </si>
  <si>
    <t>Kirklees 012</t>
  </si>
  <si>
    <t>E02002283</t>
  </si>
  <si>
    <t>Kirklees 013</t>
  </si>
  <si>
    <t>E02002284</t>
  </si>
  <si>
    <t>Kirklees 014</t>
  </si>
  <si>
    <t>E02002285</t>
  </si>
  <si>
    <t>Kirklees 015</t>
  </si>
  <si>
    <t>E02002286</t>
  </si>
  <si>
    <t>Kirklees 016</t>
  </si>
  <si>
    <t>E02002287</t>
  </si>
  <si>
    <t>Kirklees 017</t>
  </si>
  <si>
    <t>E02002288</t>
  </si>
  <si>
    <t>Kirklees 018</t>
  </si>
  <si>
    <t>E02002289</t>
  </si>
  <si>
    <t>Kirklees 019</t>
  </si>
  <si>
    <t>E02002290</t>
  </si>
  <si>
    <t>Kirklees 020</t>
  </si>
  <si>
    <t>E02002291</t>
  </si>
  <si>
    <t>E02003985</t>
  </si>
  <si>
    <t>Barrow-in-Furness 009</t>
  </si>
  <si>
    <t>E02003986</t>
  </si>
  <si>
    <t>Barrow-in-Furness 010</t>
  </si>
  <si>
    <t>E02003987</t>
  </si>
  <si>
    <t>Carlisle 001</t>
  </si>
  <si>
    <t>E02003988</t>
  </si>
  <si>
    <t>Carlisle 002</t>
  </si>
  <si>
    <t>E02003989</t>
  </si>
  <si>
    <t>Carlisle 003</t>
  </si>
  <si>
    <t>E02003990</t>
  </si>
  <si>
    <t>Carlisle 004</t>
  </si>
  <si>
    <t>E02003991</t>
  </si>
  <si>
    <t>Carlisle 005</t>
  </si>
  <si>
    <t>E02003992</t>
  </si>
  <si>
    <t>Carlisle 006</t>
  </si>
  <si>
    <t>E02003993</t>
  </si>
  <si>
    <t>Carlisle 007</t>
  </si>
  <si>
    <t>E02003994</t>
  </si>
  <si>
    <t>Carlisle 008</t>
  </si>
  <si>
    <t>E02003995</t>
  </si>
  <si>
    <t>Carlisle 009</t>
  </si>
  <si>
    <t>E02003996</t>
  </si>
  <si>
    <t>Carlisle 010</t>
  </si>
  <si>
    <t>E02003997</t>
  </si>
  <si>
    <t>Carlisle 011</t>
  </si>
  <si>
    <t>E02003998</t>
  </si>
  <si>
    <t>Carlisle 012</t>
  </si>
  <si>
    <t>E02003999</t>
  </si>
  <si>
    <t>Carlisle 013</t>
  </si>
  <si>
    <t>E02004000</t>
  </si>
  <si>
    <t>Kirklees 040</t>
  </si>
  <si>
    <t>E02002311</t>
  </si>
  <si>
    <t>Kirklees 041</t>
  </si>
  <si>
    <t>E02002312</t>
  </si>
  <si>
    <t>Kirklees 042</t>
  </si>
  <si>
    <t>E02002313</t>
  </si>
  <si>
    <t>Kirklees 043</t>
  </si>
  <si>
    <t>E02002314</t>
  </si>
  <si>
    <t>Kirklees 044</t>
  </si>
  <si>
    <t>E02002315</t>
  </si>
  <si>
    <t>Kirklees 045</t>
  </si>
  <si>
    <t>E02002316</t>
  </si>
  <si>
    <t>Kirklees 046</t>
  </si>
  <si>
    <t>E02002317</t>
  </si>
  <si>
    <t>Kirklees 047</t>
  </si>
  <si>
    <t>E02002318</t>
  </si>
  <si>
    <t>Kirklees 048</t>
  </si>
  <si>
    <t>E02002319</t>
  </si>
  <si>
    <t>Kirklees 049</t>
  </si>
  <si>
    <t>E02002320</t>
  </si>
  <si>
    <t>Kirklees 050</t>
  </si>
  <si>
    <t>E02002321</t>
  </si>
  <si>
    <t>Kirklees 051</t>
  </si>
  <si>
    <t>E02002322</t>
  </si>
  <si>
    <t>Kirklees 052</t>
  </si>
  <si>
    <t>E02002323</t>
  </si>
  <si>
    <t>Kirklees 053</t>
  </si>
  <si>
    <t>E02002324</t>
  </si>
  <si>
    <t>Kirklees 054</t>
  </si>
  <si>
    <t>E02002325</t>
  </si>
  <si>
    <t>Kirklees 055</t>
  </si>
  <si>
    <t>E02002326</t>
  </si>
  <si>
    <t>Kirklees 056</t>
  </si>
  <si>
    <t>E02002327</t>
  </si>
  <si>
    <t>Kirklees 057</t>
  </si>
  <si>
    <t>E02002328</t>
  </si>
  <si>
    <t>E02004170</t>
  </si>
  <si>
    <t>E02001593</t>
  </si>
  <si>
    <t>Kirklees 058</t>
  </si>
  <si>
    <t>E02002329</t>
  </si>
  <si>
    <t>Kirklees 059</t>
  </si>
  <si>
    <t>E02002330</t>
  </si>
  <si>
    <t>Mid Devon 011</t>
  </si>
  <si>
    <t>E02004175</t>
  </si>
  <si>
    <t>North Devon 001</t>
  </si>
  <si>
    <t>E02004176</t>
  </si>
  <si>
    <t>North Devon 002</t>
  </si>
  <si>
    <t>E02004177</t>
  </si>
  <si>
    <t>North Devon 003</t>
  </si>
  <si>
    <t>E02004178</t>
  </si>
  <si>
    <t>North Devon 004</t>
  </si>
  <si>
    <t>E02004179</t>
  </si>
  <si>
    <t>North Devon 005</t>
  </si>
  <si>
    <t>E02004180</t>
  </si>
  <si>
    <t>North Devon 006</t>
  </si>
  <si>
    <t>E02004181</t>
  </si>
  <si>
    <t>North Devon 007</t>
  </si>
  <si>
    <t>E02004182</t>
  </si>
  <si>
    <t>North Devon 008</t>
  </si>
  <si>
    <t>E02004183</t>
  </si>
  <si>
    <t>North Devon 009</t>
  </si>
  <si>
    <t>E02004184</t>
  </si>
  <si>
    <t>North Devon 010</t>
  </si>
  <si>
    <t>E02004185</t>
  </si>
  <si>
    <t>North Devon 011</t>
  </si>
  <si>
    <t>E02004186</t>
  </si>
  <si>
    <t>North Devon 012</t>
  </si>
  <si>
    <t>E02004187</t>
  </si>
  <si>
    <t>North Devon 013</t>
  </si>
  <si>
    <t>E02004188</t>
  </si>
  <si>
    <t>North Devon 014</t>
  </si>
  <si>
    <t>E02004189</t>
  </si>
  <si>
    <t>South Hams 001</t>
  </si>
  <si>
    <t>E02004190</t>
  </si>
  <si>
    <t>South Hams 002</t>
  </si>
  <si>
    <t>E02004191</t>
  </si>
  <si>
    <t>South Hams 003</t>
  </si>
  <si>
    <t>E02004192</t>
  </si>
  <si>
    <t>South Hams 004</t>
  </si>
  <si>
    <t>E02004193</t>
  </si>
  <si>
    <t>South Hams 005</t>
  </si>
  <si>
    <t>E02004194</t>
  </si>
  <si>
    <t>South Hams 006</t>
  </si>
  <si>
    <t>E02004195</t>
  </si>
  <si>
    <t>South Hams 007</t>
  </si>
  <si>
    <t>E02004196</t>
  </si>
  <si>
    <t>South Hams 008</t>
  </si>
  <si>
    <t>E02004197</t>
  </si>
  <si>
    <t>South Hams 009</t>
  </si>
  <si>
    <t>E02004198</t>
  </si>
  <si>
    <t>South Hams 010</t>
  </si>
  <si>
    <t>E02004199</t>
  </si>
  <si>
    <t>South Hams 011</t>
  </si>
  <si>
    <t>E02004200</t>
  </si>
  <si>
    <t>South Hams 012</t>
  </si>
  <si>
    <t>E02004201</t>
  </si>
  <si>
    <t>Teignbridge 001</t>
  </si>
  <si>
    <t>E02004202</t>
  </si>
  <si>
    <t>Teignbridge 002</t>
  </si>
  <si>
    <t>E02004203</t>
  </si>
  <si>
    <t>Teignbridge 003</t>
  </si>
  <si>
    <t>E02004204</t>
  </si>
  <si>
    <t>Teignbridge 004</t>
  </si>
  <si>
    <t>E02004205</t>
  </si>
  <si>
    <t>Teignbridge 005</t>
  </si>
  <si>
    <t>E02004206</t>
  </si>
  <si>
    <t>Teignbridge 006</t>
  </si>
  <si>
    <t>E02004207</t>
  </si>
  <si>
    <t>Teignbridge 007</t>
  </si>
  <si>
    <t>E02004208</t>
  </si>
  <si>
    <t>Teignbridge 008</t>
  </si>
  <si>
    <t>E02004209</t>
  </si>
  <si>
    <t>Teignbridge 009</t>
  </si>
  <si>
    <t>E02004210</t>
  </si>
  <si>
    <t>Teignbridge 010</t>
  </si>
  <si>
    <t>E02004211</t>
  </si>
  <si>
    <t>Teignbridge 011</t>
  </si>
  <si>
    <t>E02004212</t>
  </si>
  <si>
    <t>Teignbridge 012</t>
  </si>
  <si>
    <t>E02004213</t>
  </si>
  <si>
    <t>Teignbridge 013</t>
  </si>
  <si>
    <t>E02004214</t>
  </si>
  <si>
    <t>Teignbridge 014</t>
  </si>
  <si>
    <t>E02004215</t>
  </si>
  <si>
    <t>Southwark 025</t>
  </si>
  <si>
    <t>E02000832</t>
  </si>
  <si>
    <t>Southwark 026</t>
  </si>
  <si>
    <t>E02000833</t>
  </si>
  <si>
    <t>Southwark 027</t>
  </si>
  <si>
    <t>E02000834</t>
  </si>
  <si>
    <t>Southwark 028</t>
  </si>
  <si>
    <t>E02000835</t>
  </si>
  <si>
    <t>Southwark 029</t>
  </si>
  <si>
    <t>E02000836</t>
  </si>
  <si>
    <t>Southwark 030</t>
  </si>
  <si>
    <t>E02000837</t>
  </si>
  <si>
    <t>Southwark 031</t>
  </si>
  <si>
    <t>E02000838</t>
  </si>
  <si>
    <t>Southwark 032</t>
  </si>
  <si>
    <t>E02000839</t>
  </si>
  <si>
    <t>Southwark 033</t>
  </si>
  <si>
    <t>E02000840</t>
  </si>
  <si>
    <t>Sutton 001</t>
  </si>
  <si>
    <t>E09000029</t>
  </si>
  <si>
    <t>E02000841</t>
  </si>
  <si>
    <t>Sutton 002</t>
  </si>
  <si>
    <t>E02000842</t>
  </si>
  <si>
    <t>Sutton 003</t>
  </si>
  <si>
    <t>E02000843</t>
  </si>
  <si>
    <t>Sutton 004</t>
  </si>
  <si>
    <t>E02000844</t>
  </si>
  <si>
    <t>Sutton 005</t>
  </si>
  <si>
    <t>E02000845</t>
  </si>
  <si>
    <t>Sutton 006</t>
  </si>
  <si>
    <t>E02000846</t>
  </si>
  <si>
    <t>Sutton 007</t>
  </si>
  <si>
    <t>E02000847</t>
  </si>
  <si>
    <t>Sutton 008</t>
  </si>
  <si>
    <t>E02000848</t>
  </si>
  <si>
    <t>Sutton 009</t>
  </si>
  <si>
    <t>E02000849</t>
  </si>
  <si>
    <t>Sutton 010</t>
  </si>
  <si>
    <t>E02000850</t>
  </si>
  <si>
    <t>Sutton 011</t>
  </si>
  <si>
    <t>E02000851</t>
  </si>
  <si>
    <t>Sutton 012</t>
  </si>
  <si>
    <t>E02000852</t>
  </si>
  <si>
    <t>E02006151</t>
  </si>
  <si>
    <t>Lichfield 006</t>
  </si>
  <si>
    <t>E02006152</t>
  </si>
  <si>
    <t>West Devon 002</t>
  </si>
  <si>
    <t>E02004231</t>
  </si>
  <si>
    <t>West Devon 003</t>
  </si>
  <si>
    <t>E02004232</t>
  </si>
  <si>
    <t>West Devon 004</t>
  </si>
  <si>
    <t>E02004233</t>
  </si>
  <si>
    <t>West Devon 005</t>
  </si>
  <si>
    <t>E02004234</t>
  </si>
  <si>
    <t>West Devon 006</t>
  </si>
  <si>
    <t>E02004235</t>
  </si>
  <si>
    <t>West Devon 007</t>
  </si>
  <si>
    <t>E02004236</t>
  </si>
  <si>
    <t>Christchurch 001</t>
  </si>
  <si>
    <t>E10000009</t>
  </si>
  <si>
    <t>E02004237</t>
  </si>
  <si>
    <t>Christchurch 002</t>
  </si>
  <si>
    <t>E02004238</t>
  </si>
  <si>
    <t>Christchurch 003</t>
  </si>
  <si>
    <t>E02004239</t>
  </si>
  <si>
    <t>Christchurch 004</t>
  </si>
  <si>
    <t>E02004240</t>
  </si>
  <si>
    <t>Christchurch 005</t>
  </si>
  <si>
    <t>E02004241</t>
  </si>
  <si>
    <t>Christchurch 006</t>
  </si>
  <si>
    <t>E02004242</t>
  </si>
  <si>
    <t>Christchurch 007</t>
  </si>
  <si>
    <t>E02004243</t>
  </si>
  <si>
    <t>East Dorset 001</t>
  </si>
  <si>
    <t>E02004244</t>
  </si>
  <si>
    <t>East Dorset 002</t>
  </si>
  <si>
    <t>E02004245</t>
  </si>
  <si>
    <t>East Dorset 003</t>
  </si>
  <si>
    <t>E02004246</t>
  </si>
  <si>
    <t>East Dorset 004</t>
  </si>
  <si>
    <t>E02004247</t>
  </si>
  <si>
    <t>East Dorset 005</t>
  </si>
  <si>
    <t>E02004248</t>
  </si>
  <si>
    <t>East Dorset 006</t>
  </si>
  <si>
    <t>E02004249</t>
  </si>
  <si>
    <t>East Dorset 007</t>
  </si>
  <si>
    <t>E02004250</t>
  </si>
  <si>
    <t>East Dorset 008</t>
  </si>
  <si>
    <t>E02004251</t>
  </si>
  <si>
    <t>East Dorset 009</t>
  </si>
  <si>
    <t>E02004252</t>
  </si>
  <si>
    <t>East Dorset 010</t>
  </si>
  <si>
    <t>E02004253</t>
  </si>
  <si>
    <t>East Dorset 011</t>
  </si>
  <si>
    <t>E02004254</t>
  </si>
  <si>
    <t>East Dorset 012</t>
  </si>
  <si>
    <t>E02004255</t>
  </si>
  <si>
    <t>North Dorset 001</t>
  </si>
  <si>
    <t>E02004256</t>
  </si>
  <si>
    <t>North Dorset 002</t>
  </si>
  <si>
    <t>E02004257</t>
  </si>
  <si>
    <t>North Dorset 003</t>
  </si>
  <si>
    <t>E02004258</t>
  </si>
  <si>
    <t>North Dorset 004</t>
  </si>
  <si>
    <t>E02004259</t>
  </si>
  <si>
    <t>North Dorset 005</t>
  </si>
  <si>
    <t>E02004260</t>
  </si>
  <si>
    <t>North Dorset 006</t>
  </si>
  <si>
    <t>E02004261</t>
  </si>
  <si>
    <t>North Dorset 007</t>
  </si>
  <si>
    <t>E02004262</t>
  </si>
  <si>
    <t>North Dorset 008</t>
  </si>
  <si>
    <t>E02004263</t>
  </si>
  <si>
    <t>Purbeck 001</t>
  </si>
  <si>
    <t>E02004264</t>
  </si>
  <si>
    <t>Purbeck 002</t>
  </si>
  <si>
    <t>E02004265</t>
  </si>
  <si>
    <t>Purbeck 003</t>
  </si>
  <si>
    <t>E02004266</t>
  </si>
  <si>
    <t>Purbeck 004</t>
  </si>
  <si>
    <t>E02004267</t>
  </si>
  <si>
    <t>Purbeck 005</t>
  </si>
  <si>
    <t>E02004268</t>
  </si>
  <si>
    <t>Purbeck 006</t>
  </si>
  <si>
    <t>E02004269</t>
  </si>
  <si>
    <t>West Dorset 001</t>
  </si>
  <si>
    <t>E02004270</t>
  </si>
  <si>
    <t>West Dorset 002</t>
  </si>
  <si>
    <t>E02004271</t>
  </si>
  <si>
    <t>West Dorset 003</t>
  </si>
  <si>
    <t>E02004272</t>
  </si>
  <si>
    <t>West Dorset 004</t>
  </si>
  <si>
    <t>E02004273</t>
  </si>
  <si>
    <t>West Dorset 005</t>
  </si>
  <si>
    <t>E02004274</t>
  </si>
  <si>
    <t>West Dorset 006</t>
  </si>
  <si>
    <t>E02004275</t>
  </si>
  <si>
    <t>West Dorset 007</t>
  </si>
  <si>
    <t>E02004276</t>
  </si>
  <si>
    <t>West Dorset 008</t>
  </si>
  <si>
    <t>E02004277</t>
  </si>
  <si>
    <t>West Dorset 009</t>
  </si>
  <si>
    <t>E02004278</t>
  </si>
  <si>
    <t>West Dorset 010</t>
  </si>
  <si>
    <t>E02004279</t>
  </si>
  <si>
    <t>West Dorset 011</t>
  </si>
  <si>
    <t>E02004280</t>
  </si>
  <si>
    <t>West Dorset 012</t>
  </si>
  <si>
    <t>E02004281</t>
  </si>
  <si>
    <t>Weymouth and Portland 001</t>
  </si>
  <si>
    <t>E02004282</t>
  </si>
  <si>
    <t>Weymouth and Portland 002</t>
  </si>
  <si>
    <t>E02004283</t>
  </si>
  <si>
    <t>Weymouth and Portland 003</t>
  </si>
  <si>
    <t>E02004284</t>
  </si>
  <si>
    <t>Weymouth and Portland 004</t>
  </si>
  <si>
    <t>E02004285</t>
  </si>
  <si>
    <t>Weymouth and Portland 005</t>
  </si>
  <si>
    <t>E02004286</t>
  </si>
  <si>
    <t>Weymouth and Portland 006</t>
  </si>
  <si>
    <t>E02004287</t>
  </si>
  <si>
    <t>E02006634</t>
  </si>
  <si>
    <t>West Lindsey 010</t>
  </si>
  <si>
    <t>E02005502</t>
  </si>
  <si>
    <t>West Lindsey 011</t>
  </si>
  <si>
    <t>E02005503</t>
  </si>
  <si>
    <t>Breckland 001</t>
  </si>
  <si>
    <t>E10000020</t>
  </si>
  <si>
    <t>E02005504</t>
  </si>
  <si>
    <t>Breckland 002</t>
  </si>
  <si>
    <t>E02005505</t>
  </si>
  <si>
    <t>Breckland 003</t>
  </si>
  <si>
    <t>E02005506</t>
  </si>
  <si>
    <t>Breckland 004</t>
  </si>
  <si>
    <t>E02005507</t>
  </si>
  <si>
    <t>Breckland 005</t>
  </si>
  <si>
    <t>E02005508</t>
  </si>
  <si>
    <t>Breckland 006</t>
  </si>
  <si>
    <t>E02005509</t>
  </si>
  <si>
    <t>Breckland 007</t>
  </si>
  <si>
    <t>E02005510</t>
  </si>
  <si>
    <t>Breckland 008</t>
  </si>
  <si>
    <t>E02005511</t>
  </si>
  <si>
    <t>Breckland 009</t>
  </si>
  <si>
    <t>E02005512</t>
  </si>
  <si>
    <t>Breckland 010</t>
  </si>
  <si>
    <t>E02005513</t>
  </si>
  <si>
    <t>Breckland 011</t>
  </si>
  <si>
    <t>E02005514</t>
  </si>
  <si>
    <t>Breckland 012</t>
  </si>
  <si>
    <t>E02005515</t>
  </si>
  <si>
    <t>Breckland 013</t>
  </si>
  <si>
    <t>E02005516</t>
  </si>
  <si>
    <t>Breckland 014</t>
  </si>
  <si>
    <t>E02005517</t>
  </si>
  <si>
    <t>Breckland 015</t>
  </si>
  <si>
    <t>E02005518</t>
  </si>
  <si>
    <t>Breckland 016</t>
  </si>
  <si>
    <t>E02005519</t>
  </si>
  <si>
    <t>Breckland 017</t>
  </si>
  <si>
    <t>E02005520</t>
  </si>
  <si>
    <t>Hounslow 021</t>
  </si>
  <si>
    <t>E02000547</t>
  </si>
  <si>
    <t>Hounslow 022</t>
  </si>
  <si>
    <t>E02000548</t>
  </si>
  <si>
    <t>Hounslow 023</t>
  </si>
  <si>
    <t>E02000549</t>
  </si>
  <si>
    <t>Hounslow 024</t>
  </si>
  <si>
    <t>E02000550</t>
  </si>
  <si>
    <t>Hounslow 025</t>
  </si>
  <si>
    <t>E02000551</t>
  </si>
  <si>
    <t>Hounslow 026</t>
  </si>
  <si>
    <t>E02000552</t>
  </si>
  <si>
    <t>Hounslow 027</t>
  </si>
  <si>
    <t>E02000553</t>
  </si>
  <si>
    <t>Hounslow 028</t>
  </si>
  <si>
    <t>E02000554</t>
  </si>
  <si>
    <t>Group</t>
  </si>
  <si>
    <t>SMR&lt;75 weight</t>
  </si>
  <si>
    <t xml:space="preserve">SMR&lt;75 Score </t>
  </si>
  <si>
    <t>E02005521</t>
  </si>
  <si>
    <t>Broadland 002</t>
  </si>
  <si>
    <t>E02005522</t>
  </si>
  <si>
    <t>Broadland 003</t>
  </si>
  <si>
    <t>E02005523</t>
  </si>
  <si>
    <t>Broadland 004</t>
  </si>
  <si>
    <t>E02005524</t>
  </si>
  <si>
    <t>Broadland 005</t>
  </si>
  <si>
    <t>North Wiltshire 011</t>
  </si>
  <si>
    <t>E02006655</t>
  </si>
  <si>
    <t>North Wiltshire 012</t>
  </si>
  <si>
    <t>E02006656</t>
  </si>
  <si>
    <t>North Wiltshire 013</t>
  </si>
  <si>
    <t>E02006657</t>
  </si>
  <si>
    <t>North Wiltshire 014</t>
  </si>
  <si>
    <t>E02006658</t>
  </si>
  <si>
    <t>North Wiltshire 015</t>
  </si>
  <si>
    <t>E02006659</t>
  </si>
  <si>
    <t>North Wiltshire 016</t>
  </si>
  <si>
    <t>E02006660</t>
  </si>
  <si>
    <t>North Wiltshire 017</t>
  </si>
  <si>
    <t>E02006661</t>
  </si>
  <si>
    <t>Salisbury 001</t>
  </si>
  <si>
    <t>E02006662</t>
  </si>
  <si>
    <t>Salisbury 002</t>
  </si>
  <si>
    <t>Population</t>
  </si>
  <si>
    <t>Total drug users</t>
  </si>
  <si>
    <t>Activity score</t>
  </si>
  <si>
    <t>E02005569</t>
  </si>
  <si>
    <t>E02001903</t>
  </si>
  <si>
    <t>Birmingham 077</t>
  </si>
  <si>
    <t>E02001904</t>
  </si>
  <si>
    <t>Birmingham 078</t>
  </si>
  <si>
    <t>E02001905</t>
  </si>
  <si>
    <t>Birmingham 079</t>
  </si>
  <si>
    <t>E02001906</t>
  </si>
  <si>
    <t>Birmingham 080</t>
  </si>
  <si>
    <t>E02001907</t>
  </si>
  <si>
    <t>Birmingham 081</t>
  </si>
  <si>
    <t>E02001908</t>
  </si>
  <si>
    <t>Birmingham 082</t>
  </si>
  <si>
    <t>E02001909</t>
  </si>
  <si>
    <t>Birmingham 083</t>
  </si>
  <si>
    <t>E02001910</t>
  </si>
  <si>
    <t>Birmingham 084</t>
  </si>
  <si>
    <t>E02001911</t>
  </si>
  <si>
    <t>Birmingham 085</t>
  </si>
  <si>
    <t>E02001912</t>
  </si>
  <si>
    <t>Birmingham 086</t>
  </si>
  <si>
    <t>E02001913</t>
  </si>
  <si>
    <t>Birmingham 087</t>
  </si>
  <si>
    <t>E02001914</t>
  </si>
  <si>
    <t>Birmingham 088</t>
  </si>
  <si>
    <t>E02001915</t>
  </si>
  <si>
    <t>Birmingham 089</t>
  </si>
  <si>
    <t>E02001916</t>
  </si>
  <si>
    <t>Birmingham 090</t>
  </si>
  <si>
    <t>E02001917</t>
  </si>
  <si>
    <t>Birmingham 091</t>
  </si>
  <si>
    <t>E02001918</t>
  </si>
  <si>
    <t>Birmingham 092</t>
  </si>
  <si>
    <t>E02001919</t>
  </si>
  <si>
    <t>Birmingham 093</t>
  </si>
  <si>
    <t>E02001920</t>
  </si>
  <si>
    <t>Birmingham 094</t>
  </si>
  <si>
    <t>E02001921</t>
  </si>
  <si>
    <t>Birmingham 095</t>
  </si>
  <si>
    <t>E02001922</t>
  </si>
  <si>
    <t>Birmingham 096</t>
  </si>
  <si>
    <t>E02001923</t>
  </si>
  <si>
    <t>E02003798</t>
  </si>
  <si>
    <t>Chester 005</t>
  </si>
  <si>
    <t>E02003799</t>
  </si>
  <si>
    <t>Chester 006</t>
  </si>
  <si>
    <t>E02003800</t>
  </si>
  <si>
    <t>Chester 007</t>
  </si>
  <si>
    <t>E02003801</t>
  </si>
  <si>
    <t>Chester 008</t>
  </si>
  <si>
    <t>E02003802</t>
  </si>
  <si>
    <t>Chester 009</t>
  </si>
  <si>
    <t>E02003803</t>
  </si>
  <si>
    <t>Chester 010</t>
  </si>
  <si>
    <t>E02003804</t>
  </si>
  <si>
    <t>Chester 011</t>
  </si>
  <si>
    <t>E02003805</t>
  </si>
  <si>
    <t>Chester 012</t>
  </si>
  <si>
    <t>E02003806</t>
  </si>
  <si>
    <t>Chester 013</t>
  </si>
  <si>
    <t>E02003807</t>
  </si>
  <si>
    <t>Chester 014</t>
  </si>
  <si>
    <t>E02003808</t>
  </si>
  <si>
    <t>E02000009</t>
  </si>
  <si>
    <t>Barking and Dagenham 008</t>
  </si>
  <si>
    <t>E02000010</t>
  </si>
  <si>
    <t>Barking and Dagenham 009</t>
  </si>
  <si>
    <t>E02000011</t>
  </si>
  <si>
    <t>Barking and Dagenham 010</t>
  </si>
  <si>
    <t>E02000012</t>
  </si>
  <si>
    <t>Barking and Dagenham 011</t>
  </si>
  <si>
    <t>E02000013</t>
  </si>
  <si>
    <t>Barking and Dagenham 012</t>
  </si>
  <si>
    <t>E02000014</t>
  </si>
  <si>
    <t>Barking and Dagenham 013</t>
  </si>
  <si>
    <t>E02000015</t>
  </si>
  <si>
    <t>Barking and Dagenham 014</t>
  </si>
  <si>
    <t>E02000016</t>
  </si>
  <si>
    <t>E02002052</t>
  </si>
  <si>
    <t>Sandwell 010</t>
  </si>
  <si>
    <t>E02002053</t>
  </si>
  <si>
    <t>Sandwell 011</t>
  </si>
  <si>
    <t>E02002054</t>
  </si>
  <si>
    <t>Sandwell 012</t>
  </si>
  <si>
    <t>E02002055</t>
  </si>
  <si>
    <t>Sandwell 013</t>
  </si>
  <si>
    <t>E02002056</t>
  </si>
  <si>
    <t>Sandwell 014</t>
  </si>
  <si>
    <t>E02002057</t>
  </si>
  <si>
    <t>Sandwell 015</t>
  </si>
  <si>
    <t>E02002058</t>
  </si>
  <si>
    <t>Sandwell 016</t>
  </si>
  <si>
    <t>E02002059</t>
  </si>
  <si>
    <t>Sandwell 017</t>
  </si>
  <si>
    <t>E02002060</t>
  </si>
  <si>
    <t>Sandwell 018</t>
  </si>
  <si>
    <t>E02002061</t>
  </si>
  <si>
    <t>Sandwell 019</t>
  </si>
  <si>
    <t>E02002062</t>
  </si>
  <si>
    <t>Sandwell 020</t>
  </si>
  <si>
    <t>E02002063</t>
  </si>
  <si>
    <t>Sandwell 021</t>
  </si>
  <si>
    <t>E02002064</t>
  </si>
  <si>
    <t>Sandwell 022</t>
  </si>
  <si>
    <t>E02002065</t>
  </si>
  <si>
    <t>Sandwell 023</t>
  </si>
  <si>
    <t>E02002066</t>
  </si>
  <si>
    <t>Sandwell 024</t>
  </si>
  <si>
    <t>E02002067</t>
  </si>
  <si>
    <t>Sandwell 025</t>
  </si>
  <si>
    <t>E02002068</t>
  </si>
  <si>
    <t>Sandwell 026</t>
  </si>
  <si>
    <t>E02002069</t>
  </si>
  <si>
    <t>Sandwell 027</t>
  </si>
  <si>
    <t>E02002070</t>
  </si>
  <si>
    <t>Sandwell 028</t>
  </si>
  <si>
    <t>E02002071</t>
  </si>
  <si>
    <t>Sandwell 029</t>
  </si>
  <si>
    <t>E02002072</t>
  </si>
  <si>
    <t>Sandwell 030</t>
  </si>
  <si>
    <t>E02002073</t>
  </si>
  <si>
    <t>Sandwell 031</t>
  </si>
  <si>
    <t>E02002074</t>
  </si>
  <si>
    <t>Sandwell 032</t>
  </si>
  <si>
    <t>E02002075</t>
  </si>
  <si>
    <t>E02000077</t>
  </si>
  <si>
    <t>Bexley 013</t>
  </si>
  <si>
    <t>E02000078</t>
  </si>
  <si>
    <t>Kingston upon Thames 003</t>
  </si>
  <si>
    <t>E02000601</t>
  </si>
  <si>
    <t>Kingston upon Thames 004</t>
  </si>
  <si>
    <t>E02000602</t>
  </si>
  <si>
    <t>Kingston upon Thames 005</t>
  </si>
  <si>
    <t>E02000603</t>
  </si>
  <si>
    <t>West Berkshire 012</t>
  </si>
  <si>
    <t>E02003379</t>
  </si>
  <si>
    <t>West Berkshire 013</t>
  </si>
  <si>
    <t>E02003380</t>
  </si>
  <si>
    <t>West Berkshire 014</t>
  </si>
  <si>
    <t>E02003381</t>
  </si>
  <si>
    <t>Basingstoke and Deane 014</t>
  </si>
  <si>
    <t>E02004689</t>
  </si>
  <si>
    <t>Basingstoke and Deane 015</t>
  </si>
  <si>
    <t>E02004690</t>
  </si>
  <si>
    <t>Knowsley 012</t>
  </si>
  <si>
    <t>E02001339</t>
  </si>
  <si>
    <t>Knowsley 013</t>
  </si>
  <si>
    <t>E02001340</t>
  </si>
  <si>
    <t>Knowsley 014</t>
  </si>
  <si>
    <t>E02001341</t>
  </si>
  <si>
    <t>Knowsley 015</t>
  </si>
  <si>
    <t>E02001342</t>
  </si>
  <si>
    <t>Knowsley 016</t>
  </si>
  <si>
    <t>E02001343</t>
  </si>
  <si>
    <t>Knowsley 017</t>
  </si>
  <si>
    <t>E02001344</t>
  </si>
  <si>
    <t>Knowsley 018</t>
  </si>
  <si>
    <t>E02001345</t>
  </si>
  <si>
    <t>Knowsley 019</t>
  </si>
  <si>
    <t>E02001346</t>
  </si>
  <si>
    <t>Knowsley 020</t>
  </si>
  <si>
    <t>E02001347</t>
  </si>
  <si>
    <t>Liverpool 001</t>
  </si>
  <si>
    <t>E08000012</t>
  </si>
  <si>
    <t>E02001348</t>
  </si>
  <si>
    <t>Liverpool 002</t>
  </si>
  <si>
    <t>E02001349</t>
  </si>
  <si>
    <t>Liverpool 003</t>
  </si>
  <si>
    <t>E02001350</t>
  </si>
  <si>
    <t>Liverpool 004</t>
  </si>
  <si>
    <t>E02001351</t>
  </si>
  <si>
    <t>Liverpool 005</t>
  </si>
  <si>
    <t>E02001352</t>
  </si>
  <si>
    <t>Liverpool 006</t>
  </si>
  <si>
    <t>E02001353</t>
  </si>
  <si>
    <t>Liverpool 007</t>
  </si>
  <si>
    <t>E02001354</t>
  </si>
  <si>
    <t>Liverpool 008</t>
  </si>
  <si>
    <t>E02001355</t>
  </si>
  <si>
    <t>Liverpool 009</t>
  </si>
  <si>
    <t>E02001356</t>
  </si>
  <si>
    <t>Liverpool 010</t>
  </si>
  <si>
    <t>E02001357</t>
  </si>
  <si>
    <t>Tamworth 005</t>
  </si>
  <si>
    <t>E02006222</t>
  </si>
  <si>
    <t>Tamworth 006</t>
  </si>
  <si>
    <t>E02006223</t>
  </si>
  <si>
    <t>Tamworth 007</t>
  </si>
  <si>
    <t>E02006224</t>
  </si>
  <si>
    <t>Tamworth 008</t>
  </si>
  <si>
    <t>E02006225</t>
  </si>
  <si>
    <t>Tamworth 009</t>
  </si>
  <si>
    <t>E02006226</t>
  </si>
  <si>
    <t>Tamworth 010</t>
  </si>
  <si>
    <t>E02006227</t>
  </si>
  <si>
    <t>Babergh 001</t>
  </si>
  <si>
    <t>E10000029</t>
  </si>
  <si>
    <t>E02006228</t>
  </si>
  <si>
    <t>South Somerset 004</t>
  </si>
  <si>
    <t>E02006079</t>
  </si>
  <si>
    <t>South Somerset 005</t>
  </si>
  <si>
    <t>E02006080</t>
  </si>
  <si>
    <t>South Somerset 006</t>
  </si>
  <si>
    <t>E02006081</t>
  </si>
  <si>
    <t>South Somerset 007</t>
  </si>
  <si>
    <t>E02006082</t>
  </si>
  <si>
    <t>South Somerset 008</t>
  </si>
  <si>
    <t>E02006083</t>
  </si>
  <si>
    <t>South Somerset 009</t>
  </si>
  <si>
    <t>E02006084</t>
  </si>
  <si>
    <t>South Somerset 010</t>
  </si>
  <si>
    <t>E02006085</t>
  </si>
  <si>
    <t>South Somerset 011</t>
  </si>
  <si>
    <t>E02006086</t>
  </si>
  <si>
    <t>South Somerset 012</t>
  </si>
  <si>
    <t>E02006087</t>
  </si>
  <si>
    <t>South Somerset 013</t>
  </si>
  <si>
    <t>E02006088</t>
  </si>
  <si>
    <t>South Somerset 014</t>
  </si>
  <si>
    <t>E02006089</t>
  </si>
  <si>
    <t>South Somerset 015</t>
  </si>
  <si>
    <t>E02006090</t>
  </si>
  <si>
    <t>South Somerset 016</t>
  </si>
  <si>
    <t>E02006091</t>
  </si>
  <si>
    <t>South Somerset 017</t>
  </si>
  <si>
    <t>E02004896</t>
  </si>
  <si>
    <t>Hertsmere 001</t>
  </si>
  <si>
    <t>E02004897</t>
  </si>
  <si>
    <t>Hertsmere 002</t>
  </si>
  <si>
    <t>E02004898</t>
  </si>
  <si>
    <t>E02003006</t>
  </si>
  <si>
    <t>Bath and North East Somerset 022</t>
  </si>
  <si>
    <t>E02003007</t>
  </si>
  <si>
    <t>Bath and North East Somerset 023</t>
  </si>
  <si>
    <t>E02003008</t>
  </si>
  <si>
    <t>Manchester 031</t>
  </si>
  <si>
    <t>E02001076</t>
  </si>
  <si>
    <t>Manchester 032</t>
  </si>
  <si>
    <t>E02001077</t>
  </si>
  <si>
    <t>Manchester 033</t>
  </si>
  <si>
    <t>E02001078</t>
  </si>
  <si>
    <t>Manchester 034</t>
  </si>
  <si>
    <t>Bath and North East Somerset 018</t>
  </si>
  <si>
    <t>E02003003</t>
  </si>
  <si>
    <t>Bath and North East Somerset 019</t>
  </si>
  <si>
    <t>E02003004</t>
  </si>
  <si>
    <t>Bath and North East Somerset 020</t>
  </si>
  <si>
    <t>E02003005</t>
  </si>
  <si>
    <t>Bath and North East Somerset 021</t>
  </si>
  <si>
    <t>Manchester 028</t>
  </si>
  <si>
    <t>E02001073</t>
  </si>
  <si>
    <t>Manchester 029</t>
  </si>
  <si>
    <t>E02001074</t>
  </si>
  <si>
    <t>Manchester 030</t>
  </si>
  <si>
    <t>E02001075</t>
  </si>
  <si>
    <t>Manchester 026</t>
  </si>
  <si>
    <t>E02001071</t>
  </si>
  <si>
    <t>Manchester 027</t>
  </si>
  <si>
    <t>E02001072</t>
  </si>
  <si>
    <t>Enfield 036</t>
  </si>
  <si>
    <t>E02000313</t>
  </si>
  <si>
    <t>Greenwich 001</t>
  </si>
  <si>
    <t>E09000011</t>
  </si>
  <si>
    <t>E02000314</t>
  </si>
  <si>
    <t>Greenwich 002</t>
  </si>
  <si>
    <t>E02000315</t>
  </si>
  <si>
    <t>Greenwich 003</t>
  </si>
  <si>
    <t>E02000316</t>
  </si>
  <si>
    <t>Greenwich 004</t>
  </si>
  <si>
    <t>E02000317</t>
  </si>
  <si>
    <t>Greenwich 005</t>
  </si>
  <si>
    <t>E02000318</t>
  </si>
  <si>
    <t>Greenwich 006</t>
  </si>
  <si>
    <t>E02000319</t>
  </si>
  <si>
    <t>Greenwich 007</t>
  </si>
  <si>
    <t>E02000320</t>
  </si>
  <si>
    <t>Greenwich 008</t>
  </si>
  <si>
    <t>E02000321</t>
  </si>
  <si>
    <t>Greenwich 009</t>
  </si>
  <si>
    <t>E02000322</t>
  </si>
  <si>
    <t>Greenwich 010</t>
  </si>
  <si>
    <t>E02000323</t>
  </si>
  <si>
    <t>Greenwich 011</t>
  </si>
  <si>
    <t>E02000324</t>
  </si>
  <si>
    <t>Wakefield 014</t>
  </si>
  <si>
    <t>E02002452</t>
  </si>
  <si>
    <t>Wakefield 015</t>
  </si>
  <si>
    <t>E02002453</t>
  </si>
  <si>
    <t>Wakefield 016</t>
  </si>
  <si>
    <t>E02002454</t>
  </si>
  <si>
    <t>Wakefield 017</t>
  </si>
  <si>
    <t>E02002455</t>
  </si>
  <si>
    <t>Wakefield 018</t>
  </si>
  <si>
    <t>E02002456</t>
  </si>
  <si>
    <t>Wakefield 019</t>
  </si>
  <si>
    <t>E02002457</t>
  </si>
  <si>
    <t>Wakefield 020</t>
  </si>
  <si>
    <t>E02002458</t>
  </si>
  <si>
    <t>Wakefield 021</t>
  </si>
  <si>
    <t>E02002459</t>
  </si>
  <si>
    <t>Wakefield 022</t>
  </si>
  <si>
    <t>E02002460</t>
  </si>
  <si>
    <t>Wakefield 023</t>
  </si>
  <si>
    <t>E02002461</t>
  </si>
  <si>
    <t>Wakefield 024</t>
  </si>
  <si>
    <t>E02002462</t>
  </si>
  <si>
    <t>Wakefield 025</t>
  </si>
  <si>
    <t>E02002463</t>
  </si>
  <si>
    <t>Greenwich 017</t>
  </si>
  <si>
    <t>E02000330</t>
  </si>
  <si>
    <t>Greenwich 018</t>
  </si>
  <si>
    <t>E02000331</t>
  </si>
  <si>
    <t>Greenwich 019</t>
  </si>
  <si>
    <t>E02000332</t>
  </si>
  <si>
    <t>Greenwich 020</t>
  </si>
  <si>
    <t>E02000333</t>
  </si>
  <si>
    <t>Greenwich 021</t>
  </si>
  <si>
    <t>E02000334</t>
  </si>
  <si>
    <t>Greenwich 022</t>
  </si>
  <si>
    <t>E02000335</t>
  </si>
  <si>
    <t>Greenwich 023</t>
  </si>
  <si>
    <t>E02000336</t>
  </si>
  <si>
    <t>Greenwich 024</t>
  </si>
  <si>
    <t>E02000337</t>
  </si>
  <si>
    <t>Greenwich 025</t>
  </si>
  <si>
    <t>E02000338</t>
  </si>
  <si>
    <t>Greenwich 026</t>
  </si>
  <si>
    <t>E02000339</t>
  </si>
  <si>
    <t>Greenwich 027</t>
  </si>
  <si>
    <t>E02000340</t>
  </si>
  <si>
    <t>Greenwich 028</t>
  </si>
  <si>
    <t>E02000341</t>
  </si>
  <si>
    <t>Greenwich 029</t>
  </si>
  <si>
    <t>E02000342</t>
  </si>
  <si>
    <t>Greenwich 030</t>
  </si>
  <si>
    <t>E02000343</t>
  </si>
  <si>
    <t>Oldham 023</t>
  </si>
  <si>
    <t>E02001121</t>
  </si>
  <si>
    <t>Oldham 024</t>
  </si>
  <si>
    <t>E02001122</t>
  </si>
  <si>
    <t>Oldham 025</t>
  </si>
  <si>
    <t>E02001123</t>
  </si>
  <si>
    <t>Oldham 026</t>
  </si>
  <si>
    <t>E02001124</t>
  </si>
  <si>
    <t>Oldham 027</t>
  </si>
  <si>
    <t>E02001125</t>
  </si>
  <si>
    <t>Oldham 028</t>
  </si>
  <si>
    <t>E02001126</t>
  </si>
  <si>
    <t>Oldham 029</t>
  </si>
  <si>
    <t>E02001127</t>
  </si>
  <si>
    <t>Oldham 030</t>
  </si>
  <si>
    <t>E02001128</t>
  </si>
  <si>
    <t>Oldham 031</t>
  </si>
  <si>
    <t>E02001129</t>
  </si>
  <si>
    <t>Oldham 032</t>
  </si>
  <si>
    <t>E02001130</t>
  </si>
  <si>
    <t>Oldham 033</t>
  </si>
  <si>
    <t>E02001131</t>
  </si>
  <si>
    <t>Oldham 034</t>
  </si>
  <si>
    <t>E02001132</t>
  </si>
  <si>
    <t>Rochdale 001</t>
  </si>
  <si>
    <t>E08000005</t>
  </si>
  <si>
    <t>E02001133</t>
  </si>
  <si>
    <t>Rochdale 002</t>
  </si>
  <si>
    <t>E02001134</t>
  </si>
  <si>
    <t>Rochdale 003</t>
  </si>
  <si>
    <t>E02001135</t>
  </si>
  <si>
    <t>Rochdale 004</t>
  </si>
  <si>
    <t>E02001136</t>
  </si>
  <si>
    <t>Rochdale 005</t>
  </si>
  <si>
    <t>E02001137</t>
  </si>
  <si>
    <t>Rochdale 006</t>
  </si>
  <si>
    <t>E02001138</t>
  </si>
  <si>
    <t>Rochdale 007</t>
  </si>
  <si>
    <t>E02001139</t>
  </si>
  <si>
    <t>Rochdale 008</t>
  </si>
  <si>
    <t>E02001140</t>
  </si>
  <si>
    <t>Rochdale 009</t>
  </si>
  <si>
    <t>E02001141</t>
  </si>
  <si>
    <t>Rochdale 010</t>
  </si>
  <si>
    <t>E02001142</t>
  </si>
  <si>
    <t>Rochdale 011</t>
  </si>
  <si>
    <t>E02003080</t>
  </si>
  <si>
    <t>North Somerset 016</t>
  </si>
  <si>
    <t>E02003081</t>
  </si>
  <si>
    <t>North Somerset 017</t>
  </si>
  <si>
    <t>E02003082</t>
  </si>
  <si>
    <t>North Somerset 018</t>
  </si>
  <si>
    <t>E02003083</t>
  </si>
  <si>
    <t>Hammersmith and Fulham 011</t>
  </si>
  <si>
    <t>E02000383</t>
  </si>
  <si>
    <t>Hammersmith and Fulham 012</t>
  </si>
  <si>
    <t>E02000384</t>
  </si>
  <si>
    <t>Hammersmith and Fulham 013</t>
  </si>
  <si>
    <t>E02000385</t>
  </si>
  <si>
    <t>Hammersmith and Fulham 014</t>
  </si>
  <si>
    <t>E02000386</t>
  </si>
  <si>
    <t>Hammersmith and Fulham 015</t>
  </si>
  <si>
    <t>E02000387</t>
  </si>
  <si>
    <t>South Kesteven 010</t>
  </si>
  <si>
    <t>E02005486</t>
  </si>
  <si>
    <t>South Kesteven 011</t>
  </si>
  <si>
    <t>E02005487</t>
  </si>
  <si>
    <t>E02002746</t>
  </si>
  <si>
    <t>North East Lincolnshire 021</t>
  </si>
  <si>
    <t>E02002747</t>
  </si>
  <si>
    <t>North East Lincolnshire 022</t>
  </si>
  <si>
    <t>E02002748</t>
  </si>
  <si>
    <t>North East Lincolnshire 023</t>
  </si>
  <si>
    <t>E02004563</t>
  </si>
  <si>
    <t>Rochford 001</t>
  </si>
  <si>
    <t>E02004564</t>
  </si>
  <si>
    <t>Rochford 002</t>
  </si>
  <si>
    <t>E02004565</t>
  </si>
  <si>
    <t>Lichfield 004</t>
  </si>
  <si>
    <t>E02006150</t>
  </si>
  <si>
    <t>Lichfield 005</t>
  </si>
  <si>
    <t>E02006580</t>
  </si>
  <si>
    <t>Crawley 006</t>
  </si>
  <si>
    <t>E02006581</t>
  </si>
  <si>
    <t>Crawley 007</t>
  </si>
  <si>
    <t>E02006582</t>
  </si>
  <si>
    <t>Crawley 008</t>
  </si>
  <si>
    <t>E02006583</t>
  </si>
  <si>
    <t>Crawley 009</t>
  </si>
  <si>
    <t>E02006584</t>
  </si>
  <si>
    <t>Crawley 010</t>
  </si>
  <si>
    <t>E02006585</t>
  </si>
  <si>
    <t>Crawley 011</t>
  </si>
  <si>
    <t>E02006586</t>
  </si>
  <si>
    <t>Crawley 012</t>
  </si>
  <si>
    <t>E02006587</t>
  </si>
  <si>
    <t>Crawley 013</t>
  </si>
  <si>
    <t>E02006588</t>
  </si>
  <si>
    <t>Horsham 001</t>
  </si>
  <si>
    <t>E02006589</t>
  </si>
  <si>
    <t>Horsham 002</t>
  </si>
  <si>
    <t>E02006590</t>
  </si>
  <si>
    <t>Horsham 003</t>
  </si>
  <si>
    <t>E02006591</t>
  </si>
  <si>
    <t>Horsham 004</t>
  </si>
  <si>
    <t>E02006592</t>
  </si>
  <si>
    <t>Horsham 005</t>
  </si>
  <si>
    <t>E02006593</t>
  </si>
  <si>
    <t>Horsham 006</t>
  </si>
  <si>
    <t>E02006594</t>
  </si>
  <si>
    <t>Horsham 007</t>
  </si>
  <si>
    <t>E02006595</t>
  </si>
  <si>
    <t>Horsham 008</t>
  </si>
  <si>
    <t>E02006596</t>
  </si>
  <si>
    <t>Horsham 009</t>
  </si>
  <si>
    <t>E02006597</t>
  </si>
  <si>
    <t>Horsham 010</t>
  </si>
  <si>
    <t>E02006598</t>
  </si>
  <si>
    <t>Horsham 011</t>
  </si>
  <si>
    <t>E02006599</t>
  </si>
  <si>
    <t>Horsham 012</t>
  </si>
  <si>
    <t>E02006600</t>
  </si>
  <si>
    <t>Horsham 013</t>
  </si>
  <si>
    <t>E02006601</t>
  </si>
  <si>
    <t>Horsham 014</t>
  </si>
  <si>
    <t>E02006602</t>
  </si>
  <si>
    <t>Horsham 015</t>
  </si>
  <si>
    <t>E02006603</t>
  </si>
  <si>
    <t>Horsham 016</t>
  </si>
  <si>
    <t>E02006604</t>
  </si>
  <si>
    <t>Mid Sussex 001</t>
  </si>
  <si>
    <t>E02006605</t>
  </si>
  <si>
    <t>Mid Sussex 002</t>
  </si>
  <si>
    <t>E02006606</t>
  </si>
  <si>
    <t>Mid Sussex 003</t>
  </si>
  <si>
    <t>E02006607</t>
  </si>
  <si>
    <t>Mid Sussex 004</t>
  </si>
  <si>
    <t>E02006608</t>
  </si>
  <si>
    <t>Mid Sussex 005</t>
  </si>
  <si>
    <t>E02006609</t>
  </si>
  <si>
    <t>Mid Sussex 006</t>
  </si>
  <si>
    <t>E02006610</t>
  </si>
  <si>
    <t>Mid Sussex 007</t>
  </si>
  <si>
    <t>E02006611</t>
  </si>
  <si>
    <t>Mid Sussex 008</t>
  </si>
  <si>
    <t>E02006612</t>
  </si>
  <si>
    <t>Mid Sussex 009</t>
  </si>
  <si>
    <t>E02006613</t>
  </si>
  <si>
    <t>Mid Sussex 010</t>
  </si>
  <si>
    <t>E02006614</t>
  </si>
  <si>
    <t>Mid Sussex 011</t>
  </si>
  <si>
    <t>E02006615</t>
  </si>
  <si>
    <t>Mid Sussex 012</t>
  </si>
  <si>
    <t>E02006616</t>
  </si>
  <si>
    <t>Mid Sussex 013</t>
  </si>
  <si>
    <t>E02006617</t>
  </si>
  <si>
    <t>Mid Sussex 014</t>
  </si>
  <si>
    <t>E02006618</t>
  </si>
  <si>
    <t>Mid Sussex 015</t>
  </si>
  <si>
    <t>E02006619</t>
  </si>
  <si>
    <t>Mid Sussex 016</t>
  </si>
  <si>
    <t>E02006620</t>
  </si>
  <si>
    <t>Mid Sussex 017</t>
  </si>
  <si>
    <t>E02006621</t>
  </si>
  <si>
    <t>Worthing 001</t>
  </si>
  <si>
    <t>E02006622</t>
  </si>
  <si>
    <t>Worthing 002</t>
  </si>
  <si>
    <t>E02006623</t>
  </si>
  <si>
    <t>Worthing 003</t>
  </si>
  <si>
    <t>E02006624</t>
  </si>
  <si>
    <t>Worthing 004</t>
  </si>
  <si>
    <t>E02006625</t>
  </si>
  <si>
    <t>Worthing 005</t>
  </si>
  <si>
    <t>E02006626</t>
  </si>
  <si>
    <t>Worthing 006</t>
  </si>
  <si>
    <t>E02006627</t>
  </si>
  <si>
    <t>Worthing 007</t>
  </si>
  <si>
    <t>E02006628</t>
  </si>
  <si>
    <t>Worthing 008</t>
  </si>
  <si>
    <t>E02006629</t>
  </si>
  <si>
    <t>Worthing 009</t>
  </si>
  <si>
    <t>E02006630</t>
  </si>
  <si>
    <t>Worthing 010</t>
  </si>
  <si>
    <t>E02006631</t>
  </si>
  <si>
    <t>Worthing 011</t>
  </si>
  <si>
    <t>E02006632</t>
  </si>
  <si>
    <t>Worthing 012</t>
  </si>
  <si>
    <t>E02006633</t>
  </si>
  <si>
    <t>Worthing 013</t>
  </si>
  <si>
    <t>E02005492</t>
  </si>
  <si>
    <t>West Lindsey 001</t>
  </si>
  <si>
    <t>E02005493</t>
  </si>
  <si>
    <t>West Lindsey 002</t>
  </si>
  <si>
    <t>E02005494</t>
  </si>
  <si>
    <t>West Lindsey 003</t>
  </si>
  <si>
    <t>E02005495</t>
  </si>
  <si>
    <t>West Lindsey 004</t>
  </si>
  <si>
    <t>E02005496</t>
  </si>
  <si>
    <t>West Lindsey 005</t>
  </si>
  <si>
    <t>E02005497</t>
  </si>
  <si>
    <t>West Lindsey 006</t>
  </si>
  <si>
    <t>E02005498</t>
  </si>
  <si>
    <t>West Lindsey 007</t>
  </si>
  <si>
    <t>E02005499</t>
  </si>
  <si>
    <t>West Lindsey 008</t>
  </si>
  <si>
    <t>E02005500</t>
  </si>
  <si>
    <t>West Lindsey 009</t>
  </si>
  <si>
    <t>E02005501</t>
  </si>
  <si>
    <t>North Kesteven 005</t>
  </si>
  <si>
    <t>E02005458</t>
  </si>
  <si>
    <t>North Kesteven 006</t>
  </si>
  <si>
    <t>E02005459</t>
  </si>
  <si>
    <t>North Kesteven 007</t>
  </si>
  <si>
    <t>E02005460</t>
  </si>
  <si>
    <t>North Kesteven 008</t>
  </si>
  <si>
    <t>E02005461</t>
  </si>
  <si>
    <t>North Kesteven 009</t>
  </si>
  <si>
    <t>E02005462</t>
  </si>
  <si>
    <t>North Kesteven 010</t>
  </si>
  <si>
    <t>E02005463</t>
  </si>
  <si>
    <t>North Kesteven 011</t>
  </si>
  <si>
    <t>E02005464</t>
  </si>
  <si>
    <t>North Kesteven 012</t>
  </si>
  <si>
    <t>E02004995</t>
  </si>
  <si>
    <t>Welwyn Hatfield 016</t>
  </si>
  <si>
    <t>E02004996</t>
  </si>
  <si>
    <t>Ashford 001</t>
  </si>
  <si>
    <t>E10000016</t>
  </si>
  <si>
    <t>E02004997</t>
  </si>
  <si>
    <t>Ashford 002</t>
  </si>
  <si>
    <t>E02004998</t>
  </si>
  <si>
    <t>Ashford 003</t>
  </si>
  <si>
    <t>E02004999</t>
  </si>
  <si>
    <t>E02003087</t>
  </si>
  <si>
    <t>North Somerset 023</t>
  </si>
  <si>
    <t>E02003088</t>
  </si>
  <si>
    <t>North Somerset 024</t>
  </si>
  <si>
    <t>E02003089</t>
  </si>
  <si>
    <t>North Somerset 025</t>
  </si>
  <si>
    <t>E02003090</t>
  </si>
  <si>
    <t>South Gloucestershire 001</t>
  </si>
  <si>
    <t>E06000025</t>
  </si>
  <si>
    <t>E02003091</t>
  </si>
  <si>
    <t>South Gloucestershire 002</t>
  </si>
  <si>
    <t>E02003092</t>
  </si>
  <si>
    <t>South Gloucestershire 003</t>
  </si>
  <si>
    <t>E02003093</t>
  </si>
  <si>
    <t>South Gloucestershire 004</t>
  </si>
  <si>
    <t>E02003094</t>
  </si>
  <si>
    <t>South Gloucestershire 005</t>
  </si>
  <si>
    <t>E02003095</t>
  </si>
  <si>
    <t>South Gloucestershire 006</t>
  </si>
  <si>
    <t>E02003096</t>
  </si>
  <si>
    <t>South Gloucestershire 007</t>
  </si>
  <si>
    <t>E02003097</t>
  </si>
  <si>
    <t>South Holland 011</t>
  </si>
  <si>
    <t>E02005476</t>
  </si>
  <si>
    <t>South Kesteven 001</t>
  </si>
  <si>
    <t>E02005477</t>
  </si>
  <si>
    <t>South Kesteven 002</t>
  </si>
  <si>
    <t>E02005478</t>
  </si>
  <si>
    <t>South Kesteven 003</t>
  </si>
  <si>
    <t>E02005479</t>
  </si>
  <si>
    <t>South Kesteven 004</t>
  </si>
  <si>
    <t>E02005480</t>
  </si>
  <si>
    <t>South Kesteven 005</t>
  </si>
  <si>
    <t>E02005481</t>
  </si>
  <si>
    <t>South Kesteven 006</t>
  </si>
  <si>
    <t>E02005482</t>
  </si>
  <si>
    <t>South Kesteven 007</t>
  </si>
  <si>
    <t>E02005483</t>
  </si>
  <si>
    <t>South Kesteven 008</t>
  </si>
  <si>
    <t>E02005484</t>
  </si>
  <si>
    <t>South Kesteven 009</t>
  </si>
  <si>
    <t>E02005485</t>
  </si>
  <si>
    <t>E02005525</t>
  </si>
  <si>
    <t>Broadland 006</t>
  </si>
  <si>
    <t>E02005526</t>
  </si>
  <si>
    <t>Broadland 007</t>
  </si>
  <si>
    <t>E02005527</t>
  </si>
  <si>
    <t>Broadland 008</t>
  </si>
  <si>
    <t>E02005528</t>
  </si>
  <si>
    <t>Broadland 009</t>
  </si>
  <si>
    <t>E02005529</t>
  </si>
  <si>
    <t>Broadland 010</t>
  </si>
  <si>
    <t>E02005530</t>
  </si>
  <si>
    <t>Broadland 011</t>
  </si>
  <si>
    <t>E02005531</t>
  </si>
  <si>
    <t>Broadland 012</t>
  </si>
  <si>
    <t>E02005532</t>
  </si>
  <si>
    <t>Broadland 013</t>
  </si>
  <si>
    <t>E02005533</t>
  </si>
  <si>
    <t>Broadland 014</t>
  </si>
  <si>
    <t>E02005534</t>
  </si>
  <si>
    <t>Broadland 015</t>
  </si>
  <si>
    <t>E02005535</t>
  </si>
  <si>
    <t>Broadland 016</t>
  </si>
  <si>
    <t>E02005536</t>
  </si>
  <si>
    <t>Broadland 017</t>
  </si>
  <si>
    <t>E02005537</t>
  </si>
  <si>
    <t>Broadland 018</t>
  </si>
  <si>
    <t>E02005538</t>
  </si>
  <si>
    <t>(a) overall local authority growth is 5.5% in 2013-14</t>
  </si>
  <si>
    <t>Local authorities and other organisations or individuals should address enquiries to:</t>
  </si>
  <si>
    <t>Welcome to the first exposition book for public health allocations. This book calculates final allocations for local authorities for their new public health responsibilities from 2013-14.</t>
  </si>
  <si>
    <t xml:space="preserve">The exposition book is based on ACRA's final recommendations. The 'Exposition Book Public Health Allocations 2013-14: Technical Guide' provides more information on the calculations in the exposition book. ACRA's final recommendations and the technical guide are published alongside the exposition book. </t>
  </si>
  <si>
    <t>Local authority allocations are determined by pace of change policy – the level of increase given to all local authorities and the level of extra resources given to under target local authorities to move them closer to their target allocation.  Pace of change policy for 2013-14 is on the basis that:</t>
  </si>
  <si>
    <t>Baselines: Changes since February 2012</t>
  </si>
  <si>
    <t>Weighted populations for substance misuse services (drugs and alcohol)</t>
  </si>
  <si>
    <t>Populations weighted by LA SMR&lt;75 and MFF by unitary and upper tier local authorities</t>
  </si>
  <si>
    <t>Populations weighted by SMR&lt;75 at MSOA level</t>
  </si>
  <si>
    <t>(d) Additionally to these there is an adjustment for historical performance based on movements in drugs activity. This only affects one local authority.</t>
  </si>
  <si>
    <t>3. Further information on clusters is available at  www.ons.gov.uk/ons/guide-method/geography/products/area-classifications/ns-area-classifications/index/datasets/local-authorities/index.html</t>
  </si>
  <si>
    <t>12-13 Baseline + DIP funding</t>
  </si>
  <si>
    <t>Cash growth relative to column I</t>
  </si>
  <si>
    <t>1. DIP funding has had the same cash value from 10/11 to 12/13 of £60m. Bedford, Central Bedfordshire and Luton each receive a population weighted average of Bedfordshire Drug Partnership's DIP allocation.</t>
  </si>
  <si>
    <t>2. These 12/13 baseline spend estimates are based on the public health 10/11 baseline spend estimates published by DH in February 2012. They are these 10/11 spend estimates adjusted for PCT updates since publication and uplifted to12/13 values. The 10-11 baseline spend estimates are available at http://www.dh.gov.uk/health/2012/02/baseline-allocations/</t>
  </si>
  <si>
    <t>1. The activity component has a weighting of 56%.</t>
  </si>
  <si>
    <t>2. The need (SMR&lt;75 adjusted) component has a weighting of 24%</t>
  </si>
  <si>
    <t>5. Non-OCU activity - users of drugs other than Opiate and/or Crack in effective treatment. These users cost approximately half as much to treat as OCUs. These are the latest activity figures available from the NTA (1 April 2011 - 31 Mar 2012)</t>
  </si>
  <si>
    <t xml:space="preserve">Substance misuse services weighted population </t>
  </si>
  <si>
    <t>4. OCU activity - Opiate and/or Crack users in effective treatment. These are the latest activity figures available from the National Treatment Agency (NTA) (1 April 2011 - 31 Mar 2012)</t>
  </si>
  <si>
    <t>MSOA SMR&lt;75 group</t>
  </si>
  <si>
    <t xml:space="preserve">
LA Name</t>
  </si>
  <si>
    <t>Table 8: Market Forces Factor (MFF)</t>
  </si>
  <si>
    <t>MSOA area mid 2010 population total</t>
  </si>
  <si>
    <t>1. The activity component has a weighting of 76%.</t>
  </si>
  <si>
    <t>3. The performance component had zero weighting in the reference year</t>
  </si>
  <si>
    <t xml:space="preserve">4. OCU activity - Opiate and/or Crack users in effective treatment. </t>
  </si>
  <si>
    <t xml:space="preserve">5. Non-OCU activity - users of drugs other than Opiate and/or Crack in effective treatment. These users cost approximately half as much to treat as OCUs. </t>
  </si>
  <si>
    <t>Impact on activity score</t>
  </si>
  <si>
    <t>Number of OCUs 18 and over in effective treatment 
2010-11</t>
  </si>
  <si>
    <t>Partnership or constituent LAs</t>
  </si>
  <si>
    <t>Broadland 001</t>
  </si>
  <si>
    <t>E02005465</t>
  </si>
  <si>
    <t>South Holland 001</t>
  </si>
  <si>
    <t>E02005466</t>
  </si>
  <si>
    <t>South Holland 002</t>
  </si>
  <si>
    <t>E02005467</t>
  </si>
  <si>
    <t>South Holland 003</t>
  </si>
  <si>
    <t>E02005468</t>
  </si>
  <si>
    <t>South Holland 004</t>
  </si>
  <si>
    <t>E02005469</t>
  </si>
  <si>
    <t>South Holland 005</t>
  </si>
  <si>
    <t>E02005470</t>
  </si>
  <si>
    <t>South Holland 006</t>
  </si>
  <si>
    <t>E02005471</t>
  </si>
  <si>
    <t>South Holland 007</t>
  </si>
  <si>
    <t>E02005472</t>
  </si>
  <si>
    <t>South Holland 008</t>
  </si>
  <si>
    <t>E02005473</t>
  </si>
  <si>
    <t>South Holland 009</t>
  </si>
  <si>
    <t>E02005474</t>
  </si>
  <si>
    <t>South Holland 010</t>
  </si>
  <si>
    <t>E02005475</t>
  </si>
  <si>
    <t>King's Lynn and West Norfolk 019</t>
  </si>
  <si>
    <t>E02005570</t>
  </si>
  <si>
    <t>North Norfolk 001</t>
  </si>
  <si>
    <t>E02005571</t>
  </si>
  <si>
    <t>E02004313</t>
  </si>
  <si>
    <t>Durham 006</t>
  </si>
  <si>
    <t>E02004314</t>
  </si>
  <si>
    <t>Durham 007</t>
  </si>
  <si>
    <t>E02004315</t>
  </si>
  <si>
    <t>Durham 008</t>
  </si>
  <si>
    <t>E02004316</t>
  </si>
  <si>
    <t>Durham 009</t>
  </si>
  <si>
    <t>E02004317</t>
  </si>
  <si>
    <t>Durham 010</t>
  </si>
  <si>
    <t>E02004318</t>
  </si>
  <si>
    <t>Durham 011</t>
  </si>
  <si>
    <t>E02004319</t>
  </si>
  <si>
    <t>Durham 012</t>
  </si>
  <si>
    <t>E02004320</t>
  </si>
  <si>
    <t>Easington 001</t>
  </si>
  <si>
    <t>E02004321</t>
  </si>
  <si>
    <t>Easington 002</t>
  </si>
  <si>
    <t>E02004322</t>
  </si>
  <si>
    <t>Easington 003</t>
  </si>
  <si>
    <t>E02004323</t>
  </si>
  <si>
    <t>Easington 004</t>
  </si>
  <si>
    <t>E02004324</t>
  </si>
  <si>
    <t>Easington 005</t>
  </si>
  <si>
    <t>E02004325</t>
  </si>
  <si>
    <t>Easington 006</t>
  </si>
  <si>
    <t>E02004326</t>
  </si>
  <si>
    <t>Easington 007</t>
  </si>
  <si>
    <t>E02004327</t>
  </si>
  <si>
    <t>Easington 008</t>
  </si>
  <si>
    <t>E02004328</t>
  </si>
  <si>
    <t>Easington 009</t>
  </si>
  <si>
    <t>E02004329</t>
  </si>
  <si>
    <t>Easington 010</t>
  </si>
  <si>
    <t>E02004330</t>
  </si>
  <si>
    <t>Easington 011</t>
  </si>
  <si>
    <t>E02004331</t>
  </si>
  <si>
    <t>Easington 012</t>
  </si>
  <si>
    <t>E02004332</t>
  </si>
  <si>
    <t>Easington 013</t>
  </si>
  <si>
    <t>E02004333</t>
  </si>
  <si>
    <t>Sedgefield 001</t>
  </si>
  <si>
    <t>E02004334</t>
  </si>
  <si>
    <t>Sedgefield 002</t>
  </si>
  <si>
    <t>E02004335</t>
  </si>
  <si>
    <t>Sedgefield 003</t>
  </si>
  <si>
    <t>E02004336</t>
  </si>
  <si>
    <t>Sedgefield 004</t>
  </si>
  <si>
    <t>E02004337</t>
  </si>
  <si>
    <t>Sedgefield 005</t>
  </si>
  <si>
    <t>E02004338</t>
  </si>
  <si>
    <t>Sedgefield 010</t>
  </si>
  <si>
    <t>E02004343</t>
  </si>
  <si>
    <t>Sedgefield 011</t>
  </si>
  <si>
    <t>E02004344</t>
  </si>
  <si>
    <t>Sedgefield 012</t>
  </si>
  <si>
    <t>E02004345</t>
  </si>
  <si>
    <t>Teesdale 001</t>
  </si>
  <si>
    <t>E02004346</t>
  </si>
  <si>
    <t>Teesdale 002</t>
  </si>
  <si>
    <t>E02004347</t>
  </si>
  <si>
    <t>Teesdale 003</t>
  </si>
  <si>
    <t>Performance score</t>
  </si>
  <si>
    <r>
      <t xml:space="preserve">Other drug
</t>
    </r>
    <r>
      <rPr>
        <sz val="9"/>
        <color indexed="8"/>
        <rFont val="Arial"/>
        <family val="2"/>
      </rPr>
      <t xml:space="preserve">
number of completions and non re-presentations</t>
    </r>
  </si>
  <si>
    <r>
      <t>Opiate Only</t>
    </r>
    <r>
      <rPr>
        <sz val="9"/>
        <color indexed="8"/>
        <rFont val="Arial"/>
        <family val="2"/>
      </rPr>
      <t xml:space="preserve">
number of completions and non re-presentations</t>
    </r>
  </si>
  <si>
    <r>
      <t>Crack Only</t>
    </r>
    <r>
      <rPr>
        <sz val="9"/>
        <color indexed="8"/>
        <rFont val="Arial"/>
        <family val="2"/>
      </rPr>
      <t xml:space="preserve">
number of completions and non re-presentations</t>
    </r>
  </si>
  <si>
    <r>
      <t>Opiate And Crack</t>
    </r>
    <r>
      <rPr>
        <sz val="9"/>
        <color indexed="8"/>
        <rFont val="Arial"/>
        <family val="2"/>
      </rPr>
      <t xml:space="preserve">
number of completions and non re-presentations</t>
    </r>
  </si>
  <si>
    <t>weighting multiplier</t>
  </si>
  <si>
    <t>Performance
 (Note 3)</t>
  </si>
  <si>
    <t>Performance weighted population</t>
  </si>
  <si>
    <t>Total 
(Note 1 and 2 and 3)</t>
  </si>
  <si>
    <t>Eastbourne 010</t>
  </si>
  <si>
    <t>E02004366</t>
  </si>
  <si>
    <t>Eastbourne 011</t>
  </si>
  <si>
    <t>E02004367</t>
  </si>
  <si>
    <t>Eastbourne 012</t>
  </si>
  <si>
    <t>E02004368</t>
  </si>
  <si>
    <t>Hastings 001</t>
  </si>
  <si>
    <t>E02004369</t>
  </si>
  <si>
    <t>Hastings 002</t>
  </si>
  <si>
    <t>E02004370</t>
  </si>
  <si>
    <t>Hastings 003</t>
  </si>
  <si>
    <t>E02002332</t>
  </si>
  <si>
    <t>Leeds 003</t>
  </si>
  <si>
    <t>E02002333</t>
  </si>
  <si>
    <t>Leeds 004</t>
  </si>
  <si>
    <t>E02002334</t>
  </si>
  <si>
    <t>Leeds 005</t>
  </si>
  <si>
    <t>E02002335</t>
  </si>
  <si>
    <t>Leeds 006</t>
  </si>
  <si>
    <t>E02002336</t>
  </si>
  <si>
    <t>Leeds 007</t>
  </si>
  <si>
    <t>E02002337</t>
  </si>
  <si>
    <t>Leeds 008</t>
  </si>
  <si>
    <t>E02002338</t>
  </si>
  <si>
    <t>Leeds 009</t>
  </si>
  <si>
    <t>E02002339</t>
  </si>
  <si>
    <t>Leeds 010</t>
  </si>
  <si>
    <t>E02002340</t>
  </si>
  <si>
    <t>Leeds 011</t>
  </si>
  <si>
    <t>E02002341</t>
  </si>
  <si>
    <t>Leeds 012</t>
  </si>
  <si>
    <t>E02002342</t>
  </si>
  <si>
    <t>Leeds 013</t>
  </si>
  <si>
    <t>E02002343</t>
  </si>
  <si>
    <t>Leeds 014</t>
  </si>
  <si>
    <t>E02002344</t>
  </si>
  <si>
    <t>Leeds 015</t>
  </si>
  <si>
    <t>E02002345</t>
  </si>
  <si>
    <t>Leeds 016</t>
  </si>
  <si>
    <t>E02002346</t>
  </si>
  <si>
    <t>Leeds 017</t>
  </si>
  <si>
    <t>E02002347</t>
  </si>
  <si>
    <t>Leeds 018</t>
  </si>
  <si>
    <t>E02002348</t>
  </si>
  <si>
    <t>Leeds 019</t>
  </si>
  <si>
    <t>E02002349</t>
  </si>
  <si>
    <t>Leeds 020</t>
  </si>
  <si>
    <t>E02002350</t>
  </si>
  <si>
    <t>Leeds 021</t>
  </si>
  <si>
    <t>E02002351</t>
  </si>
  <si>
    <t>Leeds 022</t>
  </si>
  <si>
    <t>E02002352</t>
  </si>
  <si>
    <t>Leeds 023</t>
  </si>
  <si>
    <t>E02002353</t>
  </si>
  <si>
    <t>Leeds 024</t>
  </si>
  <si>
    <t>E02002354</t>
  </si>
  <si>
    <t>Leeds 025</t>
  </si>
  <si>
    <t>E02002355</t>
  </si>
  <si>
    <t>Leeds 026</t>
  </si>
  <si>
    <t>E02002356</t>
  </si>
  <si>
    <t>Leeds 027</t>
  </si>
  <si>
    <t>E02002357</t>
  </si>
  <si>
    <t>Leeds 028</t>
  </si>
  <si>
    <t>E02002358</t>
  </si>
  <si>
    <t>Leeds 029</t>
  </si>
  <si>
    <t>E02002359</t>
  </si>
  <si>
    <t>Leeds 030</t>
  </si>
  <si>
    <t>E02002360</t>
  </si>
  <si>
    <t>Leeds 031</t>
  </si>
  <si>
    <t>E02002361</t>
  </si>
  <si>
    <t>Leeds 032</t>
  </si>
  <si>
    <t>E02002362</t>
  </si>
  <si>
    <t>Leeds 033</t>
  </si>
  <si>
    <t>E02002363</t>
  </si>
  <si>
    <t>Leeds 034</t>
  </si>
  <si>
    <t>E02002364</t>
  </si>
  <si>
    <t>Leeds 035</t>
  </si>
  <si>
    <t>E02002365</t>
  </si>
  <si>
    <t>Leeds 036</t>
  </si>
  <si>
    <t>E02002366</t>
  </si>
  <si>
    <t>Leeds 037</t>
  </si>
  <si>
    <t>E02002367</t>
  </si>
  <si>
    <t>Leeds 038</t>
  </si>
  <si>
    <t>E02002368</t>
  </si>
  <si>
    <t>Leeds 039</t>
  </si>
  <si>
    <t>E02002369</t>
  </si>
  <si>
    <t>Leeds 040</t>
  </si>
  <si>
    <t>E02002370</t>
  </si>
  <si>
    <t>Leeds 041</t>
  </si>
  <si>
    <t>E02002371</t>
  </si>
  <si>
    <t>Leeds 042</t>
  </si>
  <si>
    <t>E02002372</t>
  </si>
  <si>
    <t>Leeds 043</t>
  </si>
  <si>
    <t>E02002373</t>
  </si>
  <si>
    <t>Leeds 044</t>
  </si>
  <si>
    <t>E02002374</t>
  </si>
  <si>
    <t>Leeds 045</t>
  </si>
  <si>
    <t>E02002375</t>
  </si>
  <si>
    <t>Leeds 046</t>
  </si>
  <si>
    <t>E02002376</t>
  </si>
  <si>
    <t>Leeds 047</t>
  </si>
  <si>
    <t>E02002377</t>
  </si>
  <si>
    <t>Leeds 048</t>
  </si>
  <si>
    <t>Liverpool 011</t>
  </si>
  <si>
    <t>E02001358</t>
  </si>
  <si>
    <t>Liverpool 012</t>
  </si>
  <si>
    <t>E02001359</t>
  </si>
  <si>
    <t>Liverpool 013</t>
  </si>
  <si>
    <t>E02001360</t>
  </si>
  <si>
    <t>Liverpool 014</t>
  </si>
  <si>
    <t>E02001361</t>
  </si>
  <si>
    <t>Liverpool 015</t>
  </si>
  <si>
    <t>E02001362</t>
  </si>
  <si>
    <t>Liverpool 016</t>
  </si>
  <si>
    <t>E02001363</t>
  </si>
  <si>
    <t>Liverpool 017</t>
  </si>
  <si>
    <t>E02001364</t>
  </si>
  <si>
    <t>Liverpool 018</t>
  </si>
  <si>
    <t>E02001365</t>
  </si>
  <si>
    <t>Babergh 002</t>
  </si>
  <si>
    <t>E02006229</t>
  </si>
  <si>
    <t>Babergh 003</t>
  </si>
  <si>
    <t>E02006230</t>
  </si>
  <si>
    <t>Babergh 004</t>
  </si>
  <si>
    <t>E02006231</t>
  </si>
  <si>
    <t>Babergh 005</t>
  </si>
  <si>
    <t>E02006232</t>
  </si>
  <si>
    <t>Babergh 006</t>
  </si>
  <si>
    <t>E02006233</t>
  </si>
  <si>
    <t>Babergh 007</t>
  </si>
  <si>
    <t>E02006234</t>
  </si>
  <si>
    <t>Babergh 008</t>
  </si>
  <si>
    <t>E02006235</t>
  </si>
  <si>
    <t>Babergh 009</t>
  </si>
  <si>
    <t>E02006236</t>
  </si>
  <si>
    <t>Babergh 010</t>
  </si>
  <si>
    <t>E02006237</t>
  </si>
  <si>
    <t>Babergh 011</t>
  </si>
  <si>
    <t>E02006238</t>
  </si>
  <si>
    <t>Forest Heath 001</t>
  </si>
  <si>
    <t>E02006239</t>
  </si>
  <si>
    <t>Forest Heath 002</t>
  </si>
  <si>
    <t>E02006240</t>
  </si>
  <si>
    <t>E02001387</t>
  </si>
  <si>
    <t>Liverpool 041</t>
  </si>
  <si>
    <t>E02001388</t>
  </si>
  <si>
    <t>Liverpool 042</t>
  </si>
  <si>
    <t>E02001389</t>
  </si>
  <si>
    <t>Liverpool 043</t>
  </si>
  <si>
    <t>E02001390</t>
  </si>
  <si>
    <t>Liverpool 044</t>
  </si>
  <si>
    <t>E02001391</t>
  </si>
  <si>
    <t>E02000584</t>
  </si>
  <si>
    <t>Kensington and Chelsea 008</t>
  </si>
  <si>
    <t>E02000585</t>
  </si>
  <si>
    <t>Kensington and Chelsea 009</t>
  </si>
  <si>
    <t>E02000586</t>
  </si>
  <si>
    <t>Kensington and Chelsea 010</t>
  </si>
  <si>
    <t>E02000587</t>
  </si>
  <si>
    <t>Kensington and Chelsea 011</t>
  </si>
  <si>
    <t>E02000588</t>
  </si>
  <si>
    <t>Kensington and Chelsea 012</t>
  </si>
  <si>
    <t>E02000589</t>
  </si>
  <si>
    <t>Kensington and Chelsea 013</t>
  </si>
  <si>
    <t>E02000590</t>
  </si>
  <si>
    <t>Kensington and Chelsea 014</t>
  </si>
  <si>
    <t>E02000591</t>
  </si>
  <si>
    <t>Kensington and Chelsea 015</t>
  </si>
  <si>
    <t>E02000592</t>
  </si>
  <si>
    <t>Kensington and Chelsea 016</t>
  </si>
  <si>
    <t>E02000593</t>
  </si>
  <si>
    <t>Kensington and Chelsea 017</t>
  </si>
  <si>
    <t>E02000594</t>
  </si>
  <si>
    <t>Kensington and Chelsea 018</t>
  </si>
  <si>
    <t>E02000595</t>
  </si>
  <si>
    <t>E02000071</t>
  </si>
  <si>
    <t>Bexley 007</t>
  </si>
  <si>
    <t>E02000072</t>
  </si>
  <si>
    <t>Bexley 008</t>
  </si>
  <si>
    <t>E02000073</t>
  </si>
  <si>
    <t>Bexley 009</t>
  </si>
  <si>
    <t>E02000074</t>
  </si>
  <si>
    <t>Bexley 010</t>
  </si>
  <si>
    <t>E02000075</t>
  </si>
  <si>
    <t>Bexley 011</t>
  </si>
  <si>
    <t>E02000076</t>
  </si>
  <si>
    <t>Bexley 012</t>
  </si>
  <si>
    <t>York 024</t>
  </si>
  <si>
    <t>E02002796</t>
  </si>
  <si>
    <t>Derby 001</t>
  </si>
  <si>
    <t>E06000015</t>
  </si>
  <si>
    <t>E02002797</t>
  </si>
  <si>
    <t>Derby 002</t>
  </si>
  <si>
    <t>E02002798</t>
  </si>
  <si>
    <t>Derby 003</t>
  </si>
  <si>
    <t>E02002799</t>
  </si>
  <si>
    <t>Derby 004</t>
  </si>
  <si>
    <t>E02002800</t>
  </si>
  <si>
    <t>Derby 005</t>
  </si>
  <si>
    <t>E02002801</t>
  </si>
  <si>
    <t>Derby 006</t>
  </si>
  <si>
    <t>E02002802</t>
  </si>
  <si>
    <t>Derby 007</t>
  </si>
  <si>
    <t>E02002803</t>
  </si>
  <si>
    <t>Derby 008</t>
  </si>
  <si>
    <t>E02002804</t>
  </si>
  <si>
    <t>Derby 009</t>
  </si>
  <si>
    <t>E02002805</t>
  </si>
  <si>
    <t>Derby 010</t>
  </si>
  <si>
    <t>E02002806</t>
  </si>
  <si>
    <t>Derby 011</t>
  </si>
  <si>
    <t>E02002807</t>
  </si>
  <si>
    <t>Derby 012</t>
  </si>
  <si>
    <t>E02002808</t>
  </si>
  <si>
    <t>Derby 013</t>
  </si>
  <si>
    <t>E02002809</t>
  </si>
  <si>
    <t>Derby 014</t>
  </si>
  <si>
    <t>E02002810</t>
  </si>
  <si>
    <t>Derby 015</t>
  </si>
  <si>
    <t>E02002811</t>
  </si>
  <si>
    <t>Derby 016</t>
  </si>
  <si>
    <t>E02002812</t>
  </si>
  <si>
    <t>Derby 017</t>
  </si>
  <si>
    <t>E02002813</t>
  </si>
  <si>
    <t>Derby 018</t>
  </si>
  <si>
    <t>E02002814</t>
  </si>
  <si>
    <t>Derby 019</t>
  </si>
  <si>
    <t>E02002815</t>
  </si>
  <si>
    <t>Derby 020</t>
  </si>
  <si>
    <t>E02002816</t>
  </si>
  <si>
    <t>Derby 021</t>
  </si>
  <si>
    <t>Exposition Book Public Health Allocations 2013-14</t>
  </si>
  <si>
    <t>allocations@dh.gsi.gov.uk</t>
  </si>
  <si>
    <t xml:space="preserve">We welcome suggestions on how we might improve this publication. </t>
  </si>
  <si>
    <t xml:space="preserve">2013-14 opening baseline
</t>
  </si>
  <si>
    <t xml:space="preserve">2013-14 allocation
</t>
  </si>
  <si>
    <t xml:space="preserve">Pace of Change (PoC) </t>
  </si>
  <si>
    <t>Table 3:</t>
  </si>
  <si>
    <t>Table 7:</t>
  </si>
  <si>
    <t>Table 8:</t>
  </si>
  <si>
    <t>Table 9:</t>
  </si>
  <si>
    <t>Lambeth 023</t>
  </si>
  <si>
    <t>E02000641</t>
  </si>
  <si>
    <t>Lambeth 024</t>
  </si>
  <si>
    <t>E02000642</t>
  </si>
  <si>
    <t>Lambeth 025</t>
  </si>
  <si>
    <t>E02000643</t>
  </si>
  <si>
    <t>Lambeth 026</t>
  </si>
  <si>
    <t>E02000644</t>
  </si>
  <si>
    <t>Lambeth 027</t>
  </si>
  <si>
    <t>E02000645</t>
  </si>
  <si>
    <t>Lambeth 028</t>
  </si>
  <si>
    <t>E02000646</t>
  </si>
  <si>
    <t>Lambeth 029</t>
  </si>
  <si>
    <t>E02000647</t>
  </si>
  <si>
    <t>Lambeth 030</t>
  </si>
  <si>
    <t>E02000648</t>
  </si>
  <si>
    <t>Lambeth 031</t>
  </si>
  <si>
    <t>E02000649</t>
  </si>
  <si>
    <t>Lambeth 032</t>
  </si>
  <si>
    <t>E02000650</t>
  </si>
  <si>
    <t>Lambeth 033</t>
  </si>
  <si>
    <t>E02000651</t>
  </si>
  <si>
    <t>Lambeth 034</t>
  </si>
  <si>
    <t>E02000652</t>
  </si>
  <si>
    <t>Lambeth 035</t>
  </si>
  <si>
    <t>E02000653</t>
  </si>
  <si>
    <t>Lewisham 001</t>
  </si>
  <si>
    <t>E09000023</t>
  </si>
  <si>
    <t>E02000654</t>
  </si>
  <si>
    <t>Lewisham 002</t>
  </si>
  <si>
    <t>E02000655</t>
  </si>
  <si>
    <t>Lewisham 003</t>
  </si>
  <si>
    <t>E02000656</t>
  </si>
  <si>
    <t>Lewisham 004</t>
  </si>
  <si>
    <t>E02000657</t>
  </si>
  <si>
    <t>Lewisham 005</t>
  </si>
  <si>
    <t>E02000658</t>
  </si>
  <si>
    <t>Lewisham 006</t>
  </si>
  <si>
    <t>E02000659</t>
  </si>
  <si>
    <t>Lewisham 007</t>
  </si>
  <si>
    <t>E02000660</t>
  </si>
  <si>
    <t>Lewisham 008</t>
  </si>
  <si>
    <t>E02000661</t>
  </si>
  <si>
    <t>Lewisham 009</t>
  </si>
  <si>
    <t>E02000662</t>
  </si>
  <si>
    <t>Lewisham 010</t>
  </si>
  <si>
    <t>E02000663</t>
  </si>
  <si>
    <t>Lewisham 011</t>
  </si>
  <si>
    <t>E02000664</t>
  </si>
  <si>
    <t>Lewisham 012</t>
  </si>
  <si>
    <t>E02000665</t>
  </si>
  <si>
    <t>Lewisham 013</t>
  </si>
  <si>
    <t>E02000666</t>
  </si>
  <si>
    <r>
      <t xml:space="preserve">Cluster analysis
</t>
    </r>
    <r>
      <rPr>
        <sz val="10"/>
        <rFont val="Arial"/>
        <family val="2"/>
      </rPr>
      <t>(Note 3)</t>
    </r>
  </si>
  <si>
    <t>Table 11:</t>
  </si>
  <si>
    <t xml:space="preserve">2013-14 opening target
</t>
  </si>
  <si>
    <t>12-13 DIP funding
(Note 1)</t>
  </si>
  <si>
    <t>12-13 Baseline estimate
(Note 2)</t>
  </si>
  <si>
    <t>Baseline estimate per head
£</t>
  </si>
  <si>
    <t>Baseline + DIP per head
£</t>
  </si>
  <si>
    <t>Per head allocation
£</t>
  </si>
  <si>
    <t>Share per 100,000 population 
(Note 1)</t>
  </si>
  <si>
    <t>1. 2013 SNPPs based on 2011 Census</t>
  </si>
  <si>
    <t>Drugs</t>
  </si>
  <si>
    <t>Alcohol</t>
  </si>
  <si>
    <t>Notes:</t>
  </si>
  <si>
    <t>Totals for Government Office Regions (GOR)</t>
  </si>
  <si>
    <t>North West</t>
  </si>
  <si>
    <t>Yorkshire and Humber</t>
  </si>
  <si>
    <t>East Midlands</t>
  </si>
  <si>
    <t>West Midlands</t>
  </si>
  <si>
    <t>East of England</t>
  </si>
  <si>
    <t>London</t>
  </si>
  <si>
    <t>South East</t>
  </si>
  <si>
    <t>South West</t>
  </si>
  <si>
    <t>North East</t>
  </si>
  <si>
    <t>Table 1:</t>
  </si>
  <si>
    <t>Inputs</t>
  </si>
  <si>
    <t>Contents</t>
  </si>
  <si>
    <t>E02000395</t>
  </si>
  <si>
    <t>England</t>
  </si>
  <si>
    <t>E02001190</t>
  </si>
  <si>
    <t>Stockport 004</t>
  </si>
  <si>
    <t>E02001191</t>
  </si>
  <si>
    <t>Stockport 005</t>
  </si>
  <si>
    <t>E02001192</t>
  </si>
  <si>
    <t>Stockport 006</t>
  </si>
  <si>
    <t>E02001193</t>
  </si>
  <si>
    <t>E02002750</t>
  </si>
  <si>
    <t>North Lincolnshire 002</t>
  </si>
  <si>
    <t>E02002751</t>
  </si>
  <si>
    <t>North Lincolnshire 003</t>
  </si>
  <si>
    <t>E02002752</t>
  </si>
  <si>
    <t>North Lincolnshire 004</t>
  </si>
  <si>
    <t>E02002753</t>
  </si>
  <si>
    <t>North Lincolnshire 005</t>
  </si>
  <si>
    <t>E02002754</t>
  </si>
  <si>
    <r>
      <t>non mandated services</t>
    </r>
    <r>
      <rPr>
        <sz val="10"/>
        <rFont val="Arial"/>
        <family val="2"/>
      </rPr>
      <t xml:space="preserve"> age gender index</t>
    </r>
  </si>
  <si>
    <r>
      <t>mandated services</t>
    </r>
    <r>
      <rPr>
        <sz val="10"/>
        <rFont val="Arial"/>
        <family val="2"/>
      </rPr>
      <t xml:space="preserve"> age gender index</t>
    </r>
  </si>
  <si>
    <r>
      <t>non mandated services</t>
    </r>
    <r>
      <rPr>
        <sz val="10"/>
        <rFont val="Arial"/>
        <family val="2"/>
      </rPr>
      <t xml:space="preserve"> weighted population</t>
    </r>
  </si>
  <si>
    <r>
      <t>mandated services</t>
    </r>
    <r>
      <rPr>
        <sz val="10"/>
        <rFont val="Arial"/>
        <family val="2"/>
      </rPr>
      <t xml:space="preserve"> weighted population</t>
    </r>
  </si>
  <si>
    <t>Mandated services</t>
  </si>
  <si>
    <t>Cheltenham 006</t>
  </si>
  <si>
    <t>E02004606</t>
  </si>
  <si>
    <t>Cheltenham 007</t>
  </si>
  <si>
    <t>E02004607</t>
  </si>
  <si>
    <t>Cheltenham 008</t>
  </si>
  <si>
    <t>E02004608</t>
  </si>
  <si>
    <t>Cheltenham 009</t>
  </si>
  <si>
    <t>E02004609</t>
  </si>
  <si>
    <r>
      <t>Activity as used in setting 2010-11 PTB</t>
    </r>
    <r>
      <rPr>
        <b/>
        <sz val="10"/>
        <rFont val="Arial"/>
        <family val="2"/>
      </rPr>
      <t xml:space="preserve">
(Note 1)</t>
    </r>
  </si>
  <si>
    <t>Need and ACA 
(Note 2)</t>
  </si>
  <si>
    <t>2013-14 target</t>
  </si>
  <si>
    <t>Impact on target level</t>
  </si>
  <si>
    <t>Impact on PTB weighted population</t>
  </si>
  <si>
    <t>Impact on total weighted population</t>
  </si>
  <si>
    <t>2013-14 activity score</t>
  </si>
  <si>
    <t>Threshold for PTB</t>
  </si>
  <si>
    <t>Absolute minimum threshold</t>
  </si>
  <si>
    <t>Minimum uplift</t>
  </si>
  <si>
    <t>Maximum uplift</t>
  </si>
  <si>
    <t>Last DFT for max uplift</t>
  </si>
  <si>
    <t>ONS cluster group</t>
  </si>
  <si>
    <t>Impact of change in PTB provision</t>
  </si>
  <si>
    <t>Minimum absolute baseline</t>
  </si>
  <si>
    <t>Adopted baseline</t>
  </si>
  <si>
    <t>E02001249</t>
  </si>
  <si>
    <t>Tameside 021</t>
  </si>
  <si>
    <t>E02001250</t>
  </si>
  <si>
    <t>Tameside 022</t>
  </si>
  <si>
    <t>E02001251</t>
  </si>
  <si>
    <t>Tameside 023</t>
  </si>
  <si>
    <t>E02001252</t>
  </si>
  <si>
    <t>Tameside 024</t>
  </si>
  <si>
    <t>E02001253</t>
  </si>
  <si>
    <t>Tameside 025</t>
  </si>
  <si>
    <t>E02001254</t>
  </si>
  <si>
    <t>Tameside 026</t>
  </si>
  <si>
    <t>E02001255</t>
  </si>
  <si>
    <t>Tameside 027</t>
  </si>
  <si>
    <t>E02001256</t>
  </si>
  <si>
    <t>Tameside 028</t>
  </si>
  <si>
    <t>E02001257</t>
  </si>
  <si>
    <t>Tameside 029</t>
  </si>
  <si>
    <t>E02001258</t>
  </si>
  <si>
    <t>Tameside 030</t>
  </si>
  <si>
    <t>E02001259</t>
  </si>
  <si>
    <t>Trafford 001</t>
  </si>
  <si>
    <t>E08000009</t>
  </si>
  <si>
    <t>E02001260</t>
  </si>
  <si>
    <t>Trafford 002</t>
  </si>
  <si>
    <t>E02001261</t>
  </si>
  <si>
    <t>Trafford 003</t>
  </si>
  <si>
    <t>E02001262</t>
  </si>
  <si>
    <t>Trafford 004</t>
  </si>
  <si>
    <t>E02001263</t>
  </si>
  <si>
    <t>E02003157</t>
  </si>
  <si>
    <t>Torbay 004</t>
  </si>
  <si>
    <t>E02003158</t>
  </si>
  <si>
    <t>Torbay 005</t>
  </si>
  <si>
    <t>E02003159</t>
  </si>
  <si>
    <t>Torbay 006</t>
  </si>
  <si>
    <t>E02003160</t>
  </si>
  <si>
    <t>Torbay 007</t>
  </si>
  <si>
    <t>E02003161</t>
  </si>
  <si>
    <t>Torbay 008</t>
  </si>
  <si>
    <t>E02003162</t>
  </si>
  <si>
    <t>Torbay 009</t>
  </si>
  <si>
    <t>E02003163</t>
  </si>
  <si>
    <t>Torbay 010</t>
  </si>
  <si>
    <t>E02003164</t>
  </si>
  <si>
    <t>Torbay 011</t>
  </si>
  <si>
    <t>E02003165</t>
  </si>
  <si>
    <t>Torbay 012</t>
  </si>
  <si>
    <t>E02003166</t>
  </si>
  <si>
    <t>Torbay 013</t>
  </si>
  <si>
    <t>E02003167</t>
  </si>
  <si>
    <t>Torbay 014</t>
  </si>
  <si>
    <t>E02003168</t>
  </si>
  <si>
    <t>Torbay 015</t>
  </si>
  <si>
    <t>E02003169</t>
  </si>
  <si>
    <t>Torbay 016</t>
  </si>
  <si>
    <t>E02003170</t>
  </si>
  <si>
    <t>Torbay 017</t>
  </si>
  <si>
    <t>E02003171</t>
  </si>
  <si>
    <t>Torbay 018</t>
  </si>
  <si>
    <t>E02003172</t>
  </si>
  <si>
    <t>Bournemouth 001</t>
  </si>
  <si>
    <t>E06000028</t>
  </si>
  <si>
    <t>E02003173</t>
  </si>
  <si>
    <t>Bournemouth 002</t>
  </si>
  <si>
    <t>E02003174</t>
  </si>
  <si>
    <t>Bournemouth 003</t>
  </si>
  <si>
    <t>E02003175</t>
  </si>
  <si>
    <t>Bournemouth 004</t>
  </si>
  <si>
    <t>E02003176</t>
  </si>
  <si>
    <t>Bournemouth 005</t>
  </si>
  <si>
    <t>E02003177</t>
  </si>
  <si>
    <t>Bournemouth 006</t>
  </si>
  <si>
    <t>E02003178</t>
  </si>
  <si>
    <t>Bournemouth 007</t>
  </si>
  <si>
    <t>E02003179</t>
  </si>
  <si>
    <t>Bournemouth 008</t>
  </si>
  <si>
    <t>E02003180</t>
  </si>
  <si>
    <t>Bournemouth 009</t>
  </si>
  <si>
    <t>E02003181</t>
  </si>
  <si>
    <t>Bournemouth 010</t>
  </si>
  <si>
    <t>E02003182</t>
  </si>
  <si>
    <t>Bournemouth 011</t>
  </si>
  <si>
    <t>E02003183</t>
  </si>
  <si>
    <t>Bournemouth 012</t>
  </si>
  <si>
    <t>E02003184</t>
  </si>
  <si>
    <t>Bournemouth 013</t>
  </si>
  <si>
    <t>E02003185</t>
  </si>
  <si>
    <t>Bournemouth 014</t>
  </si>
  <si>
    <t>E02003186</t>
  </si>
  <si>
    <t>Bournemouth 015</t>
  </si>
  <si>
    <t>E02003187</t>
  </si>
  <si>
    <t>Bournemouth 016</t>
  </si>
  <si>
    <t>E02003188</t>
  </si>
  <si>
    <t>Bournemouth 017</t>
  </si>
  <si>
    <t>E02003189</t>
  </si>
  <si>
    <t>Bournemouth 018</t>
  </si>
  <si>
    <t>E02003190</t>
  </si>
  <si>
    <t>Bournemouth 019</t>
  </si>
  <si>
    <t>E02003191</t>
  </si>
  <si>
    <t>Bournemouth 020</t>
  </si>
  <si>
    <t>E02003192</t>
  </si>
  <si>
    <t>Bournemouth 021</t>
  </si>
  <si>
    <t>E02003193</t>
  </si>
  <si>
    <t>Bournemouth 022</t>
  </si>
  <si>
    <t>E02003194</t>
  </si>
  <si>
    <t>Poole 001</t>
  </si>
  <si>
    <t>E06000029</t>
  </si>
  <si>
    <t>E02003195</t>
  </si>
  <si>
    <t>Poole 002</t>
  </si>
  <si>
    <t>E02003196</t>
  </si>
  <si>
    <t>Poole 003</t>
  </si>
  <si>
    <t>E02003197</t>
  </si>
  <si>
    <t>Poole 004</t>
  </si>
  <si>
    <t>E02003198</t>
  </si>
  <si>
    <t>Poole 005</t>
  </si>
  <si>
    <t>E02003199</t>
  </si>
  <si>
    <t>Poole 006</t>
  </si>
  <si>
    <t>E02003200</t>
  </si>
  <si>
    <t>Poole 007</t>
  </si>
  <si>
    <t>E02003201</t>
  </si>
  <si>
    <t>Poole 008</t>
  </si>
  <si>
    <t>E02003202</t>
  </si>
  <si>
    <t>Poole 009</t>
  </si>
  <si>
    <t>E02003203</t>
  </si>
  <si>
    <t>Poole 010</t>
  </si>
  <si>
    <t>E02003204</t>
  </si>
  <si>
    <t>E02006281</t>
  </si>
  <si>
    <t>St Edmundsbury 009</t>
  </si>
  <si>
    <t>E02006282</t>
  </si>
  <si>
    <t>St Edmundsbury 010</t>
  </si>
  <si>
    <t>E02006283</t>
  </si>
  <si>
    <t>St Edmundsbury 011</t>
  </si>
  <si>
    <t>E02006284</t>
  </si>
  <si>
    <t>St Edmundsbury 012</t>
  </si>
  <si>
    <t>E02006285</t>
  </si>
  <si>
    <t>St Edmundsbury 013</t>
  </si>
  <si>
    <t>E02006286</t>
  </si>
  <si>
    <t>St Edmundsbury 014</t>
  </si>
  <si>
    <t>E02006287</t>
  </si>
  <si>
    <t>Suffolk Coastal 001</t>
  </si>
  <si>
    <t>Tameside 003</t>
  </si>
  <si>
    <t>E02001232</t>
  </si>
  <si>
    <t>Tameside 004</t>
  </si>
  <si>
    <t>E02001233</t>
  </si>
  <si>
    <t>Tameside 005</t>
  </si>
  <si>
    <t>E02001234</t>
  </si>
  <si>
    <t>Tameside 006</t>
  </si>
  <si>
    <t>E02001235</t>
  </si>
  <si>
    <t>Tameside 007</t>
  </si>
  <si>
    <t>E02001236</t>
  </si>
  <si>
    <t>Tameside 008</t>
  </si>
  <si>
    <t>E02001237</t>
  </si>
  <si>
    <t>Tameside 009</t>
  </si>
  <si>
    <t>E02001238</t>
  </si>
  <si>
    <t>Tameside 010</t>
  </si>
  <si>
    <t>E02001239</t>
  </si>
  <si>
    <t>Tameside 011</t>
  </si>
  <si>
    <t>E02001240</t>
  </si>
  <si>
    <t>Tameside 012</t>
  </si>
  <si>
    <t>E02001241</t>
  </si>
  <si>
    <t>Tameside 013</t>
  </si>
  <si>
    <t>E02001242</t>
  </si>
  <si>
    <t>Tameside 014</t>
  </si>
  <si>
    <t>E02001243</t>
  </si>
  <si>
    <t>Tameside 015</t>
  </si>
  <si>
    <t>E02001244</t>
  </si>
  <si>
    <t>Tameside 016</t>
  </si>
  <si>
    <t>E02001245</t>
  </si>
  <si>
    <t>Tameside 017</t>
  </si>
  <si>
    <t>E02001246</t>
  </si>
  <si>
    <t>Tameside 018</t>
  </si>
  <si>
    <t>E02001247</t>
  </si>
  <si>
    <t>Tameside 019</t>
  </si>
  <si>
    <t>E02001248</t>
  </si>
  <si>
    <t>Tameside 020</t>
  </si>
  <si>
    <t>Hillingdon 008</t>
  </si>
  <si>
    <t>E02000502</t>
  </si>
  <si>
    <t>Hillingdon 009</t>
  </si>
  <si>
    <t>E02000503</t>
  </si>
  <si>
    <t>Hillingdon 010</t>
  </si>
  <si>
    <t>E02000504</t>
  </si>
  <si>
    <t>Hillingdon 011</t>
  </si>
  <si>
    <t>E02000505</t>
  </si>
  <si>
    <t>Hillingdon 012</t>
  </si>
  <si>
    <t>E02000506</t>
  </si>
  <si>
    <t>Trafford 005</t>
  </si>
  <si>
    <t>E02001264</t>
  </si>
  <si>
    <t>Trafford 006</t>
  </si>
  <si>
    <t>E02001265</t>
  </si>
  <si>
    <t>Trafford 007</t>
  </si>
  <si>
    <t>E02001266</t>
  </si>
  <si>
    <t>Trafford 008</t>
  </si>
  <si>
    <t>E02001267</t>
  </si>
  <si>
    <t>Trafford 009</t>
  </si>
  <si>
    <t>E02001268</t>
  </si>
  <si>
    <t>Trafford 010</t>
  </si>
  <si>
    <t>E02001269</t>
  </si>
  <si>
    <t>Trafford 011</t>
  </si>
  <si>
    <t>E02001270</t>
  </si>
  <si>
    <t>Trafford 012</t>
  </si>
  <si>
    <t>E02001271</t>
  </si>
  <si>
    <t>Trafford 013</t>
  </si>
  <si>
    <t>E02001272</t>
  </si>
  <si>
    <t>Trafford 014</t>
  </si>
  <si>
    <t>E02001273</t>
  </si>
  <si>
    <t>Trafford 015</t>
  </si>
  <si>
    <t>E02001274</t>
  </si>
  <si>
    <t>Trafford 016</t>
  </si>
  <si>
    <t>E02001275</t>
  </si>
  <si>
    <t>Trafford 017</t>
  </si>
  <si>
    <t>E02001276</t>
  </si>
  <si>
    <t>Trafford 018</t>
  </si>
  <si>
    <t>E02001277</t>
  </si>
  <si>
    <t>Trafford 019</t>
  </si>
  <si>
    <t>E02001278</t>
  </si>
  <si>
    <t>Trafford 020</t>
  </si>
  <si>
    <t>E02001279</t>
  </si>
  <si>
    <t>Trafford 021</t>
  </si>
  <si>
    <t>E02001280</t>
  </si>
  <si>
    <t>Trafford 022</t>
  </si>
  <si>
    <t>E02001281</t>
  </si>
  <si>
    <t>Trafford 023</t>
  </si>
  <si>
    <t>E02001282</t>
  </si>
  <si>
    <t>Trafford 024</t>
  </si>
  <si>
    <t>E02001283</t>
  </si>
  <si>
    <t>Trafford 025</t>
  </si>
  <si>
    <t>E02001284</t>
  </si>
  <si>
    <t>Trafford 026</t>
  </si>
  <si>
    <t>E02001285</t>
  </si>
  <si>
    <t>Trafford 027</t>
  </si>
  <si>
    <t>E02001286</t>
  </si>
  <si>
    <t>Trafford 028</t>
  </si>
  <si>
    <t>E02001287</t>
  </si>
  <si>
    <t>Wigan 001</t>
  </si>
  <si>
    <t>E08000010</t>
  </si>
  <si>
    <t>E02001288</t>
  </si>
  <si>
    <t>Wigan 002</t>
  </si>
  <si>
    <t>E02001289</t>
  </si>
  <si>
    <t>Wigan 003</t>
  </si>
  <si>
    <t>E02001290</t>
  </si>
  <si>
    <t>Wigan 004</t>
  </si>
  <si>
    <t>E02001291</t>
  </si>
  <si>
    <t>Wigan 005</t>
  </si>
  <si>
    <t>E02001292</t>
  </si>
  <si>
    <t>Wigan 006</t>
  </si>
  <si>
    <t>E02001293</t>
  </si>
  <si>
    <t>Wigan 007</t>
  </si>
  <si>
    <t>E02001294</t>
  </si>
  <si>
    <t>Wigan 008</t>
  </si>
  <si>
    <t>E02001295</t>
  </si>
  <si>
    <t>Wigan 009</t>
  </si>
  <si>
    <t>E02001296</t>
  </si>
  <si>
    <t>Wigan 010</t>
  </si>
  <si>
    <t>E02001297</t>
  </si>
  <si>
    <t>Wigan 011</t>
  </si>
  <si>
    <t>E02001298</t>
  </si>
  <si>
    <t>Wigan 012</t>
  </si>
  <si>
    <t>E02001299</t>
  </si>
  <si>
    <t>Wigan 013</t>
  </si>
  <si>
    <t>E02001300</t>
  </si>
  <si>
    <t>Wigan 014</t>
  </si>
  <si>
    <t>E02001301</t>
  </si>
  <si>
    <t>Wigan 015</t>
  </si>
  <si>
    <t>E02001302</t>
  </si>
  <si>
    <t>Wigan 016</t>
  </si>
  <si>
    <t>E02001303</t>
  </si>
  <si>
    <t>Wigan 017</t>
  </si>
  <si>
    <t>E02001304</t>
  </si>
  <si>
    <t>Wigan 018</t>
  </si>
  <si>
    <t>E02001305</t>
  </si>
  <si>
    <t>Wigan 019</t>
  </si>
  <si>
    <t>E02001306</t>
  </si>
  <si>
    <t>Wigan 020</t>
  </si>
  <si>
    <t>E02001307</t>
  </si>
  <si>
    <t>Wigan 021</t>
  </si>
  <si>
    <t>E02001308</t>
  </si>
  <si>
    <t>Wigan 022</t>
  </si>
  <si>
    <t>E02001309</t>
  </si>
  <si>
    <t>Wigan 023</t>
  </si>
  <si>
    <t>E02001310</t>
  </si>
  <si>
    <t>Wigan 024</t>
  </si>
  <si>
    <t>E02001311</t>
  </si>
  <si>
    <t>Wigan 025</t>
  </si>
  <si>
    <t>E02001312</t>
  </si>
  <si>
    <t>Wigan 026</t>
  </si>
  <si>
    <t>E02001313</t>
  </si>
  <si>
    <t>Wigan 027</t>
  </si>
  <si>
    <t>E02001314</t>
  </si>
  <si>
    <t>Wigan 028</t>
  </si>
  <si>
    <t>E02001315</t>
  </si>
  <si>
    <t>Wigan 029</t>
  </si>
  <si>
    <t>E02001316</t>
  </si>
  <si>
    <t>Wigan 030</t>
  </si>
  <si>
    <t>E02001317</t>
  </si>
  <si>
    <t>Wigan 031</t>
  </si>
  <si>
    <t>E02001318</t>
  </si>
  <si>
    <t>Wigan 032</t>
  </si>
  <si>
    <t>E02001319</t>
  </si>
  <si>
    <t>Wigan 033</t>
  </si>
  <si>
    <t>E02001320</t>
  </si>
  <si>
    <t>Wigan 034</t>
  </si>
  <si>
    <t>E02001321</t>
  </si>
  <si>
    <t>Wigan 035</t>
  </si>
  <si>
    <t>E02001322</t>
  </si>
  <si>
    <t>Wigan 036</t>
  </si>
  <si>
    <t>E02001323</t>
  </si>
  <si>
    <t>Wigan 037</t>
  </si>
  <si>
    <t>E02001324</t>
  </si>
  <si>
    <t>Wigan 038</t>
  </si>
  <si>
    <t>E02001325</t>
  </si>
  <si>
    <t>Poole 011</t>
  </si>
  <si>
    <t>E02003205</t>
  </si>
  <si>
    <t>Poole 012</t>
  </si>
  <si>
    <t>E02003206</t>
  </si>
  <si>
    <t>Poole 013</t>
  </si>
  <si>
    <t>E02003207</t>
  </si>
  <si>
    <t>Poole 014</t>
  </si>
  <si>
    <t>E02003208</t>
  </si>
  <si>
    <t>Poole 015</t>
  </si>
  <si>
    <t>E02003209</t>
  </si>
  <si>
    <t>Poole 016</t>
  </si>
  <si>
    <t>E02003210</t>
  </si>
  <si>
    <t>Poole 017</t>
  </si>
  <si>
    <t>E02003211</t>
  </si>
  <si>
    <t>Poole 018</t>
  </si>
  <si>
    <t>E02003212</t>
  </si>
  <si>
    <t>Swindon 001</t>
  </si>
  <si>
    <t>E06000030</t>
  </si>
  <si>
    <t>E02003213</t>
  </si>
  <si>
    <t>Swindon 002</t>
  </si>
  <si>
    <t>E02003214</t>
  </si>
  <si>
    <t>Swindon 003</t>
  </si>
  <si>
    <t>E02003215</t>
  </si>
  <si>
    <t>Swindon 004</t>
  </si>
  <si>
    <t>E02003216</t>
  </si>
  <si>
    <t>Swindon 005</t>
  </si>
  <si>
    <t>E02003217</t>
  </si>
  <si>
    <t>Swindon 006</t>
  </si>
  <si>
    <t>E02003218</t>
  </si>
  <si>
    <t>Swindon 007</t>
  </si>
  <si>
    <t>E02003219</t>
  </si>
  <si>
    <t>Swindon 008</t>
  </si>
  <si>
    <t>E02003220</t>
  </si>
  <si>
    <t>Swindon 009</t>
  </si>
  <si>
    <t>E02003221</t>
  </si>
  <si>
    <t>Swindon 010</t>
  </si>
  <si>
    <t>E02003222</t>
  </si>
  <si>
    <t>Swindon 011</t>
  </si>
  <si>
    <t>E02003223</t>
  </si>
  <si>
    <t>Swindon 012</t>
  </si>
  <si>
    <t>E02003224</t>
  </si>
  <si>
    <t>Swindon 013</t>
  </si>
  <si>
    <t>E02003225</t>
  </si>
  <si>
    <t>Swindon 014</t>
  </si>
  <si>
    <t>E02003226</t>
  </si>
  <si>
    <t>Swindon 015</t>
  </si>
  <si>
    <t>Knowsley 010</t>
  </si>
  <si>
    <t>E02001337</t>
  </si>
  <si>
    <t>Knowsley 011</t>
  </si>
  <si>
    <t>E02001338</t>
  </si>
  <si>
    <t>E02003243</t>
  </si>
  <si>
    <t>Peterborough 007</t>
  </si>
  <si>
    <t>E02003244</t>
  </si>
  <si>
    <t>Peterborough 008</t>
  </si>
  <si>
    <t>E02003245</t>
  </si>
  <si>
    <t>Tonbridge and Malling 012</t>
  </si>
  <si>
    <t>E02005161</t>
  </si>
  <si>
    <t>Tonbridge and Malling 013</t>
  </si>
  <si>
    <t>E02005162</t>
  </si>
  <si>
    <t>Tunbridge Wells 001</t>
  </si>
  <si>
    <t>E02005163</t>
  </si>
  <si>
    <t>Tunbridge Wells 002</t>
  </si>
  <si>
    <t>E02005164</t>
  </si>
  <si>
    <t>Tunbridge Wells 003</t>
  </si>
  <si>
    <t>E02005165</t>
  </si>
  <si>
    <t>Tunbridge Wells 004</t>
  </si>
  <si>
    <t>E02005166</t>
  </si>
  <si>
    <t>E02002577</t>
  </si>
  <si>
    <t>Halton 004</t>
  </si>
  <si>
    <t>E02002578</t>
  </si>
  <si>
    <t>Halton 005</t>
  </si>
  <si>
    <t>Peterborough 009</t>
  </si>
  <si>
    <t>E02003246</t>
  </si>
  <si>
    <t>Peterborough 010</t>
  </si>
  <si>
    <t>E02003247</t>
  </si>
  <si>
    <t>Peterborough 011</t>
  </si>
  <si>
    <t>E02003248</t>
  </si>
  <si>
    <t>Peterborough 012</t>
  </si>
  <si>
    <t>E02003249</t>
  </si>
  <si>
    <t>Peterborough 013</t>
  </si>
  <si>
    <t>E02003250</t>
  </si>
  <si>
    <t>Peterborough 014</t>
  </si>
  <si>
    <t>E02003251</t>
  </si>
  <si>
    <t>Peterborough 015</t>
  </si>
  <si>
    <t>E02003252</t>
  </si>
  <si>
    <t>Peterborough 016</t>
  </si>
  <si>
    <t>E02003253</t>
  </si>
  <si>
    <t>Peterborough 017</t>
  </si>
  <si>
    <t>E02003254</t>
  </si>
  <si>
    <t>Peterborough 018</t>
  </si>
  <si>
    <t>E02003255</t>
  </si>
  <si>
    <t>Peterborough 019</t>
  </si>
  <si>
    <t>E02003256</t>
  </si>
  <si>
    <t>Peterborough 020</t>
  </si>
  <si>
    <t>E02003257</t>
  </si>
  <si>
    <t>Peterborough 021</t>
  </si>
  <si>
    <t>E02003258</t>
  </si>
  <si>
    <t>Luton 001</t>
  </si>
  <si>
    <t>E06000032</t>
  </si>
  <si>
    <t>E02003259</t>
  </si>
  <si>
    <t>Luton 002</t>
  </si>
  <si>
    <t>E02003260</t>
  </si>
  <si>
    <t>Luton 003</t>
  </si>
  <si>
    <t>E02003261</t>
  </si>
  <si>
    <t>Luton 004</t>
  </si>
  <si>
    <t>E02003262</t>
  </si>
  <si>
    <t>Luton 005</t>
  </si>
  <si>
    <t>E02003263</t>
  </si>
  <si>
    <t>Luton 006</t>
  </si>
  <si>
    <t>E02003264</t>
  </si>
  <si>
    <t>Luton 007</t>
  </si>
  <si>
    <t>E02003265</t>
  </si>
  <si>
    <t>Luton 008</t>
  </si>
  <si>
    <t>E02003266</t>
  </si>
  <si>
    <t>Luton 009</t>
  </si>
  <si>
    <t>E02003267</t>
  </si>
  <si>
    <t>Luton 010</t>
  </si>
  <si>
    <t>E02003268</t>
  </si>
  <si>
    <t>Luton 011</t>
  </si>
  <si>
    <t>E02003269</t>
  </si>
  <si>
    <t>Luton 012</t>
  </si>
  <si>
    <t>E02003270</t>
  </si>
  <si>
    <t>Luton 013</t>
  </si>
  <si>
    <t>E02003271</t>
  </si>
  <si>
    <t>Luton 014</t>
  </si>
  <si>
    <t>E02003272</t>
  </si>
  <si>
    <t>Luton 015</t>
  </si>
  <si>
    <t>E02003273</t>
  </si>
  <si>
    <t>Luton 016</t>
  </si>
  <si>
    <t>E02003274</t>
  </si>
  <si>
    <t>Luton 017</t>
  </si>
  <si>
    <t>E02003275</t>
  </si>
  <si>
    <t>Luton 018</t>
  </si>
  <si>
    <t>E02003276</t>
  </si>
  <si>
    <t>Luton 019</t>
  </si>
  <si>
    <t>E02003277</t>
  </si>
  <si>
    <t>Luton 020</t>
  </si>
  <si>
    <t>E02003278</t>
  </si>
  <si>
    <t>Luton 021</t>
  </si>
  <si>
    <t>E02003279</t>
  </si>
  <si>
    <t>Southend-on-Sea 001</t>
  </si>
  <si>
    <t>E06000033</t>
  </si>
  <si>
    <t>E02003280</t>
  </si>
  <si>
    <t>Southend-on-Sea 002</t>
  </si>
  <si>
    <t>E02003281</t>
  </si>
  <si>
    <t>Southend-on-Sea 003</t>
  </si>
  <si>
    <t>E02003282</t>
  </si>
  <si>
    <t>Southend-on-Sea 004</t>
  </si>
  <si>
    <t>E02003283</t>
  </si>
  <si>
    <t>Hambleton 008</t>
  </si>
  <si>
    <t>E02005758</t>
  </si>
  <si>
    <t>Hambleton 009</t>
  </si>
  <si>
    <t>E02005759</t>
  </si>
  <si>
    <t>Hambleton 010</t>
  </si>
  <si>
    <t>E02005760</t>
  </si>
  <si>
    <t>Hambleton 011</t>
  </si>
  <si>
    <t>E02005761</t>
  </si>
  <si>
    <t>Harrogate 001</t>
  </si>
  <si>
    <t>E02005762</t>
  </si>
  <si>
    <t>Harrogate 002</t>
  </si>
  <si>
    <t>E02005763</t>
  </si>
  <si>
    <t>Harrogate 003</t>
  </si>
  <si>
    <t>E02005764</t>
  </si>
  <si>
    <t>Harrogate 004</t>
  </si>
  <si>
    <t>E02005765</t>
  </si>
  <si>
    <t>Harrogate 005</t>
  </si>
  <si>
    <t>E02005766</t>
  </si>
  <si>
    <t>Harrogate 006</t>
  </si>
  <si>
    <t>E02005767</t>
  </si>
  <si>
    <t>Harrogate 007</t>
  </si>
  <si>
    <t>E02005768</t>
  </si>
  <si>
    <t>Harrogate 008</t>
  </si>
  <si>
    <t>E02005769</t>
  </si>
  <si>
    <t>Ellesmere Port &amp; Neston 002</t>
  </si>
  <si>
    <t>E02003843</t>
  </si>
  <si>
    <t>Ellesmere Port &amp; Neston 003</t>
  </si>
  <si>
    <t>E02003844</t>
  </si>
  <si>
    <t>Ellesmere Port &amp; Neston 004</t>
  </si>
  <si>
    <t>E02003845</t>
  </si>
  <si>
    <t>Ellesmere Port &amp; Neston 005</t>
  </si>
  <si>
    <t>E02003846</t>
  </si>
  <si>
    <t>Ellesmere Port &amp; Neston 006</t>
  </si>
  <si>
    <t>E02003847</t>
  </si>
  <si>
    <t>Ellesmere Port &amp; Neston 007</t>
  </si>
  <si>
    <t>E02003848</t>
  </si>
  <si>
    <t>Ellesmere Port &amp; Neston 008</t>
  </si>
  <si>
    <t>E02003849</t>
  </si>
  <si>
    <t>Ellesmere Port &amp; Neston 009</t>
  </si>
  <si>
    <t>E02003850</t>
  </si>
  <si>
    <t>Ellesmere Port &amp; Neston 010</t>
  </si>
  <si>
    <t>E02003851</t>
  </si>
  <si>
    <t>Ellesmere Port &amp; Neston 011</t>
  </si>
  <si>
    <t>E02003434</t>
  </si>
  <si>
    <t>Windsor and Maidenhead 014</t>
  </si>
  <si>
    <t>E02003435</t>
  </si>
  <si>
    <t>Windsor and Maidenhead 015</t>
  </si>
  <si>
    <t>E02003436</t>
  </si>
  <si>
    <t>Windsor and Maidenhead 016</t>
  </si>
  <si>
    <t>E02003437</t>
  </si>
  <si>
    <t>Windsor and Maidenhead 017</t>
  </si>
  <si>
    <t>E02003438</t>
  </si>
  <si>
    <t>Windsor and Maidenhead 018</t>
  </si>
  <si>
    <t>E02003439</t>
  </si>
  <si>
    <t>Wokingham 001</t>
  </si>
  <si>
    <t>E06000041</t>
  </si>
  <si>
    <t>E02003440</t>
  </si>
  <si>
    <t>Wokingham 002</t>
  </si>
  <si>
    <t>E02003441</t>
  </si>
  <si>
    <t>Wokingham 003</t>
  </si>
  <si>
    <t>E02003442</t>
  </si>
  <si>
    <t>Wokingham 004</t>
  </si>
  <si>
    <t>E02003443</t>
  </si>
  <si>
    <t>Wokingham 005</t>
  </si>
  <si>
    <t>E02003444</t>
  </si>
  <si>
    <t>Wokingham 006</t>
  </si>
  <si>
    <t>E02003445</t>
  </si>
  <si>
    <t>Wokingham 007</t>
  </si>
  <si>
    <t>E02003446</t>
  </si>
  <si>
    <t>Wokingham 008</t>
  </si>
  <si>
    <t>E02003447</t>
  </si>
  <si>
    <t>Wokingham 009</t>
  </si>
  <si>
    <t>E02003448</t>
  </si>
  <si>
    <t>Wokingham 010</t>
  </si>
  <si>
    <t>E02003449</t>
  </si>
  <si>
    <t>Wokingham 011</t>
  </si>
  <si>
    <t>E02003450</t>
  </si>
  <si>
    <t>Wokingham 012</t>
  </si>
  <si>
    <t>E02003451</t>
  </si>
  <si>
    <t>Wokingham 013</t>
  </si>
  <si>
    <t>E02003452</t>
  </si>
  <si>
    <t>Wokingham 014</t>
  </si>
  <si>
    <t>E02003453</t>
  </si>
  <si>
    <t>Wokingham 015</t>
  </si>
  <si>
    <t>E02003454</t>
  </si>
  <si>
    <t>Wokingham 016</t>
  </si>
  <si>
    <t>E02003455</t>
  </si>
  <si>
    <t>Wokingham 017</t>
  </si>
  <si>
    <t>E02003456</t>
  </si>
  <si>
    <t>Wokingham 018</t>
  </si>
  <si>
    <t>E02003457</t>
  </si>
  <si>
    <t>Wokingham 019</t>
  </si>
  <si>
    <t>E02003458</t>
  </si>
  <si>
    <t>Wokingham 020</t>
  </si>
  <si>
    <t>E02003459</t>
  </si>
  <si>
    <t>Milton Keynes 001</t>
  </si>
  <si>
    <t>E06000042</t>
  </si>
  <si>
    <t>E02003460</t>
  </si>
  <si>
    <t>Milton Keynes 002</t>
  </si>
  <si>
    <t>E02003461</t>
  </si>
  <si>
    <t>Milton Keynes 003</t>
  </si>
  <si>
    <t>E02003462</t>
  </si>
  <si>
    <t>Milton Keynes 004</t>
  </si>
  <si>
    <t>E02003463</t>
  </si>
  <si>
    <t>Milton Keynes 005</t>
  </si>
  <si>
    <t>E02003464</t>
  </si>
  <si>
    <t>Milton Keynes 006</t>
  </si>
  <si>
    <t>E02003465</t>
  </si>
  <si>
    <t>Milton Keynes 007</t>
  </si>
  <si>
    <t>E02003466</t>
  </si>
  <si>
    <t>Milton Keynes 008</t>
  </si>
  <si>
    <t>E02003467</t>
  </si>
  <si>
    <t>Milton Keynes 009</t>
  </si>
  <si>
    <t>E02003468</t>
  </si>
  <si>
    <t>Milton Keynes 010</t>
  </si>
  <si>
    <t>E02003469</t>
  </si>
  <si>
    <t>Milton Keynes 011</t>
  </si>
  <si>
    <t>E02003470</t>
  </si>
  <si>
    <t>Milton Keynes 012</t>
  </si>
  <si>
    <t>E02003471</t>
  </si>
  <si>
    <t>Milton Keynes 013</t>
  </si>
  <si>
    <t>E02003472</t>
  </si>
  <si>
    <t>Milton Keynes 014</t>
  </si>
  <si>
    <t>E02003473</t>
  </si>
  <si>
    <t>Milton Keynes 015</t>
  </si>
  <si>
    <t>E02001468</t>
  </si>
  <si>
    <t>Wirral 002</t>
  </si>
  <si>
    <t>E02001469</t>
  </si>
  <si>
    <t>Wirral 003</t>
  </si>
  <si>
    <t>E02001470</t>
  </si>
  <si>
    <t>Wirral 004</t>
  </si>
  <si>
    <t>E02001471</t>
  </si>
  <si>
    <t>Wirral 005</t>
  </si>
  <si>
    <t>E02001472</t>
  </si>
  <si>
    <t>Wirral 006</t>
  </si>
  <si>
    <t>E02001473</t>
  </si>
  <si>
    <t>Wirral 007</t>
  </si>
  <si>
    <t>E02001474</t>
  </si>
  <si>
    <t>Wirral 008</t>
  </si>
  <si>
    <t>E02001475</t>
  </si>
  <si>
    <t>Wirral 009</t>
  </si>
  <si>
    <t>E02001476</t>
  </si>
  <si>
    <t>Wirral 010</t>
  </si>
  <si>
    <t>E02001477</t>
  </si>
  <si>
    <t>Wirral 011</t>
  </si>
  <si>
    <t>E02001478</t>
  </si>
  <si>
    <t>Wirral 012</t>
  </si>
  <si>
    <t>E02001479</t>
  </si>
  <si>
    <t>Wirral 013</t>
  </si>
  <si>
    <t>E02001480</t>
  </si>
  <si>
    <t>Wirral 014</t>
  </si>
  <si>
    <t>E02001481</t>
  </si>
  <si>
    <t>Wirral 015</t>
  </si>
  <si>
    <t>E02001482</t>
  </si>
  <si>
    <t>Wirral 016</t>
  </si>
  <si>
    <t>E02001483</t>
  </si>
  <si>
    <t>Wirral 017</t>
  </si>
  <si>
    <t>E02001484</t>
  </si>
  <si>
    <t>Wirral 018</t>
  </si>
  <si>
    <t>E02001485</t>
  </si>
  <si>
    <t>Wirral 019</t>
  </si>
  <si>
    <t>E02001486</t>
  </si>
  <si>
    <t>Wirral 020</t>
  </si>
  <si>
    <t>E02001487</t>
  </si>
  <si>
    <t>Wirral 021</t>
  </si>
  <si>
    <t>E02001488</t>
  </si>
  <si>
    <t>Wirral 022</t>
  </si>
  <si>
    <t>E02001489</t>
  </si>
  <si>
    <t>Wirral 023</t>
  </si>
  <si>
    <t>E02001490</t>
  </si>
  <si>
    <t>Wirral 024</t>
  </si>
  <si>
    <t>E02001491</t>
  </si>
  <si>
    <t>Wirral 025</t>
  </si>
  <si>
    <t>E02001492</t>
  </si>
  <si>
    <t>Wirral 026</t>
  </si>
  <si>
    <t>E02001493</t>
  </si>
  <si>
    <t>Wirral 027</t>
  </si>
  <si>
    <t>E02001494</t>
  </si>
  <si>
    <t>Wirral 028</t>
  </si>
  <si>
    <t>E02001495</t>
  </si>
  <si>
    <t>Wirral 029</t>
  </si>
  <si>
    <t>E02001496</t>
  </si>
  <si>
    <t>Wirral 030</t>
  </si>
  <si>
    <t>E02001497</t>
  </si>
  <si>
    <t>Wirral 031</t>
  </si>
  <si>
    <t>E02001498</t>
  </si>
  <si>
    <t>Wirral 032</t>
  </si>
  <si>
    <t>Newham 037</t>
  </si>
  <si>
    <t>E02000751</t>
  </si>
  <si>
    <t>Redbridge 001</t>
  </si>
  <si>
    <t>E09000026</t>
  </si>
  <si>
    <t>E02000752</t>
  </si>
  <si>
    <t>Redbridge 002</t>
  </si>
  <si>
    <t>E02000753</t>
  </si>
  <si>
    <t>Redbridge 003</t>
  </si>
  <si>
    <t>E02000754</t>
  </si>
  <si>
    <t>Redbridge 004</t>
  </si>
  <si>
    <t>E02000755</t>
  </si>
  <si>
    <t>Redbridge 005</t>
  </si>
  <si>
    <t>E02000756</t>
  </si>
  <si>
    <t>Redbridge 006</t>
  </si>
  <si>
    <t>E02000757</t>
  </si>
  <si>
    <t>Redbridge 007</t>
  </si>
  <si>
    <t>E02000758</t>
  </si>
  <si>
    <t>Redbridge 008</t>
  </si>
  <si>
    <t>E02000759</t>
  </si>
  <si>
    <t>Redbridge 009</t>
  </si>
  <si>
    <t>E02000760</t>
  </si>
  <si>
    <t>Redbridge 010</t>
  </si>
  <si>
    <t>E02000761</t>
  </si>
  <si>
    <t>E02001541</t>
  </si>
  <si>
    <t>Doncaster 003</t>
  </si>
  <si>
    <t>E02001542</t>
  </si>
  <si>
    <t>Doncaster 004</t>
  </si>
  <si>
    <t>E02001543</t>
  </si>
  <si>
    <t>Doncaster 005</t>
  </si>
  <si>
    <t>E02001544</t>
  </si>
  <si>
    <t>Doncaster 006</t>
  </si>
  <si>
    <t>E02001545</t>
  </si>
  <si>
    <t>Doncaster 007</t>
  </si>
  <si>
    <t>E02001546</t>
  </si>
  <si>
    <t>Doncaster 008</t>
  </si>
  <si>
    <t>E02001547</t>
  </si>
  <si>
    <t>Doncaster 009</t>
  </si>
  <si>
    <t>E02001548</t>
  </si>
  <si>
    <t>E02006678</t>
  </si>
  <si>
    <t>West Wiltshire 001</t>
  </si>
  <si>
    <t>E02006679</t>
  </si>
  <si>
    <t>West Wiltshire 002</t>
  </si>
  <si>
    <t>E02006680</t>
  </si>
  <si>
    <t>West Wiltshire 003</t>
  </si>
  <si>
    <t>E02006681</t>
  </si>
  <si>
    <t>West Wiltshire 004</t>
  </si>
  <si>
    <t>E02006682</t>
  </si>
  <si>
    <t>West Wiltshire 005</t>
  </si>
  <si>
    <t>E02006683</t>
  </si>
  <si>
    <t>West Wiltshire 006</t>
  </si>
  <si>
    <t>E02006684</t>
  </si>
  <si>
    <t>West Wiltshire 007</t>
  </si>
  <si>
    <t>E02006685</t>
  </si>
  <si>
    <t>West Wiltshire 008</t>
  </si>
  <si>
    <t>E02006686</t>
  </si>
  <si>
    <t>West Wiltshire 009</t>
  </si>
  <si>
    <t>E02006687</t>
  </si>
  <si>
    <t>West Wiltshire 010</t>
  </si>
  <si>
    <t>E02006688</t>
  </si>
  <si>
    <t>West Wiltshire 011</t>
  </si>
  <si>
    <t>E02006689</t>
  </si>
  <si>
    <t>West Wiltshire 012</t>
  </si>
  <si>
    <t>E02006690</t>
  </si>
  <si>
    <t>West Wiltshire 013</t>
  </si>
  <si>
    <t>E02006691</t>
  </si>
  <si>
    <t>West Wiltshire 014</t>
  </si>
  <si>
    <t>E02006692</t>
  </si>
  <si>
    <t>West Wiltshire 015</t>
  </si>
  <si>
    <t>E02006693</t>
  </si>
  <si>
    <t>West Wiltshire 016</t>
  </si>
  <si>
    <t>E02006694</t>
  </si>
  <si>
    <t>West Wiltshire 017</t>
  </si>
  <si>
    <t>E02006695</t>
  </si>
  <si>
    <t>West Wiltshire 018</t>
  </si>
  <si>
    <t>E02006696</t>
  </si>
  <si>
    <t>Bromsgrove 001</t>
  </si>
  <si>
    <t>E10000034</t>
  </si>
  <si>
    <t>E02006697</t>
  </si>
  <si>
    <t>Bromsgrove 002</t>
  </si>
  <si>
    <t>E02006698</t>
  </si>
  <si>
    <t>Bromsgrove 003</t>
  </si>
  <si>
    <t>E02006699</t>
  </si>
  <si>
    <t>Bromsgrove 004</t>
  </si>
  <si>
    <t>E02006700</t>
  </si>
  <si>
    <t>Bromsgrove 005</t>
  </si>
  <si>
    <t>E02006701</t>
  </si>
  <si>
    <t>Bromsgrove 006</t>
  </si>
  <si>
    <t>E02006702</t>
  </si>
  <si>
    <t>Bromsgrove 007</t>
  </si>
  <si>
    <t>E02006703</t>
  </si>
  <si>
    <t>Bromsgrove 008</t>
  </si>
  <si>
    <t>E02006704</t>
  </si>
  <si>
    <t>Bromsgrove 009</t>
  </si>
  <si>
    <t>E02006705</t>
  </si>
  <si>
    <t>Bromsgrove 010</t>
  </si>
  <si>
    <t>E02006706</t>
  </si>
  <si>
    <t>Test Valley 005</t>
  </si>
  <si>
    <t>E02004819</t>
  </si>
  <si>
    <t>Test Valley 006</t>
  </si>
  <si>
    <t>E02004820</t>
  </si>
  <si>
    <t>Swale 003</t>
  </si>
  <si>
    <t>E02005118</t>
  </si>
  <si>
    <t>Swale 004</t>
  </si>
  <si>
    <t>E02005119</t>
  </si>
  <si>
    <t>Swale 005</t>
  </si>
  <si>
    <t>E02005120</t>
  </si>
  <si>
    <t>Forest Heath 003</t>
  </si>
  <si>
    <t>E02006241</t>
  </si>
  <si>
    <t>Forest Heath 004</t>
  </si>
  <si>
    <t>E02006242</t>
  </si>
  <si>
    <t>Forest Heath 005</t>
  </si>
  <si>
    <t>E02006243</t>
  </si>
  <si>
    <t>Forest Heath 006</t>
  </si>
  <si>
    <t>E02006244</t>
  </si>
  <si>
    <t>Forest Heath 007</t>
  </si>
  <si>
    <t>E02006245</t>
  </si>
  <si>
    <t>Ipswich 001</t>
  </si>
  <si>
    <t>E02006246</t>
  </si>
  <si>
    <t>Ipswich 002</t>
  </si>
  <si>
    <t>E02006247</t>
  </si>
  <si>
    <t>Ipswich 003</t>
  </si>
  <si>
    <t>E02006248</t>
  </si>
  <si>
    <t>Ipswich 004</t>
  </si>
  <si>
    <t>E02006249</t>
  </si>
  <si>
    <t>Ipswich 005</t>
  </si>
  <si>
    <t>E02006250</t>
  </si>
  <si>
    <t>Ipswich 006</t>
  </si>
  <si>
    <t>E02006251</t>
  </si>
  <si>
    <t>Ipswich 007</t>
  </si>
  <si>
    <t>E02006252</t>
  </si>
  <si>
    <t>Ipswich 008</t>
  </si>
  <si>
    <t>E02006253</t>
  </si>
  <si>
    <t>Ipswich 009</t>
  </si>
  <si>
    <t>E02006254</t>
  </si>
  <si>
    <t>Ipswich 010</t>
  </si>
  <si>
    <t>E02006255</t>
  </si>
  <si>
    <t>Ipswich 011</t>
  </si>
  <si>
    <t>E02006256</t>
  </si>
  <si>
    <t>Ipswich 012</t>
  </si>
  <si>
    <t>E02006257</t>
  </si>
  <si>
    <t>North Cornwall 003</t>
  </si>
  <si>
    <t>E02003934</t>
  </si>
  <si>
    <t>North Cornwall 004</t>
  </si>
  <si>
    <t>E02003935</t>
  </si>
  <si>
    <t>North Cornwall 005</t>
  </si>
  <si>
    <t>E02003936</t>
  </si>
  <si>
    <t>North Cornwall 006</t>
  </si>
  <si>
    <t>E02003937</t>
  </si>
  <si>
    <t>North Cornwall 007</t>
  </si>
  <si>
    <t>E02003938</t>
  </si>
  <si>
    <t>North Cornwall 008</t>
  </si>
  <si>
    <t>E02003932</t>
  </si>
  <si>
    <t>North Cornwall 002</t>
  </si>
  <si>
    <t>E02003933</t>
  </si>
  <si>
    <t>E02002076</t>
  </si>
  <si>
    <t>Sandwell 034</t>
  </si>
  <si>
    <t>E02002077</t>
  </si>
  <si>
    <t>Sandwell 035</t>
  </si>
  <si>
    <t>E02002078</t>
  </si>
  <si>
    <t>Sandwell 036</t>
  </si>
  <si>
    <t>E02002079</t>
  </si>
  <si>
    <t>Sandwell 037</t>
  </si>
  <si>
    <t>E02002080</t>
  </si>
  <si>
    <t>Sandwell 033</t>
  </si>
  <si>
    <t>Bexley 014</t>
  </si>
  <si>
    <t>E02000079</t>
  </si>
  <si>
    <t>Bexley 015</t>
  </si>
  <si>
    <t>E02000080</t>
  </si>
  <si>
    <t>Bexley 016</t>
  </si>
  <si>
    <t>E02000081</t>
  </si>
  <si>
    <t>Bexley 017</t>
  </si>
  <si>
    <t>E02000082</t>
  </si>
  <si>
    <t>Bexley 018</t>
  </si>
  <si>
    <t>E02000083</t>
  </si>
  <si>
    <t>Bexley 019</t>
  </si>
  <si>
    <t>E02000084</t>
  </si>
  <si>
    <t>Bexley 020</t>
  </si>
  <si>
    <t>E02000085</t>
  </si>
  <si>
    <t>Bexley 021</t>
  </si>
  <si>
    <t>E02000086</t>
  </si>
  <si>
    <t>Bexley 022</t>
  </si>
  <si>
    <t>E02000087</t>
  </si>
  <si>
    <t>Bexley 023</t>
  </si>
  <si>
    <t>E02000088</t>
  </si>
  <si>
    <t>Bexley 024</t>
  </si>
  <si>
    <t>E02000089</t>
  </si>
  <si>
    <t>Bexley 025</t>
  </si>
  <si>
    <t>E02000090</t>
  </si>
  <si>
    <t>Bexley 026</t>
  </si>
  <si>
    <t>E02000091</t>
  </si>
  <si>
    <t>Bexley 027</t>
  </si>
  <si>
    <t>E02000092</t>
  </si>
  <si>
    <t>Bexley 028</t>
  </si>
  <si>
    <t>E02000093</t>
  </si>
  <si>
    <t>Brent 001</t>
  </si>
  <si>
    <t>E09000005</t>
  </si>
  <si>
    <t>E02000094</t>
  </si>
  <si>
    <t>Brent 002</t>
  </si>
  <si>
    <t>E02000095</t>
  </si>
  <si>
    <t>E02002014</t>
  </si>
  <si>
    <t>Dudley 015</t>
  </si>
  <si>
    <t>E02002015</t>
  </si>
  <si>
    <t>Dudley 016</t>
  </si>
  <si>
    <t>E02002016</t>
  </si>
  <si>
    <t>Dudley 017</t>
  </si>
  <si>
    <t>E02002017</t>
  </si>
  <si>
    <t>Dudley 018</t>
  </si>
  <si>
    <t>E02002018</t>
  </si>
  <si>
    <t>Dudley 019</t>
  </si>
  <si>
    <t>E02000103</t>
  </si>
  <si>
    <t>Brent 011</t>
  </si>
  <si>
    <t>E02000104</t>
  </si>
  <si>
    <t>Brent 012</t>
  </si>
  <si>
    <t>E02000105</t>
  </si>
  <si>
    <t>Brent 013</t>
  </si>
  <si>
    <t>E02000106</t>
  </si>
  <si>
    <t>Brent 014</t>
  </si>
  <si>
    <t>E02000107</t>
  </si>
  <si>
    <t>Brent 015</t>
  </si>
  <si>
    <t>E02000108</t>
  </si>
  <si>
    <t>Brent 016</t>
  </si>
  <si>
    <t>E02000109</t>
  </si>
  <si>
    <t>Brent 017</t>
  </si>
  <si>
    <t>E02000110</t>
  </si>
  <si>
    <t>Brent 018</t>
  </si>
  <si>
    <t>E02000111</t>
  </si>
  <si>
    <t>Brent 019</t>
  </si>
  <si>
    <t>E02000112</t>
  </si>
  <si>
    <t>Brent 020</t>
  </si>
  <si>
    <t>E02000113</t>
  </si>
  <si>
    <t>Brent 021</t>
  </si>
  <si>
    <t>E02000114</t>
  </si>
  <si>
    <t>Walsall 022</t>
  </si>
  <si>
    <t>E02002132</t>
  </si>
  <si>
    <t>Walsall 023</t>
  </si>
  <si>
    <t>E02002133</t>
  </si>
  <si>
    <t>Walsall 024</t>
  </si>
  <si>
    <t>E02002134</t>
  </si>
  <si>
    <t>Walsall 025</t>
  </si>
  <si>
    <t>E02002135</t>
  </si>
  <si>
    <t>Walsall 026</t>
  </si>
  <si>
    <t>E02002136</t>
  </si>
  <si>
    <t>Walsall 027</t>
  </si>
  <si>
    <t>E02002137</t>
  </si>
  <si>
    <t>Walsall 028</t>
  </si>
  <si>
    <t>E02002138</t>
  </si>
  <si>
    <t>Walsall 029</t>
  </si>
  <si>
    <t>E02002139</t>
  </si>
  <si>
    <t>Walsall 030</t>
  </si>
  <si>
    <t>E02002140</t>
  </si>
  <si>
    <t>Walsall 031</t>
  </si>
  <si>
    <t>E02002141</t>
  </si>
  <si>
    <t>Walsall 032</t>
  </si>
  <si>
    <t>E02002142</t>
  </si>
  <si>
    <t>Walsall 033</t>
  </si>
  <si>
    <t>E02006365</t>
  </si>
  <si>
    <t>Mole Valley 004</t>
  </si>
  <si>
    <t>E02006366</t>
  </si>
  <si>
    <t>Mole Valley 005</t>
  </si>
  <si>
    <t>E02006367</t>
  </si>
  <si>
    <t>Mole Valley 006</t>
  </si>
  <si>
    <t>E02006368</t>
  </si>
  <si>
    <t>Mole Valley 007</t>
  </si>
  <si>
    <t>E02006369</t>
  </si>
  <si>
    <t>Mole Valley 008</t>
  </si>
  <si>
    <t>E02006370</t>
  </si>
  <si>
    <t>Mole Valley 009</t>
  </si>
  <si>
    <t>E02006371</t>
  </si>
  <si>
    <t>Mole Valley 010</t>
  </si>
  <si>
    <t>E02006372</t>
  </si>
  <si>
    <t>Mole Valley 011</t>
  </si>
  <si>
    <t>E02006373</t>
  </si>
  <si>
    <t>Mole Valley 012</t>
  </si>
  <si>
    <t>E02006374</t>
  </si>
  <si>
    <t>Mole Valley 013</t>
  </si>
  <si>
    <t>E02006375</t>
  </si>
  <si>
    <t>Reigate and Banstead 001</t>
  </si>
  <si>
    <t>E02006376</t>
  </si>
  <si>
    <t>Reigate and Banstead 002</t>
  </si>
  <si>
    <t>E02006377</t>
  </si>
  <si>
    <t>Reigate and Banstead 003</t>
  </si>
  <si>
    <t>E02006378</t>
  </si>
  <si>
    <t>Reigate and Banstead 004</t>
  </si>
  <si>
    <t>E02006379</t>
  </si>
  <si>
    <t>Reigate and Banstead 005</t>
  </si>
  <si>
    <t>Wolverhampton 008</t>
  </si>
  <si>
    <t>E02002157</t>
  </si>
  <si>
    <t>Wolverhampton 009</t>
  </si>
  <si>
    <t>E02002158</t>
  </si>
  <si>
    <t>Wolverhampton 010</t>
  </si>
  <si>
    <t>E02002159</t>
  </si>
  <si>
    <t>Wolverhampton 011</t>
  </si>
  <si>
    <t>E02002160</t>
  </si>
  <si>
    <t>Wolverhampton 012</t>
  </si>
  <si>
    <t>E02002161</t>
  </si>
  <si>
    <t>Wolverhampton 013</t>
  </si>
  <si>
    <t>E02002162</t>
  </si>
  <si>
    <t>Wolverhampton 014</t>
  </si>
  <si>
    <t>E02002163</t>
  </si>
  <si>
    <t>Wolverhampton 015</t>
  </si>
  <si>
    <t>Wolverhampton 003</t>
  </si>
  <si>
    <t>E02002152</t>
  </si>
  <si>
    <t>Wolverhampton 004</t>
  </si>
  <si>
    <t>E02002153</t>
  </si>
  <si>
    <t>Wolverhampton 005</t>
  </si>
  <si>
    <t>E02002154</t>
  </si>
  <si>
    <t>Wolverhampton 006</t>
  </si>
  <si>
    <t>E02002155</t>
  </si>
  <si>
    <t>Wolverhampton 007</t>
  </si>
  <si>
    <t>E02002156</t>
  </si>
  <si>
    <t>Bromley 035</t>
  </si>
  <si>
    <t>E02004053</t>
  </si>
  <si>
    <t>Bolsover 009</t>
  </si>
  <si>
    <t>E02004054</t>
  </si>
  <si>
    <t>Bolsover 010</t>
  </si>
  <si>
    <t>E02004055</t>
  </si>
  <si>
    <t>Chesterfield 001</t>
  </si>
  <si>
    <t>E02004056</t>
  </si>
  <si>
    <t>Chesterfield 002</t>
  </si>
  <si>
    <t>E02004057</t>
  </si>
  <si>
    <t>Chesterfield 003</t>
  </si>
  <si>
    <t>E02004058</t>
  </si>
  <si>
    <t>Chesterfield 004</t>
  </si>
  <si>
    <t>E02004059</t>
  </si>
  <si>
    <t>Chesterfield 005</t>
  </si>
  <si>
    <t>E02004060</t>
  </si>
  <si>
    <t>E02003646</t>
  </si>
  <si>
    <t>South Bedfordshire 011</t>
  </si>
  <si>
    <t>E02003647</t>
  </si>
  <si>
    <t>South Bedfordshire 012</t>
  </si>
  <si>
    <t>E02003648</t>
  </si>
  <si>
    <t>South Bedfordshire 013</t>
  </si>
  <si>
    <t>E02003649</t>
  </si>
  <si>
    <t>North Tyneside 029</t>
  </si>
  <si>
    <t>E02001767</t>
  </si>
  <si>
    <t>North Tyneside 030</t>
  </si>
  <si>
    <t>E02001768</t>
  </si>
  <si>
    <t>Gateshead 026</t>
  </si>
  <si>
    <t>E02001708</t>
  </si>
  <si>
    <t>Newcastle upon Tyne 001</t>
  </si>
  <si>
    <t>E08000021</t>
  </si>
  <si>
    <t>E02001709</t>
  </si>
  <si>
    <t>Newcastle upon Tyne 002</t>
  </si>
  <si>
    <t>E02001710</t>
  </si>
  <si>
    <t>Newcastle upon Tyne 003</t>
  </si>
  <si>
    <t>E02001711</t>
  </si>
  <si>
    <t>E02004790</t>
  </si>
  <si>
    <t>New Forest 012</t>
  </si>
  <si>
    <t>E02004791</t>
  </si>
  <si>
    <t>New Forest 013</t>
  </si>
  <si>
    <t>E02004792</t>
  </si>
  <si>
    <t>New Forest 014</t>
  </si>
  <si>
    <t>E02004793</t>
  </si>
  <si>
    <t>New Forest 015</t>
  </si>
  <si>
    <t>E02004794</t>
  </si>
  <si>
    <t>New Forest 016</t>
  </si>
  <si>
    <t>E02004795</t>
  </si>
  <si>
    <t>Newcastle upon Tyne 011</t>
  </si>
  <si>
    <t>E02001719</t>
  </si>
  <si>
    <t>Newcastle upon Tyne 012</t>
  </si>
  <si>
    <t>E02001720</t>
  </si>
  <si>
    <t>Newcastle upon Tyne 013</t>
  </si>
  <si>
    <t>E02001721</t>
  </si>
  <si>
    <t>Newcastle upon Tyne 014</t>
  </si>
  <si>
    <t>E02001722</t>
  </si>
  <si>
    <t>Newcastle upon Tyne 015</t>
  </si>
  <si>
    <t>E02001723</t>
  </si>
  <si>
    <t>Newcastle upon Tyne 016</t>
  </si>
  <si>
    <t>E02001724</t>
  </si>
  <si>
    <t>Newcastle upon Tyne 017</t>
  </si>
  <si>
    <t>E02005567</t>
  </si>
  <si>
    <t>King's Lynn and West Norfolk 017</t>
  </si>
  <si>
    <t>E02005568</t>
  </si>
  <si>
    <t>King's Lynn and West Norfolk 018</t>
  </si>
  <si>
    <t>South Bedfordshire 014</t>
  </si>
  <si>
    <t>E02003650</t>
  </si>
  <si>
    <t>South Bedfordshire 015</t>
  </si>
  <si>
    <t>E02003651</t>
  </si>
  <si>
    <t>South Bedfordshire 016</t>
  </si>
  <si>
    <t>E02003652</t>
  </si>
  <si>
    <t>Aylesbury Vale 001</t>
  </si>
  <si>
    <t>E10000002</t>
  </si>
  <si>
    <t>E02003653</t>
  </si>
  <si>
    <t>South Bucks 006</t>
  </si>
  <si>
    <t>E02003694</t>
  </si>
  <si>
    <t>South Bucks 007</t>
  </si>
  <si>
    <t>E02003695</t>
  </si>
  <si>
    <t>South Bucks 008</t>
  </si>
  <si>
    <t>E02003696</t>
  </si>
  <si>
    <t>Wycombe 001</t>
  </si>
  <si>
    <t>E02003697</t>
  </si>
  <si>
    <t>Wycombe 002</t>
  </si>
  <si>
    <t>E02003698</t>
  </si>
  <si>
    <t>Wycombe 003</t>
  </si>
  <si>
    <t>E02003699</t>
  </si>
  <si>
    <t>Wycombe 004</t>
  </si>
  <si>
    <t>E02003700</t>
  </si>
  <si>
    <t>Wycombe 005</t>
  </si>
  <si>
    <t>E02003701</t>
  </si>
  <si>
    <t>Wycombe 006</t>
  </si>
  <si>
    <t>E02003702</t>
  </si>
  <si>
    <t>Wycombe 007</t>
  </si>
  <si>
    <t>E02003703</t>
  </si>
  <si>
    <t>Wycombe 008</t>
  </si>
  <si>
    <t>E02003704</t>
  </si>
  <si>
    <t>Wycombe 009</t>
  </si>
  <si>
    <t>E02003705</t>
  </si>
  <si>
    <t>Wycombe 010</t>
  </si>
  <si>
    <t>E02003706</t>
  </si>
  <si>
    <t>Wycombe 011</t>
  </si>
  <si>
    <t>E02003707</t>
  </si>
  <si>
    <t>Wycombe 012</t>
  </si>
  <si>
    <t>E02003708</t>
  </si>
  <si>
    <t>East Northamptonshire 009</t>
  </si>
  <si>
    <t>E02005638</t>
  </si>
  <si>
    <t>East Northamptonshire 010</t>
  </si>
  <si>
    <t>E02005639</t>
  </si>
  <si>
    <t>Kettering 001</t>
  </si>
  <si>
    <t>E02005640</t>
  </si>
  <si>
    <t>Newcastle upon Tyne 004</t>
  </si>
  <si>
    <t>E02001712</t>
  </si>
  <si>
    <t>Newcastle upon Tyne 005</t>
  </si>
  <si>
    <t>E02001713</t>
  </si>
  <si>
    <t>Newcastle upon Tyne 006</t>
  </si>
  <si>
    <t>E02001714</t>
  </si>
  <si>
    <t>Newcastle upon Tyne 007</t>
  </si>
  <si>
    <t>E02001715</t>
  </si>
  <si>
    <t>Newcastle upon Tyne 008</t>
  </si>
  <si>
    <t>E02001716</t>
  </si>
  <si>
    <t>Newcastle upon Tyne 009</t>
  </si>
  <si>
    <t>E02001717</t>
  </si>
  <si>
    <t>Newcastle upon Tyne 010</t>
  </si>
  <si>
    <t>E02001718</t>
  </si>
  <si>
    <t>Isle of Wight 015</t>
  </si>
  <si>
    <t>E02003596</t>
  </si>
  <si>
    <t>Isle of Wight 016</t>
  </si>
  <si>
    <t>E02003597</t>
  </si>
  <si>
    <t>Isle of Wight 017</t>
  </si>
  <si>
    <t>E02003598</t>
  </si>
  <si>
    <t>Isle of Wight 018</t>
  </si>
  <si>
    <t>E02003599</t>
  </si>
  <si>
    <t>Mid Bedfordshire 001</t>
  </si>
  <si>
    <t>E06000056</t>
  </si>
  <si>
    <t>E02003600</t>
  </si>
  <si>
    <t>Mid Bedfordshire 002</t>
  </si>
  <si>
    <t>E02003601</t>
  </si>
  <si>
    <t>Mid Bedfordshire 003</t>
  </si>
  <si>
    <t>E02003602</t>
  </si>
  <si>
    <t>Mid Bedfordshire 004</t>
  </si>
  <si>
    <t>E02003603</t>
  </si>
  <si>
    <t>Mid Bedfordshire 005</t>
  </si>
  <si>
    <t>E02003604</t>
  </si>
  <si>
    <t>Mid Bedfordshire 006</t>
  </si>
  <si>
    <t>E02003605</t>
  </si>
  <si>
    <t>Newcastle upon Tyne 018</t>
  </si>
  <si>
    <t>E02001726</t>
  </si>
  <si>
    <t>Newcastle upon Tyne 019</t>
  </si>
  <si>
    <t>E02001727</t>
  </si>
  <si>
    <t>Newcastle upon Tyne 020</t>
  </si>
  <si>
    <t>E02001728</t>
  </si>
  <si>
    <t>Newcastle upon Tyne 021</t>
  </si>
  <si>
    <t>E02001729</t>
  </si>
  <si>
    <t>Newcastle upon Tyne 022</t>
  </si>
  <si>
    <t>E02001730</t>
  </si>
  <si>
    <t>Newcastle upon Tyne 023</t>
  </si>
  <si>
    <t>E02001731</t>
  </si>
  <si>
    <t>Newcastle upon Tyne 024</t>
  </si>
  <si>
    <t>E02001732</t>
  </si>
  <si>
    <t>Newcastle upon Tyne 025</t>
  </si>
  <si>
    <t>E02001733</t>
  </si>
  <si>
    <t>Newcastle upon Tyne 026</t>
  </si>
  <si>
    <t>E02001734</t>
  </si>
  <si>
    <t>Newcastle upon Tyne 027</t>
  </si>
  <si>
    <t>E02001735</t>
  </si>
  <si>
    <t>Newcastle upon Tyne 028</t>
  </si>
  <si>
    <t>E02001736</t>
  </si>
  <si>
    <t>Newcastle upon Tyne 029</t>
  </si>
  <si>
    <t>E02001737</t>
  </si>
  <si>
    <t>Newcastle upon Tyne 030</t>
  </si>
  <si>
    <t>E02001738</t>
  </si>
  <si>
    <t>North Tyneside 001</t>
  </si>
  <si>
    <t>E08000022</t>
  </si>
  <si>
    <t>E02001739</t>
  </si>
  <si>
    <t>North Tyneside 002</t>
  </si>
  <si>
    <t>E02001740</t>
  </si>
  <si>
    <t>North Tyneside 003</t>
  </si>
  <si>
    <t>E02001741</t>
  </si>
  <si>
    <t>North Tyneside 004</t>
  </si>
  <si>
    <t>E02001742</t>
  </si>
  <si>
    <t>North Tyneside 005</t>
  </si>
  <si>
    <t>E02001743</t>
  </si>
  <si>
    <t>North Tyneside 006</t>
  </si>
  <si>
    <t>E02001744</t>
  </si>
  <si>
    <t>North Tyneside 007</t>
  </si>
  <si>
    <t>E02001745</t>
  </si>
  <si>
    <t>North Tyneside 008</t>
  </si>
  <si>
    <t>E02001746</t>
  </si>
  <si>
    <t>North Tyneside 009</t>
  </si>
  <si>
    <t>E02001747</t>
  </si>
  <si>
    <t>North Tyneside 010</t>
  </si>
  <si>
    <t>E02001748</t>
  </si>
  <si>
    <t>North Tyneside 011</t>
  </si>
  <si>
    <t>E02001749</t>
  </si>
  <si>
    <t>North Tyneside 012</t>
  </si>
  <si>
    <t>E02001750</t>
  </si>
  <si>
    <t>North Tyneside 013</t>
  </si>
  <si>
    <t>E02001751</t>
  </si>
  <si>
    <t>North Tyneside 014</t>
  </si>
  <si>
    <t>E02001752</t>
  </si>
  <si>
    <t>North Tyneside 015</t>
  </si>
  <si>
    <t>E02001753</t>
  </si>
  <si>
    <t>North Tyneside 016</t>
  </si>
  <si>
    <t>E02001754</t>
  </si>
  <si>
    <t>North Tyneside 017</t>
  </si>
  <si>
    <t>E02001755</t>
  </si>
  <si>
    <t>North Tyneside 018</t>
  </si>
  <si>
    <t>E02001756</t>
  </si>
  <si>
    <t>North Tyneside 019</t>
  </si>
  <si>
    <t>E02001757</t>
  </si>
  <si>
    <t>North Tyneside 020</t>
  </si>
  <si>
    <t>E02001758</t>
  </si>
  <si>
    <t>North Tyneside 021</t>
  </si>
  <si>
    <t>E02001759</t>
  </si>
  <si>
    <t>North Tyneside 022</t>
  </si>
  <si>
    <t>E02001760</t>
  </si>
  <si>
    <t>North Tyneside 023</t>
  </si>
  <si>
    <t>E02001761</t>
  </si>
  <si>
    <t>North Tyneside 024</t>
  </si>
  <si>
    <t>E02001762</t>
  </si>
  <si>
    <t>North Tyneside 025</t>
  </si>
  <si>
    <t>E02001763</t>
  </si>
  <si>
    <t>North Tyneside 026</t>
  </si>
  <si>
    <t>E02001764</t>
  </si>
  <si>
    <t>North Tyneside 027</t>
  </si>
  <si>
    <t>E02001765</t>
  </si>
  <si>
    <t>North Tyneside 028</t>
  </si>
  <si>
    <t>E02001766</t>
  </si>
  <si>
    <t>E02000920</t>
  </si>
  <si>
    <t>Waltham Forest 026</t>
  </si>
  <si>
    <t>E02000921</t>
  </si>
  <si>
    <t>Waltham Forest 027</t>
  </si>
  <si>
    <t>E02000922</t>
  </si>
  <si>
    <t>Waltham Forest 028</t>
  </si>
  <si>
    <t>E02000923</t>
  </si>
  <si>
    <t>Wandsworth 001</t>
  </si>
  <si>
    <t>E09000032</t>
  </si>
  <si>
    <t>E02000924</t>
  </si>
  <si>
    <t>Wandsworth 002</t>
  </si>
  <si>
    <t>E02000925</t>
  </si>
  <si>
    <t>Wandsworth 003</t>
  </si>
  <si>
    <t>E02000926</t>
  </si>
  <si>
    <t>Wandsworth 004</t>
  </si>
  <si>
    <t>E02000927</t>
  </si>
  <si>
    <t>Wandsworth 005</t>
  </si>
  <si>
    <t>E02000928</t>
  </si>
  <si>
    <t>Wandsworth 006</t>
  </si>
  <si>
    <t>E02000929</t>
  </si>
  <si>
    <t>Wandsworth 007</t>
  </si>
  <si>
    <t>E02000930</t>
  </si>
  <si>
    <t>Wandsworth 008</t>
  </si>
  <si>
    <t>South Tyneside 014</t>
  </si>
  <si>
    <t>E02001782</t>
  </si>
  <si>
    <t>South Tyneside 015</t>
  </si>
  <si>
    <t>E02001783</t>
  </si>
  <si>
    <t>South Tyneside 016</t>
  </si>
  <si>
    <t>E02001784</t>
  </si>
  <si>
    <t>South Tyneside 017</t>
  </si>
  <si>
    <t>E02001785</t>
  </si>
  <si>
    <t>South Tyneside 018</t>
  </si>
  <si>
    <t>E02003632</t>
  </si>
  <si>
    <t>Bedford 017</t>
  </si>
  <si>
    <t>E02003633</t>
  </si>
  <si>
    <t>Sunderland 011</t>
  </si>
  <si>
    <t>E02001802</t>
  </si>
  <si>
    <t>Sunderland 012</t>
  </si>
  <si>
    <t>E02001803</t>
  </si>
  <si>
    <t>Sunderland 013</t>
  </si>
  <si>
    <t>E02001804</t>
  </si>
  <si>
    <t>Sunderland 014</t>
  </si>
  <si>
    <t>E02001805</t>
  </si>
  <si>
    <t>Sunderland 015</t>
  </si>
  <si>
    <t>E02001806</t>
  </si>
  <si>
    <t>Sunderland 016</t>
  </si>
  <si>
    <t>E02001807</t>
  </si>
  <si>
    <t>Sunderland 017</t>
  </si>
  <si>
    <t>E02001808</t>
  </si>
  <si>
    <t>Sunderland 018</t>
  </si>
  <si>
    <t>E02001809</t>
  </si>
  <si>
    <t>Sunderland 019</t>
  </si>
  <si>
    <t>E02001810</t>
  </si>
  <si>
    <t>Sunderland 020</t>
  </si>
  <si>
    <t>E02005314</t>
  </si>
  <si>
    <t>West Lancashire 011</t>
  </si>
  <si>
    <t>E02005315</t>
  </si>
  <si>
    <t>West Lancashire 012</t>
  </si>
  <si>
    <t>E02005316</t>
  </si>
  <si>
    <t>West Lancashire 013</t>
  </si>
  <si>
    <t>E02005317</t>
  </si>
  <si>
    <t>West Lancashire 014</t>
  </si>
  <si>
    <t>E02005318</t>
  </si>
  <si>
    <t>West Lancashire 015</t>
  </si>
  <si>
    <t>E02005319</t>
  </si>
  <si>
    <t>Wyre 001</t>
  </si>
  <si>
    <t>E02005320</t>
  </si>
  <si>
    <t>Wyre 002</t>
  </si>
  <si>
    <t>E02005321</t>
  </si>
  <si>
    <t>Wyre 003</t>
  </si>
  <si>
    <t>E02005322</t>
  </si>
  <si>
    <t>Wyre 004</t>
  </si>
  <si>
    <t>Reading 009</t>
  </si>
  <si>
    <t>E02003398</t>
  </si>
  <si>
    <t>Reading 010</t>
  </si>
  <si>
    <t>E02003399</t>
  </si>
  <si>
    <t>Reading 011</t>
  </si>
  <si>
    <t>E02003400</t>
  </si>
  <si>
    <t>Reading 012</t>
  </si>
  <si>
    <t>E02003401</t>
  </si>
  <si>
    <t>Reading 013</t>
  </si>
  <si>
    <t>E02003402</t>
  </si>
  <si>
    <t>Reading 014</t>
  </si>
  <si>
    <t>E02003403</t>
  </si>
  <si>
    <t>Reading 015</t>
  </si>
  <si>
    <t>E02003404</t>
  </si>
  <si>
    <t>Reading 016</t>
  </si>
  <si>
    <t>E02003405</t>
  </si>
  <si>
    <t>Reading 017</t>
  </si>
  <si>
    <t>E02003406</t>
  </si>
  <si>
    <t>Reading 018</t>
  </si>
  <si>
    <t>E02003407</t>
  </si>
  <si>
    <t>Slough 001</t>
  </si>
  <si>
    <t>E06000039</t>
  </si>
  <si>
    <t>E02003408</t>
  </si>
  <si>
    <t>Slough 002</t>
  </si>
  <si>
    <t>E02003409</t>
  </si>
  <si>
    <t>Slough 003</t>
  </si>
  <si>
    <t>E02005351</t>
  </si>
  <si>
    <t>Charnwood 007</t>
  </si>
  <si>
    <t>E02005352</t>
  </si>
  <si>
    <t>Charnwood 008</t>
  </si>
  <si>
    <t>E02005353</t>
  </si>
  <si>
    <t>Charnwood 009</t>
  </si>
  <si>
    <t>E02005354</t>
  </si>
  <si>
    <t>Charnwood 010</t>
  </si>
  <si>
    <t>E02005355</t>
  </si>
  <si>
    <t>Charnwood 011</t>
  </si>
  <si>
    <t>E02005356</t>
  </si>
  <si>
    <t>Charnwood 012</t>
  </si>
  <si>
    <t>E02005357</t>
  </si>
  <si>
    <t>Charnwood 013</t>
  </si>
  <si>
    <t>E02005358</t>
  </si>
  <si>
    <t>Charnwood 014</t>
  </si>
  <si>
    <t>E02005359</t>
  </si>
  <si>
    <t>Charnwood 015</t>
  </si>
  <si>
    <t>E02005360</t>
  </si>
  <si>
    <t>Charnwood 016</t>
  </si>
  <si>
    <t>E02005361</t>
  </si>
  <si>
    <t>E02003474</t>
  </si>
  <si>
    <t>Milton Keynes 016</t>
  </si>
  <si>
    <t>E02003475</t>
  </si>
  <si>
    <t>Milton Keynes 017</t>
  </si>
  <si>
    <t>E02003476</t>
  </si>
  <si>
    <t>Milton Keynes 018</t>
  </si>
  <si>
    <t>E02005399</t>
  </si>
  <si>
    <t>North West Leicestershire 003</t>
  </si>
  <si>
    <t>E02005400</t>
  </si>
  <si>
    <t>North West Leicestershire 004</t>
  </si>
  <si>
    <t>E02005401</t>
  </si>
  <si>
    <t>North West Leicestershire 005</t>
  </si>
  <si>
    <t>E02005402</t>
  </si>
  <si>
    <t>North West Leicestershire 006</t>
  </si>
  <si>
    <t>E02005403</t>
  </si>
  <si>
    <t>E02003482</t>
  </si>
  <si>
    <t>Milton Keynes 024</t>
  </si>
  <si>
    <t>E02003483</t>
  </si>
  <si>
    <t>Milton Keynes 025</t>
  </si>
  <si>
    <t>E02003484</t>
  </si>
  <si>
    <t>Milton Keynes 026</t>
  </si>
  <si>
    <t>E02003485</t>
  </si>
  <si>
    <t>Milton Keynes 027</t>
  </si>
  <si>
    <t>E02003486</t>
  </si>
  <si>
    <t>Milton Keynes 028</t>
  </si>
  <si>
    <t>E02003487</t>
  </si>
  <si>
    <t>Milton Keynes 029</t>
  </si>
  <si>
    <t>E02003488</t>
  </si>
  <si>
    <t>Milton Keynes 030</t>
  </si>
  <si>
    <t>Rotherham 016</t>
  </si>
  <si>
    <t>E02001594</t>
  </si>
  <si>
    <t>Rotherham 017</t>
  </si>
  <si>
    <t>E02001595</t>
  </si>
  <si>
    <t>Rotherham 018</t>
  </si>
  <si>
    <t>E02001596</t>
  </si>
  <si>
    <t>Rotherham 019</t>
  </si>
  <si>
    <t>E02001597</t>
  </si>
  <si>
    <t>Rotherham 020</t>
  </si>
  <si>
    <t>E02001598</t>
  </si>
  <si>
    <t>Rotherham 021</t>
  </si>
  <si>
    <t>E02001599</t>
  </si>
  <si>
    <t>Rotherham 022</t>
  </si>
  <si>
    <t>E02001600</t>
  </si>
  <si>
    <t>Rotherham 023</t>
  </si>
  <si>
    <t>E02001601</t>
  </si>
  <si>
    <t>Rotherham 024</t>
  </si>
  <si>
    <t>E02001602</t>
  </si>
  <si>
    <t>Rotherham 025</t>
  </si>
  <si>
    <t>E02001603</t>
  </si>
  <si>
    <t>Rotherham 026</t>
  </si>
  <si>
    <t>E02001604</t>
  </si>
  <si>
    <t>Rotherham 027</t>
  </si>
  <si>
    <t>E02001605</t>
  </si>
  <si>
    <t>Rotherham 028</t>
  </si>
  <si>
    <t>E02001606</t>
  </si>
  <si>
    <t>Rotherham 029</t>
  </si>
  <si>
    <t>E02001607</t>
  </si>
  <si>
    <t>Rotherham 030</t>
  </si>
  <si>
    <t>E02001608</t>
  </si>
  <si>
    <t>Rotherham 031</t>
  </si>
  <si>
    <t>E02001609</t>
  </si>
  <si>
    <t>Rotherham 032</t>
  </si>
  <si>
    <t>E02001610</t>
  </si>
  <si>
    <t>Rotherham 033</t>
  </si>
  <si>
    <t>E02001611</t>
  </si>
  <si>
    <t>Sheffield 001</t>
  </si>
  <si>
    <t>E08000019</t>
  </si>
  <si>
    <t>E02001612</t>
  </si>
  <si>
    <t>Sheffield 002</t>
  </si>
  <si>
    <t>E02001613</t>
  </si>
  <si>
    <t>Sheffield 003</t>
  </si>
  <si>
    <t>E02001614</t>
  </si>
  <si>
    <t>Sheffield 004</t>
  </si>
  <si>
    <t>E02001615</t>
  </si>
  <si>
    <t>Sheffield 005</t>
  </si>
  <si>
    <t>E02000856</t>
  </si>
  <si>
    <t>Sutton 017</t>
  </si>
  <si>
    <t>E02000857</t>
  </si>
  <si>
    <t>Sutton 018</t>
  </si>
  <si>
    <t>E02000858</t>
  </si>
  <si>
    <t>Sutton 019</t>
  </si>
  <si>
    <t>E02000859</t>
  </si>
  <si>
    <t>Sutton 020</t>
  </si>
  <si>
    <t>Bath and North East Somerset 017</t>
  </si>
  <si>
    <t>E02003002</t>
  </si>
  <si>
    <t>Bolton 014</t>
  </si>
  <si>
    <t>E02000998</t>
  </si>
  <si>
    <t>Bolton 015</t>
  </si>
  <si>
    <t>E02000999</t>
  </si>
  <si>
    <t>Bolton 016</t>
  </si>
  <si>
    <t>E02001000</t>
  </si>
  <si>
    <t>Bolton 017</t>
  </si>
  <si>
    <t>E02001001</t>
  </si>
  <si>
    <t>Bolton 018</t>
  </si>
  <si>
    <t>E02001002</t>
  </si>
  <si>
    <t>Bolton 019</t>
  </si>
  <si>
    <t>E02001003</t>
  </si>
  <si>
    <t>Bolton 020</t>
  </si>
  <si>
    <t>E02001004</t>
  </si>
  <si>
    <t>Bolton 021</t>
  </si>
  <si>
    <t>E02001005</t>
  </si>
  <si>
    <t>Bolton 022</t>
  </si>
  <si>
    <t>E02001006</t>
  </si>
  <si>
    <t>Bolton 023</t>
  </si>
  <si>
    <t>E02001007</t>
  </si>
  <si>
    <t>Bolton 024</t>
  </si>
  <si>
    <t>E02001008</t>
  </si>
  <si>
    <t>Bolton 025</t>
  </si>
  <si>
    <t>E02001009</t>
  </si>
  <si>
    <t>Bolton 026</t>
  </si>
  <si>
    <t>E02001010</t>
  </si>
  <si>
    <t>Bolton 027</t>
  </si>
  <si>
    <t>E02001011</t>
  </si>
  <si>
    <t>Bolton 028</t>
  </si>
  <si>
    <t>E02001012</t>
  </si>
  <si>
    <t>Bolton 029</t>
  </si>
  <si>
    <t>E02001013</t>
  </si>
  <si>
    <t>Bolton 030</t>
  </si>
  <si>
    <t>E02001014</t>
  </si>
  <si>
    <t>Bolton 031</t>
  </si>
  <si>
    <t>E02001015</t>
  </si>
  <si>
    <t>Bolton 032</t>
  </si>
  <si>
    <t>E02001016</t>
  </si>
  <si>
    <t>Bolton 033</t>
  </si>
  <si>
    <t>E02001017</t>
  </si>
  <si>
    <t>Bolton 034</t>
  </si>
  <si>
    <t>E02001018</t>
  </si>
  <si>
    <t>Bolton 035</t>
  </si>
  <si>
    <t>E02001019</t>
  </si>
  <si>
    <t>Bury 001</t>
  </si>
  <si>
    <t>E08000002</t>
  </si>
  <si>
    <t>E02001020</t>
  </si>
  <si>
    <t>Bury 002</t>
  </si>
  <si>
    <t>E02001021</t>
  </si>
  <si>
    <t>Bury 003</t>
  </si>
  <si>
    <t>E02001022</t>
  </si>
  <si>
    <t>Bury 004</t>
  </si>
  <si>
    <t>E02001023</t>
  </si>
  <si>
    <t>Bury 005</t>
  </si>
  <si>
    <t>E02001024</t>
  </si>
  <si>
    <t>Bury 006</t>
  </si>
  <si>
    <t>E02001025</t>
  </si>
  <si>
    <t>Bury 007</t>
  </si>
  <si>
    <t>E02001026</t>
  </si>
  <si>
    <t>Bury 008</t>
  </si>
  <si>
    <t>E02001027</t>
  </si>
  <si>
    <t>Bury 009</t>
  </si>
  <si>
    <t>E02001028</t>
  </si>
  <si>
    <t>Bury 010</t>
  </si>
  <si>
    <t>E02001029</t>
  </si>
  <si>
    <t>Bury 011</t>
  </si>
  <si>
    <t>E02001030</t>
  </si>
  <si>
    <t>Bury 012</t>
  </si>
  <si>
    <t>E02001031</t>
  </si>
  <si>
    <t>Bury 013</t>
  </si>
  <si>
    <t>MFF Index</t>
  </si>
  <si>
    <t>ONS 2013 projections based on 2011 Census</t>
  </si>
  <si>
    <t>% of MSOAs</t>
  </si>
  <si>
    <t>Width for decile with more than 5% of MSOAs</t>
  </si>
  <si>
    <t>Need and MFF 
(Note 2)</t>
  </si>
  <si>
    <t>Kennet 001</t>
  </si>
  <si>
    <t>E06000054</t>
  </si>
  <si>
    <t>E02006635</t>
  </si>
  <si>
    <t>Kennet 002</t>
  </si>
  <si>
    <t>E02006636</t>
  </si>
  <si>
    <t>Kennet 003</t>
  </si>
  <si>
    <t>E02006637</t>
  </si>
  <si>
    <t>E02002950</t>
  </si>
  <si>
    <t>Telford and Wrekin 023</t>
  </si>
  <si>
    <t>E02002951</t>
  </si>
  <si>
    <t>Stoke-on-Trent 001</t>
  </si>
  <si>
    <t>E06000021</t>
  </si>
  <si>
    <t>E02002952</t>
  </si>
  <si>
    <t>Stoke-on-Trent 002</t>
  </si>
  <si>
    <t>E02002953</t>
  </si>
  <si>
    <t>Stoke-on-Trent 003</t>
  </si>
  <si>
    <t>E02002954</t>
  </si>
  <si>
    <t>Stoke-on-Trent 004</t>
  </si>
  <si>
    <t>E02002955</t>
  </si>
  <si>
    <t>Stoke-on-Trent 005</t>
  </si>
  <si>
    <t>E02002956</t>
  </si>
  <si>
    <t>Stoke-on-Trent 006</t>
  </si>
  <si>
    <t>E02002957</t>
  </si>
  <si>
    <t>Stoke-on-Trent 007</t>
  </si>
  <si>
    <t>E02002958</t>
  </si>
  <si>
    <t>Stoke-on-Trent 008</t>
  </si>
  <si>
    <t>E02002959</t>
  </si>
  <si>
    <t>Stoke-on-Trent 009</t>
  </si>
  <si>
    <t>E02002960</t>
  </si>
  <si>
    <t>Stoke-on-Trent 010</t>
  </si>
  <si>
    <t>E02002961</t>
  </si>
  <si>
    <t>Stoke-on-Trent 011</t>
  </si>
  <si>
    <t>E02002962</t>
  </si>
  <si>
    <t>Stoke-on-Trent 012</t>
  </si>
  <si>
    <t>E02002963</t>
  </si>
  <si>
    <t>Stoke-on-Trent 013</t>
  </si>
  <si>
    <t>E02002964</t>
  </si>
  <si>
    <t>Stoke-on-Trent 014</t>
  </si>
  <si>
    <t>E02002965</t>
  </si>
  <si>
    <t>Stoke-on-Trent 015</t>
  </si>
  <si>
    <t>E02002966</t>
  </si>
  <si>
    <t>Stoke-on-Trent 016</t>
  </si>
  <si>
    <t>E02002967</t>
  </si>
  <si>
    <t>Stoke-on-Trent 017</t>
  </si>
  <si>
    <t>E02002968</t>
  </si>
  <si>
    <t>Stoke-on-Trent 018</t>
  </si>
  <si>
    <t>E02002969</t>
  </si>
  <si>
    <t>Stoke-on-Trent 019</t>
  </si>
  <si>
    <t>E02002970</t>
  </si>
  <si>
    <t>Stoke-on-Trent 020</t>
  </si>
  <si>
    <t>E02002971</t>
  </si>
  <si>
    <t>Stoke-on-Trent 021</t>
  </si>
  <si>
    <t>E02002972</t>
  </si>
  <si>
    <t>Stoke-on-Trent 022</t>
  </si>
  <si>
    <t>E02002973</t>
  </si>
  <si>
    <t>Stoke-on-Trent 023</t>
  </si>
  <si>
    <t>E02002974</t>
  </si>
  <si>
    <t>Stoke-on-Trent 024</t>
  </si>
  <si>
    <t>E02002975</t>
  </si>
  <si>
    <t>Stoke-on-Trent 025</t>
  </si>
  <si>
    <t>E02002976</t>
  </si>
  <si>
    <t>Stoke-on-Trent 026</t>
  </si>
  <si>
    <t>E02002977</t>
  </si>
  <si>
    <t>Stoke-on-Trent 027</t>
  </si>
  <si>
    <t>E02002978</t>
  </si>
  <si>
    <t>Stoke-on-Trent 028</t>
  </si>
  <si>
    <t>E02002979</t>
  </si>
  <si>
    <t>Stoke-on-Trent 029</t>
  </si>
  <si>
    <t>E02002980</t>
  </si>
  <si>
    <t>Stoke-on-Trent 030</t>
  </si>
  <si>
    <t>E02002981</t>
  </si>
  <si>
    <t>Stoke-on-Trent 031</t>
  </si>
  <si>
    <t>E02002982</t>
  </si>
  <si>
    <t>Stoke-on-Trent 032</t>
  </si>
  <si>
    <t>E02002983</t>
  </si>
  <si>
    <t>Stoke-on-Trent 033</t>
  </si>
  <si>
    <t>E02002984</t>
  </si>
  <si>
    <t>Stoke-on-Trent 034</t>
  </si>
  <si>
    <t>E02002985</t>
  </si>
  <si>
    <t>Bath and North East Somerset 001</t>
  </si>
  <si>
    <t>E06000022</t>
  </si>
  <si>
    <t>E02002986</t>
  </si>
  <si>
    <t>Bath and North East Somerset 002</t>
  </si>
  <si>
    <t>E02002987</t>
  </si>
  <si>
    <t>Bath and North East Somerset 003</t>
  </si>
  <si>
    <t>E02002988</t>
  </si>
  <si>
    <t>Bath and North East Somerset 004</t>
  </si>
  <si>
    <t>E02002989</t>
  </si>
  <si>
    <t>Bath and North East Somerset 005</t>
  </si>
  <si>
    <t>E02002990</t>
  </si>
  <si>
    <t>Bath and North East Somerset 006</t>
  </si>
  <si>
    <t>E02002991</t>
  </si>
  <si>
    <t>Bath and North East Somerset 007</t>
  </si>
  <si>
    <t>E02002992</t>
  </si>
  <si>
    <t>Bath and North East Somerset 008</t>
  </si>
  <si>
    <t>E02002993</t>
  </si>
  <si>
    <t>Bath and North East Somerset 009</t>
  </si>
  <si>
    <t>E02002994</t>
  </si>
  <si>
    <t>Bath and North East Somerset 010</t>
  </si>
  <si>
    <t>E02002995</t>
  </si>
  <si>
    <t>Bath and North East Somerset 011</t>
  </si>
  <si>
    <t>E02002996</t>
  </si>
  <si>
    <t>Bath and North East Somerset 012</t>
  </si>
  <si>
    <t>E02002997</t>
  </si>
  <si>
    <t>Bath and North East Somerset 013</t>
  </si>
  <si>
    <t>E02002998</t>
  </si>
  <si>
    <t>Bath and North East Somerset 014</t>
  </si>
  <si>
    <t>E02002999</t>
  </si>
  <si>
    <t>Bath and North East Somerset 015</t>
  </si>
  <si>
    <t>E02003000</t>
  </si>
  <si>
    <t>Bath and North East Somerset 016</t>
  </si>
  <si>
    <t>E02003001</t>
  </si>
  <si>
    <t>E02004879</t>
  </si>
  <si>
    <t>East Hertfordshire 002</t>
  </si>
  <si>
    <t>E02004880</t>
  </si>
  <si>
    <t>East Hertfordshire 003</t>
  </si>
  <si>
    <t>E02004881</t>
  </si>
  <si>
    <t>East Hertfordshire 004</t>
  </si>
  <si>
    <t>E02004882</t>
  </si>
  <si>
    <t>East Hertfordshire 005</t>
  </si>
  <si>
    <t>E02004883</t>
  </si>
  <si>
    <t>East Hertfordshire 006</t>
  </si>
  <si>
    <t>E02004884</t>
  </si>
  <si>
    <t>East Hertfordshire 007</t>
  </si>
  <si>
    <t>E02004885</t>
  </si>
  <si>
    <t>East Hertfordshire 008</t>
  </si>
  <si>
    <t>E02004886</t>
  </si>
  <si>
    <t>East Hertfordshire 009</t>
  </si>
  <si>
    <t>E02004887</t>
  </si>
  <si>
    <t>East Hertfordshire 010</t>
  </si>
  <si>
    <t>E02004888</t>
  </si>
  <si>
    <t>East Hertfordshire 011</t>
  </si>
  <si>
    <t>E02004889</t>
  </si>
  <si>
    <t>East Hertfordshire 012</t>
  </si>
  <si>
    <t>E02004890</t>
  </si>
  <si>
    <t>East Hertfordshire 013</t>
  </si>
  <si>
    <t>E02004891</t>
  </si>
  <si>
    <t>East Hertfordshire 014</t>
  </si>
  <si>
    <t>E02004892</t>
  </si>
  <si>
    <t>East Hertfordshire 015</t>
  </si>
  <si>
    <t>E02004893</t>
  </si>
  <si>
    <t>East Hertfordshire 016</t>
  </si>
  <si>
    <t>E02004894</t>
  </si>
  <si>
    <t>East Hertfordshire 017</t>
  </si>
  <si>
    <t>E02004895</t>
  </si>
  <si>
    <t>East Hertfordshire 018</t>
  </si>
  <si>
    <t>Derwentside 008</t>
  </si>
  <si>
    <t>E02004305</t>
  </si>
  <si>
    <t>Derwentside 009</t>
  </si>
  <si>
    <t>E02004306</t>
  </si>
  <si>
    <t>Derwentside 010</t>
  </si>
  <si>
    <t>E02004307</t>
  </si>
  <si>
    <t>Derwentside 011</t>
  </si>
  <si>
    <t>E02004308</t>
  </si>
  <si>
    <t>Durham 001</t>
  </si>
  <si>
    <t>E02004309</t>
  </si>
  <si>
    <t>Durham 002</t>
  </si>
  <si>
    <t>E02004310</t>
  </si>
  <si>
    <t>Durham 003</t>
  </si>
  <si>
    <t>E02004311</t>
  </si>
  <si>
    <t>Durham 004</t>
  </si>
  <si>
    <t>E02004312</t>
  </si>
  <si>
    <t>Durham 005</t>
  </si>
  <si>
    <t>E06000001</t>
  </si>
  <si>
    <t>E02002484</t>
  </si>
  <si>
    <t>Hartlepool 002</t>
  </si>
  <si>
    <t>E02002485</t>
  </si>
  <si>
    <t>Hartlepool 003</t>
  </si>
  <si>
    <t>E02002486</t>
  </si>
  <si>
    <t>Hartlepool 004</t>
  </si>
  <si>
    <t>E02002487</t>
  </si>
  <si>
    <t>Hartlepool 005</t>
  </si>
  <si>
    <t>E02002488</t>
  </si>
  <si>
    <t>Hartlepool 006</t>
  </si>
  <si>
    <t>E02002489</t>
  </si>
  <si>
    <t>Hartlepool 007</t>
  </si>
  <si>
    <t>E02002490</t>
  </si>
  <si>
    <t>E02000154</t>
  </si>
  <si>
    <t>Bromley 028</t>
  </si>
  <si>
    <t>E02000155</t>
  </si>
  <si>
    <t>Bromley 029</t>
  </si>
  <si>
    <t>E02000156</t>
  </si>
  <si>
    <t>Bromley 030</t>
  </si>
  <si>
    <t>E02000157</t>
  </si>
  <si>
    <t>Bromley 031</t>
  </si>
  <si>
    <t>E02000158</t>
  </si>
  <si>
    <t>Bromley 032</t>
  </si>
  <si>
    <t>Camden 012</t>
  </si>
  <si>
    <t>E02000178</t>
  </si>
  <si>
    <t>Camden 013</t>
  </si>
  <si>
    <t>E02000179</t>
  </si>
  <si>
    <t>Camden 014</t>
  </si>
  <si>
    <t>E02000180</t>
  </si>
  <si>
    <t>Camden 015</t>
  </si>
  <si>
    <t>E02000181</t>
  </si>
  <si>
    <t>Camden 016</t>
  </si>
  <si>
    <t>E02000182</t>
  </si>
  <si>
    <t>Camden 017</t>
  </si>
  <si>
    <t>E02000183</t>
  </si>
  <si>
    <t>Camden 018</t>
  </si>
  <si>
    <t>E02000184</t>
  </si>
  <si>
    <t>Camden 019</t>
  </si>
  <si>
    <t>E02000185</t>
  </si>
  <si>
    <t>Camden 020</t>
  </si>
  <si>
    <t>South Tyneside 001</t>
  </si>
  <si>
    <t>E08000023</t>
  </si>
  <si>
    <t>E02001769</t>
  </si>
  <si>
    <t>South Tyneside 002</t>
  </si>
  <si>
    <t>E02001770</t>
  </si>
  <si>
    <t>South Tyneside 003</t>
  </si>
  <si>
    <t>E02001771</t>
  </si>
  <si>
    <t>South Tyneside 004</t>
  </si>
  <si>
    <t>E02001772</t>
  </si>
  <si>
    <t>South Tyneside 005</t>
  </si>
  <si>
    <t>E02001773</t>
  </si>
  <si>
    <t>South Tyneside 006</t>
  </si>
  <si>
    <t>E02001774</t>
  </si>
  <si>
    <t>South Tyneside 007</t>
  </si>
  <si>
    <t>E02001775</t>
  </si>
  <si>
    <t>South Tyneside 008</t>
  </si>
  <si>
    <t>E02001776</t>
  </si>
  <si>
    <t>South Tyneside 009</t>
  </si>
  <si>
    <t>E02001777</t>
  </si>
  <si>
    <t>South Tyneside 010</t>
  </si>
  <si>
    <t>E02001778</t>
  </si>
  <si>
    <t>South Tyneside 011</t>
  </si>
  <si>
    <t>E02001779</t>
  </si>
  <si>
    <t>South Tyneside 012</t>
  </si>
  <si>
    <t>E02001780</t>
  </si>
  <si>
    <t>South Tyneside 013</t>
  </si>
  <si>
    <t>E02001781</t>
  </si>
  <si>
    <t>Aylesbury Vale 013</t>
  </si>
  <si>
    <t>E02003665</t>
  </si>
  <si>
    <t>Aylesbury Vale 014</t>
  </si>
  <si>
    <t>E02003666</t>
  </si>
  <si>
    <t>Aylesbury Vale 015</t>
  </si>
  <si>
    <t>E02003667</t>
  </si>
  <si>
    <t>Aylesbury Vale 016</t>
  </si>
  <si>
    <t>E02003668</t>
  </si>
  <si>
    <t>Aylesbury Vale 017</t>
  </si>
  <si>
    <t>E02003669</t>
  </si>
  <si>
    <t>Aylesbury Vale 018</t>
  </si>
  <si>
    <t>E02003670</t>
  </si>
  <si>
    <t>E02003621</t>
  </si>
  <si>
    <t>Bedford 006</t>
  </si>
  <si>
    <t>E02003622</t>
  </si>
  <si>
    <t>Bedford 007</t>
  </si>
  <si>
    <t>E02003623</t>
  </si>
  <si>
    <t>Bedford 008</t>
  </si>
  <si>
    <t>E02003624</t>
  </si>
  <si>
    <t>Bedford 009</t>
  </si>
  <si>
    <t>E02003625</t>
  </si>
  <si>
    <t>Bedford 010</t>
  </si>
  <si>
    <t>E02003626</t>
  </si>
  <si>
    <t>Bedford 011</t>
  </si>
  <si>
    <t>E02003627</t>
  </si>
  <si>
    <t>Bedford 012</t>
  </si>
  <si>
    <t>E02003628</t>
  </si>
  <si>
    <t>Bedford 013</t>
  </si>
  <si>
    <t>E02003629</t>
  </si>
  <si>
    <t>Bedford 014</t>
  </si>
  <si>
    <t>E02003630</t>
  </si>
  <si>
    <t>Bedford 015</t>
  </si>
  <si>
    <t>E02003631</t>
  </si>
  <si>
    <t>Bedford 016</t>
  </si>
  <si>
    <t>E02003014</t>
  </si>
  <si>
    <t>Bristol 003</t>
  </si>
  <si>
    <t>E02003015</t>
  </si>
  <si>
    <t>Bristol 004</t>
  </si>
  <si>
    <t>E02003016</t>
  </si>
  <si>
    <t>Bristol 005</t>
  </si>
  <si>
    <t>E02003017</t>
  </si>
  <si>
    <t>Bristol 006</t>
  </si>
  <si>
    <t>E02003018</t>
  </si>
  <si>
    <t>Bristol 007</t>
  </si>
  <si>
    <t>E02003019</t>
  </si>
  <si>
    <t>Bristol 008</t>
  </si>
  <si>
    <t>E02003020</t>
  </si>
  <si>
    <t>Bristol 009</t>
  </si>
  <si>
    <t>E02003021</t>
  </si>
  <si>
    <t>Bristol 010</t>
  </si>
  <si>
    <t>E02003022</t>
  </si>
  <si>
    <t>Bristol 011</t>
  </si>
  <si>
    <t>E02003023</t>
  </si>
  <si>
    <t>Bristol 012</t>
  </si>
  <si>
    <t>E02003024</t>
  </si>
  <si>
    <t>Bristol 013</t>
  </si>
  <si>
    <t>E02003025</t>
  </si>
  <si>
    <t>Bristol 014</t>
  </si>
  <si>
    <t>E02003026</t>
  </si>
  <si>
    <t>Bristol 015</t>
  </si>
  <si>
    <t>E02003027</t>
  </si>
  <si>
    <t>Bristol 016</t>
  </si>
  <si>
    <t>E02003028</t>
  </si>
  <si>
    <t>Bristol 017</t>
  </si>
  <si>
    <t>E02003029</t>
  </si>
  <si>
    <t>Bristol 018</t>
  </si>
  <si>
    <t>E02003030</t>
  </si>
  <si>
    <t>Bristol 019</t>
  </si>
  <si>
    <t>E02003031</t>
  </si>
  <si>
    <t>Bristol 020</t>
  </si>
  <si>
    <t>E02003032</t>
  </si>
  <si>
    <t>Bristol 021</t>
  </si>
  <si>
    <t>E02003033</t>
  </si>
  <si>
    <t>Bristol 022</t>
  </si>
  <si>
    <t>E02003034</t>
  </si>
  <si>
    <t>Bristol 023</t>
  </si>
  <si>
    <t>E02003035</t>
  </si>
  <si>
    <t>Bristol 024</t>
  </si>
  <si>
    <t>E02003036</t>
  </si>
  <si>
    <t>Bristol 025</t>
  </si>
  <si>
    <t>E02003037</t>
  </si>
  <si>
    <t>Bristol 026</t>
  </si>
  <si>
    <t>E02003038</t>
  </si>
  <si>
    <t>Bristol 027</t>
  </si>
  <si>
    <t>E02003039</t>
  </si>
  <si>
    <t>Bristol 028</t>
  </si>
  <si>
    <t>E02003040</t>
  </si>
  <si>
    <t>Bristol 029</t>
  </si>
  <si>
    <t>E02003041</t>
  </si>
  <si>
    <t>Bristol 030</t>
  </si>
  <si>
    <t>E02003042</t>
  </si>
  <si>
    <t>Bristol 031</t>
  </si>
  <si>
    <t>Warrington 006</t>
  </si>
  <si>
    <t>E02002596</t>
  </si>
  <si>
    <t>Warrington 007</t>
  </si>
  <si>
    <t>E02000950</t>
  </si>
  <si>
    <t>Wandsworth 028</t>
  </si>
  <si>
    <t>E02000951</t>
  </si>
  <si>
    <t>Wandsworth 029</t>
  </si>
  <si>
    <t>E02000952</t>
  </si>
  <si>
    <t>Wandsworth 030</t>
  </si>
  <si>
    <t>E02000953</t>
  </si>
  <si>
    <t>Wandsworth 031</t>
  </si>
  <si>
    <t>E02000954</t>
  </si>
  <si>
    <t>Wandsworth 032</t>
  </si>
  <si>
    <t>E02000955</t>
  </si>
  <si>
    <t>Wandsworth 033</t>
  </si>
  <si>
    <t>E02000956</t>
  </si>
  <si>
    <t>Wandsworth 034</t>
  </si>
  <si>
    <t>E02000957</t>
  </si>
  <si>
    <t>Wandsworth 035</t>
  </si>
  <si>
    <t>E02000958</t>
  </si>
  <si>
    <t>Wandsworth 036</t>
  </si>
  <si>
    <t>E02000959</t>
  </si>
  <si>
    <t>Wandsworth 037</t>
  </si>
  <si>
    <t>E02000960</t>
  </si>
  <si>
    <t>Westminster 001</t>
  </si>
  <si>
    <t>E09000033</t>
  </si>
  <si>
    <t>E02000961</t>
  </si>
  <si>
    <t>Westminster 002</t>
  </si>
  <si>
    <t>E02000962</t>
  </si>
  <si>
    <t>Westminster 003</t>
  </si>
  <si>
    <t>E02000963</t>
  </si>
  <si>
    <t>Westminster 004</t>
  </si>
  <si>
    <t>E02000964</t>
  </si>
  <si>
    <t>Westminster 005</t>
  </si>
  <si>
    <t>E02000965</t>
  </si>
  <si>
    <t>Westminster 006</t>
  </si>
  <si>
    <t>E02000966</t>
  </si>
  <si>
    <t>Westminster 007</t>
  </si>
  <si>
    <t>E02000967</t>
  </si>
  <si>
    <t>Westminster 008</t>
  </si>
  <si>
    <t>E02000968</t>
  </si>
  <si>
    <t>Westminster 009</t>
  </si>
  <si>
    <t>E02000969</t>
  </si>
  <si>
    <t>Westminster 010</t>
  </si>
  <si>
    <t>E02000970</t>
  </si>
  <si>
    <t>Westminster 011</t>
  </si>
  <si>
    <t>E02000971</t>
  </si>
  <si>
    <t>Hartlepool 008</t>
  </si>
  <si>
    <t>E02002491</t>
  </si>
  <si>
    <t>Hartlepool 009</t>
  </si>
  <si>
    <t>E02002492</t>
  </si>
  <si>
    <t>Hartlepool 010</t>
  </si>
  <si>
    <t>E02002493</t>
  </si>
  <si>
    <t>Hartlepool 011</t>
  </si>
  <si>
    <t>E02002494</t>
  </si>
  <si>
    <t>Hartlepool 012</t>
  </si>
  <si>
    <t>E02002495</t>
  </si>
  <si>
    <t>Hartlepool 013</t>
  </si>
  <si>
    <t>E02002496</t>
  </si>
  <si>
    <t>Middlesbrough 001</t>
  </si>
  <si>
    <t>E06000002</t>
  </si>
  <si>
    <t>E02002497</t>
  </si>
  <si>
    <t>Middlesbrough 002</t>
  </si>
  <si>
    <t>E02002498</t>
  </si>
  <si>
    <t>Middlesbrough 003</t>
  </si>
  <si>
    <t>E02002499</t>
  </si>
  <si>
    <t>Middlesbrough 004</t>
  </si>
  <si>
    <t>E02002500</t>
  </si>
  <si>
    <t>MFF</t>
  </si>
  <si>
    <t xml:space="preserve">SMR&lt;75 and MFF weighted  population </t>
  </si>
  <si>
    <t>SMR&lt;75 and MFF weighted population including age-gender adjustment</t>
  </si>
  <si>
    <t>Sedgefield 006</t>
  </si>
  <si>
    <t>E02004339</t>
  </si>
  <si>
    <t>E02000159</t>
  </si>
  <si>
    <t>Bromley 033</t>
  </si>
  <si>
    <t>E02000160</t>
  </si>
  <si>
    <t>E02000162</t>
  </si>
  <si>
    <t>Bromley 036</t>
  </si>
  <si>
    <t>E02000163</t>
  </si>
  <si>
    <t>Bromley 037</t>
  </si>
  <si>
    <t>E02000164</t>
  </si>
  <si>
    <t>Bromley 038</t>
  </si>
  <si>
    <t>E02000165</t>
  </si>
  <si>
    <t>Bromley 039</t>
  </si>
  <si>
    <t>E02000166</t>
  </si>
  <si>
    <t>Camden 001</t>
  </si>
  <si>
    <t>E09000007</t>
  </si>
  <si>
    <t>E02000167</t>
  </si>
  <si>
    <t>Camden 002</t>
  </si>
  <si>
    <t>E02000168</t>
  </si>
  <si>
    <t>Camden 003</t>
  </si>
  <si>
    <t>E02000169</t>
  </si>
  <si>
    <t>Camden 004</t>
  </si>
  <si>
    <t>E02000170</t>
  </si>
  <si>
    <t>Camden 005</t>
  </si>
  <si>
    <t>E02000171</t>
  </si>
  <si>
    <t>Camden 006</t>
  </si>
  <si>
    <t>E02000172</t>
  </si>
  <si>
    <t>Camden 007</t>
  </si>
  <si>
    <t>E02000173</t>
  </si>
  <si>
    <t>Camden 008</t>
  </si>
  <si>
    <t>E02000174</t>
  </si>
  <si>
    <t>Kingston upon Thames 015</t>
  </si>
  <si>
    <t>E02000613</t>
  </si>
  <si>
    <t>Kingston upon Thames 016</t>
  </si>
  <si>
    <t>E02000614</t>
  </si>
  <si>
    <t>Kingston upon Thames 017</t>
  </si>
  <si>
    <t>E02000615</t>
  </si>
  <si>
    <t>E02000186</t>
  </si>
  <si>
    <t>Camden 021</t>
  </si>
  <si>
    <t>E02000187</t>
  </si>
  <si>
    <t>Camden 022</t>
  </si>
  <si>
    <t>E02000188</t>
  </si>
  <si>
    <t>Camden 023</t>
  </si>
  <si>
    <t>E02000189</t>
  </si>
  <si>
    <t>Camden 024</t>
  </si>
  <si>
    <t>E02000190</t>
  </si>
  <si>
    <t>Camden 025</t>
  </si>
  <si>
    <t>E02000200</t>
  </si>
  <si>
    <t>Croydon 007</t>
  </si>
  <si>
    <t>E02000201</t>
  </si>
  <si>
    <t>Croydon 008</t>
  </si>
  <si>
    <t>E02000202</t>
  </si>
  <si>
    <t>E02002192</t>
  </si>
  <si>
    <t>Bradford 010</t>
  </si>
  <si>
    <t>E02002193</t>
  </si>
  <si>
    <t>Bradford 011</t>
  </si>
  <si>
    <t>E02002194</t>
  </si>
  <si>
    <t>Bradford 012</t>
  </si>
  <si>
    <t>E02002195</t>
  </si>
  <si>
    <t>Bradford 013</t>
  </si>
  <si>
    <t>E02002196</t>
  </si>
  <si>
    <t>Bradford 014</t>
  </si>
  <si>
    <t>E02002197</t>
  </si>
  <si>
    <t>Bradford 015</t>
  </si>
  <si>
    <t>E02002198</t>
  </si>
  <si>
    <t>Bradford 016</t>
  </si>
  <si>
    <t>E02002199</t>
  </si>
  <si>
    <t>Bradford 017</t>
  </si>
  <si>
    <t>E02002200</t>
  </si>
  <si>
    <t>Bradford 018</t>
  </si>
  <si>
    <t>E02002201</t>
  </si>
  <si>
    <t>Bradford 019</t>
  </si>
  <si>
    <t>E02002202</t>
  </si>
  <si>
    <t>Bradford 020</t>
  </si>
  <si>
    <t>E02002203</t>
  </si>
  <si>
    <t>Bradford 021</t>
  </si>
  <si>
    <t>E02002204</t>
  </si>
  <si>
    <t>Bradford 022</t>
  </si>
  <si>
    <t>E02002205</t>
  </si>
  <si>
    <t>Bradford 023</t>
  </si>
  <si>
    <t>E02002206</t>
  </si>
  <si>
    <t>Bradford 024</t>
  </si>
  <si>
    <t>E02002207</t>
  </si>
  <si>
    <t>Bradford 025</t>
  </si>
  <si>
    <t>E02002208</t>
  </si>
  <si>
    <t>Bradford 026</t>
  </si>
  <si>
    <t>E02002209</t>
  </si>
  <si>
    <t>Bradford 027</t>
  </si>
  <si>
    <t>E02002210</t>
  </si>
  <si>
    <t>Bradford 028</t>
  </si>
  <si>
    <t>E02002211</t>
  </si>
  <si>
    <t>Bradford 029</t>
  </si>
  <si>
    <t>E02002212</t>
  </si>
  <si>
    <t>Bradford 030</t>
  </si>
  <si>
    <t>E02002213</t>
  </si>
  <si>
    <t>Bradford 031</t>
  </si>
  <si>
    <t>E02002214</t>
  </si>
  <si>
    <t>Bradford 032</t>
  </si>
  <si>
    <t>E02002215</t>
  </si>
  <si>
    <t>Bradford 033</t>
  </si>
  <si>
    <t>E02002216</t>
  </si>
  <si>
    <t>Bradford 034</t>
  </si>
  <si>
    <t>E02002217</t>
  </si>
  <si>
    <t>Bradford 035</t>
  </si>
  <si>
    <t>E02002218</t>
  </si>
  <si>
    <t>Bradford 036</t>
  </si>
  <si>
    <t>E02002219</t>
  </si>
  <si>
    <t>Bradford 037</t>
  </si>
  <si>
    <t>E02002220</t>
  </si>
  <si>
    <t>Bradford 038</t>
  </si>
  <si>
    <t>E02002221</t>
  </si>
  <si>
    <t>Bradford 039</t>
  </si>
  <si>
    <t>E02002222</t>
  </si>
  <si>
    <t>Bradford 040</t>
  </si>
  <si>
    <t>E02002223</t>
  </si>
  <si>
    <t>Bradford 041</t>
  </si>
  <si>
    <t>E02002224</t>
  </si>
  <si>
    <t>Bradford 042</t>
  </si>
  <si>
    <t>E02002225</t>
  </si>
  <si>
    <t>Bradford 043</t>
  </si>
  <si>
    <t>E02002226</t>
  </si>
  <si>
    <t>Bradford 044</t>
  </si>
  <si>
    <t>E02002227</t>
  </si>
  <si>
    <t>Bradford 045</t>
  </si>
  <si>
    <t>E02002228</t>
  </si>
  <si>
    <t>Bradford 046</t>
  </si>
  <si>
    <t>E02002229</t>
  </si>
  <si>
    <t>Bradford 047</t>
  </si>
  <si>
    <t>E02002230</t>
  </si>
  <si>
    <t>Bradford 048</t>
  </si>
  <si>
    <t>E02002231</t>
  </si>
  <si>
    <t>Bradford 049</t>
  </si>
  <si>
    <t>E02002232</t>
  </si>
  <si>
    <t>Bradford 050</t>
  </si>
  <si>
    <t>E02000678</t>
  </si>
  <si>
    <t>Lewisham 026</t>
  </si>
  <si>
    <t>E02000679</t>
  </si>
  <si>
    <t>Lewisham 027</t>
  </si>
  <si>
    <t>E02000680</t>
  </si>
  <si>
    <t>Lewisham 028</t>
  </si>
  <si>
    <t>E02000681</t>
  </si>
  <si>
    <t>Lewisham 029</t>
  </si>
  <si>
    <t>E02000682</t>
  </si>
  <si>
    <t>Lewisham 030</t>
  </si>
  <si>
    <t>E02000683</t>
  </si>
  <si>
    <t>Lewisham 031</t>
  </si>
  <si>
    <t>E02000684</t>
  </si>
  <si>
    <t>Lewisham 032</t>
  </si>
  <si>
    <t>E02000685</t>
  </si>
  <si>
    <t>Lewisham 033</t>
  </si>
  <si>
    <t>E02000686</t>
  </si>
  <si>
    <t>Lewisham 034</t>
  </si>
  <si>
    <t>E02000687</t>
  </si>
  <si>
    <t>Lewisham 035</t>
  </si>
  <si>
    <t>E02000688</t>
  </si>
  <si>
    <t>Lewisham 036</t>
  </si>
  <si>
    <t>E02000689</t>
  </si>
  <si>
    <t>Bradford 060</t>
  </si>
  <si>
    <t>E02002243</t>
  </si>
  <si>
    <t>Bradford 061</t>
  </si>
  <si>
    <t>E02002244</t>
  </si>
  <si>
    <t>Calderdale 001</t>
  </si>
  <si>
    <t>E08000033</t>
  </si>
  <si>
    <t>E02002245</t>
  </si>
  <si>
    <t>Calderdale 002</t>
  </si>
  <si>
    <t>E02002246</t>
  </si>
  <si>
    <t>Calderdale 003</t>
  </si>
  <si>
    <t>E02002247</t>
  </si>
  <si>
    <t>Calderdale 004</t>
  </si>
  <si>
    <t>E02002248</t>
  </si>
  <si>
    <t>Calderdale 005</t>
  </si>
  <si>
    <t>E02002249</t>
  </si>
  <si>
    <t>Calderdale 006</t>
  </si>
  <si>
    <t>E02002250</t>
  </si>
  <si>
    <t>Calderdale 007</t>
  </si>
  <si>
    <t>E02002251</t>
  </si>
  <si>
    <t>Calderdale 008</t>
  </si>
  <si>
    <t>E02002252</t>
  </si>
  <si>
    <t>Calderdale 009</t>
  </si>
  <si>
    <t>E02002253</t>
  </si>
  <si>
    <t>Calderdale 010</t>
  </si>
  <si>
    <t>E02002254</t>
  </si>
  <si>
    <t>Calderdale 011</t>
  </si>
  <si>
    <t>E02002255</t>
  </si>
  <si>
    <t>Calderdale 012</t>
  </si>
  <si>
    <t>E02002256</t>
  </si>
  <si>
    <t>Calderdale 013</t>
  </si>
  <si>
    <t>E02002257</t>
  </si>
  <si>
    <t>Calderdale 014</t>
  </si>
  <si>
    <t>E02002258</t>
  </si>
  <si>
    <t>Calderdale 015</t>
  </si>
  <si>
    <t>E02002259</t>
  </si>
  <si>
    <t>Calderdale 016</t>
  </si>
  <si>
    <t>E02002260</t>
  </si>
  <si>
    <t>Calderdale 017</t>
  </si>
  <si>
    <t>E02002261</t>
  </si>
  <si>
    <t>Calderdale 018</t>
  </si>
  <si>
    <t>E02002262</t>
  </si>
  <si>
    <t>Calderdale 019</t>
  </si>
  <si>
    <t>E02002263</t>
  </si>
  <si>
    <t>Calderdale 020</t>
  </si>
  <si>
    <t>E02002264</t>
  </si>
  <si>
    <t>Calderdale 021</t>
  </si>
  <si>
    <t>E02002265</t>
  </si>
  <si>
    <t>Calderdale 022</t>
  </si>
  <si>
    <t>E02002266</t>
  </si>
  <si>
    <t>Calderdale 023</t>
  </si>
  <si>
    <t>E02002267</t>
  </si>
  <si>
    <t>Calderdale 024</t>
  </si>
  <si>
    <t>E02002268</t>
  </si>
  <si>
    <t>Calderdale 025</t>
  </si>
  <si>
    <t>E02002269</t>
  </si>
  <si>
    <t>Calderdale 026</t>
  </si>
  <si>
    <t>E02002270</t>
  </si>
  <si>
    <t>Calderdale 027</t>
  </si>
  <si>
    <t>E02002271</t>
  </si>
  <si>
    <t>Kirklees 001</t>
  </si>
  <si>
    <t>E08000034</t>
  </si>
  <si>
    <t>E02002272</t>
  </si>
  <si>
    <t>Kirklees 002</t>
  </si>
  <si>
    <t>E02002273</t>
  </si>
  <si>
    <t>Kirklees 003</t>
  </si>
  <si>
    <t>E02000750</t>
  </si>
  <si>
    <t>Kirklees 021</t>
  </si>
  <si>
    <t>E02002292</t>
  </si>
  <si>
    <t>Kirklees 022</t>
  </si>
  <si>
    <t>E02002293</t>
  </si>
  <si>
    <t>Kirklees 023</t>
  </si>
  <si>
    <t>E02002294</t>
  </si>
  <si>
    <t>Kirklees 024</t>
  </si>
  <si>
    <t>E02002295</t>
  </si>
  <si>
    <t>Kirklees 025</t>
  </si>
  <si>
    <t>E02002296</t>
  </si>
  <si>
    <t>Kirklees 026</t>
  </si>
  <si>
    <t>E02002297</t>
  </si>
  <si>
    <t>Kirklees 027</t>
  </si>
  <si>
    <t>E02002298</t>
  </si>
  <si>
    <t>Kirklees 028</t>
  </si>
  <si>
    <t>E02002299</t>
  </si>
  <si>
    <t>Kirklees 029</t>
  </si>
  <si>
    <t>E02002300</t>
  </si>
  <si>
    <t>Kirklees 030</t>
  </si>
  <si>
    <t>E02002301</t>
  </si>
  <si>
    <t>Kirklees 031</t>
  </si>
  <si>
    <t>E02002302</t>
  </si>
  <si>
    <t>Kirklees 032</t>
  </si>
  <si>
    <t>E02002303</t>
  </si>
  <si>
    <t>Kirklees 033</t>
  </si>
  <si>
    <t>E02002304</t>
  </si>
  <si>
    <t>Kirklees 034</t>
  </si>
  <si>
    <t>E02002305</t>
  </si>
  <si>
    <t>Kirklees 035</t>
  </si>
  <si>
    <t>E02002306</t>
  </si>
  <si>
    <t>Kirklees 036</t>
  </si>
  <si>
    <t>E02002307</t>
  </si>
  <si>
    <t>Kirklees 037</t>
  </si>
  <si>
    <t>E02002308</t>
  </si>
  <si>
    <t>Kirklees 038</t>
  </si>
  <si>
    <t>E02002309</t>
  </si>
  <si>
    <t>Kirklees 039</t>
  </si>
  <si>
    <t>E02002310</t>
  </si>
  <si>
    <t>Redbridge 011</t>
  </si>
  <si>
    <t>E02000762</t>
  </si>
  <si>
    <t>Redbridge 012</t>
  </si>
  <si>
    <t>E02000763</t>
  </si>
  <si>
    <t>Redbridge 013</t>
  </si>
  <si>
    <t>E02000764</t>
  </si>
  <si>
    <t>Redbridge 014</t>
  </si>
  <si>
    <t>E02000765</t>
  </si>
  <si>
    <t>Redbridge 015</t>
  </si>
  <si>
    <t>E02000766</t>
  </si>
  <si>
    <t>Redbridge 016</t>
  </si>
  <si>
    <t>E02000767</t>
  </si>
  <si>
    <t>Redbridge 017</t>
  </si>
  <si>
    <t>E02000768</t>
  </si>
  <si>
    <t>E02001587</t>
  </si>
  <si>
    <t>Rotherham 010</t>
  </si>
  <si>
    <t>E02001588</t>
  </si>
  <si>
    <t>Rotherham 011</t>
  </si>
  <si>
    <t>E02001589</t>
  </si>
  <si>
    <t>Rotherham 012</t>
  </si>
  <si>
    <t>E02001590</t>
  </si>
  <si>
    <t>Rotherham 013</t>
  </si>
  <si>
    <t>E02001591</t>
  </si>
  <si>
    <t>Rotherham 014</t>
  </si>
  <si>
    <t>E02001592</t>
  </si>
  <si>
    <t>Rotherham 015</t>
  </si>
  <si>
    <t>E02001558</t>
  </si>
  <si>
    <t>Doncaster 020</t>
  </si>
  <si>
    <t>E02001559</t>
  </si>
  <si>
    <t>Doncaster 021</t>
  </si>
  <si>
    <t>E02001560</t>
  </si>
  <si>
    <t>Doncaster 022</t>
  </si>
  <si>
    <t>E02001561</t>
  </si>
  <si>
    <t>Doncaster 023</t>
  </si>
  <si>
    <t>E02001562</t>
  </si>
  <si>
    <t>Doncaster 024</t>
  </si>
  <si>
    <t>E02001563</t>
  </si>
  <si>
    <t>Doncaster 025</t>
  </si>
  <si>
    <t>E02001564</t>
  </si>
  <si>
    <t>Doncaster 026</t>
  </si>
  <si>
    <t>E02001565</t>
  </si>
  <si>
    <t>Doncaster 027</t>
  </si>
  <si>
    <t>E02001566</t>
  </si>
  <si>
    <t>Doncaster 028</t>
  </si>
  <si>
    <t>E02001567</t>
  </si>
  <si>
    <t>Doncaster 029</t>
  </si>
  <si>
    <t>E02001568</t>
  </si>
  <si>
    <t>Doncaster 030</t>
  </si>
  <si>
    <t>E02001569</t>
  </si>
  <si>
    <t>Doncaster 031</t>
  </si>
  <si>
    <t>E02001570</t>
  </si>
  <si>
    <t>Doncaster 032</t>
  </si>
  <si>
    <t>E02001571</t>
  </si>
  <si>
    <t>Doncaster 033</t>
  </si>
  <si>
    <t>E02001572</t>
  </si>
  <si>
    <t>Doncaster 034</t>
  </si>
  <si>
    <t>E02001573</t>
  </si>
  <si>
    <t>Doncaster 035</t>
  </si>
  <si>
    <t>E02001574</t>
  </si>
  <si>
    <t>Doncaster 036</t>
  </si>
  <si>
    <t>E02001575</t>
  </si>
  <si>
    <t>Doncaster 037</t>
  </si>
  <si>
    <t>E02001576</t>
  </si>
  <si>
    <t>Doncaster 038</t>
  </si>
  <si>
    <t>E02001577</t>
  </si>
  <si>
    <t>Doncaster 039</t>
  </si>
  <si>
    <t>E02001578</t>
  </si>
  <si>
    <t>Rotherham 001</t>
  </si>
  <si>
    <t>E08000018</t>
  </si>
  <si>
    <t>E02001579</t>
  </si>
  <si>
    <t>Rotherham 002</t>
  </si>
  <si>
    <t>E02001580</t>
  </si>
  <si>
    <t>Rotherham 003</t>
  </si>
  <si>
    <t>E02001581</t>
  </si>
  <si>
    <t>Rotherham 004</t>
  </si>
  <si>
    <t>E02001582</t>
  </si>
  <si>
    <t>Rotherham 005</t>
  </si>
  <si>
    <t>E02001583</t>
  </si>
  <si>
    <t>Rotherham 006</t>
  </si>
  <si>
    <t>E02001584</t>
  </si>
  <si>
    <t>Rotherham 007</t>
  </si>
  <si>
    <t>E02001585</t>
  </si>
  <si>
    <t>Rotherham 008</t>
  </si>
  <si>
    <t>E02001586</t>
  </si>
  <si>
    <t>Rotherham 009</t>
  </si>
  <si>
    <t>E02003477</t>
  </si>
  <si>
    <t>Milton Keynes 019</t>
  </si>
  <si>
    <t>E02003478</t>
  </si>
  <si>
    <t>Milton Keynes 020</t>
  </si>
  <si>
    <t>E02003479</t>
  </si>
  <si>
    <t>Milton Keynes 021</t>
  </si>
  <si>
    <t>E02003480</t>
  </si>
  <si>
    <t>Milton Keynes 022</t>
  </si>
  <si>
    <t>E02003481</t>
  </si>
  <si>
    <t>Milton Keynes 023</t>
  </si>
  <si>
    <t>Southwark 018</t>
  </si>
  <si>
    <t>E02000825</t>
  </si>
  <si>
    <t>Southwark 019</t>
  </si>
  <si>
    <t>E02000826</t>
  </si>
  <si>
    <t>Southwark 020</t>
  </si>
  <si>
    <t>E02000827</t>
  </si>
  <si>
    <t>Southwark 021</t>
  </si>
  <si>
    <t>E02000828</t>
  </si>
  <si>
    <t>Southwark 022</t>
  </si>
  <si>
    <t>E02000829</t>
  </si>
  <si>
    <t>Southwark 023</t>
  </si>
  <si>
    <t>E02000830</t>
  </si>
  <si>
    <t>Southwark 024</t>
  </si>
  <si>
    <t>E02000831</t>
  </si>
  <si>
    <t>Middlesbrough 014</t>
  </si>
  <si>
    <t>E02002510</t>
  </si>
  <si>
    <t>Middlesbrough 015</t>
  </si>
  <si>
    <t>E02002511</t>
  </si>
  <si>
    <t>Middlesbrough 016</t>
  </si>
  <si>
    <t>E02002512</t>
  </si>
  <si>
    <t>Middlesbrough 017</t>
  </si>
  <si>
    <t>E02002513</t>
  </si>
  <si>
    <t>Middlesbrough 018</t>
  </si>
  <si>
    <t>E02002514</t>
  </si>
  <si>
    <t>Middlesbrough 019</t>
  </si>
  <si>
    <t>E02002515</t>
  </si>
  <si>
    <t>Redcar and Cleveland 001</t>
  </si>
  <si>
    <t>E06000003</t>
  </si>
  <si>
    <t>E02002516</t>
  </si>
  <si>
    <t>Redcar and Cleveland 002</t>
  </si>
  <si>
    <t>E02002517</t>
  </si>
  <si>
    <t>Redcar and Cleveland 003</t>
  </si>
  <si>
    <t>E02002518</t>
  </si>
  <si>
    <t>Redcar and Cleveland 004</t>
  </si>
  <si>
    <t>E02002519</t>
  </si>
  <si>
    <t>Redcar and Cleveland 005</t>
  </si>
  <si>
    <t>E02002520</t>
  </si>
  <si>
    <t>Redcar and Cleveland 006</t>
  </si>
  <si>
    <t>E02002521</t>
  </si>
  <si>
    <t>Redcar and Cleveland 007</t>
  </si>
  <si>
    <t>E02002522</t>
  </si>
  <si>
    <t>Redcar and Cleveland 008</t>
  </si>
  <si>
    <t>E02002523</t>
  </si>
  <si>
    <t>Redcar and Cleveland 009</t>
  </si>
  <si>
    <t>E02002524</t>
  </si>
  <si>
    <t>Redcar and Cleveland 010</t>
  </si>
  <si>
    <t>E02002525</t>
  </si>
  <si>
    <t>Redcar and Cleveland 011</t>
  </si>
  <si>
    <t>E02002526</t>
  </si>
  <si>
    <t>Redcar and Cleveland 012</t>
  </si>
  <si>
    <t>E02002527</t>
  </si>
  <si>
    <t>Redcar and Cleveland 013</t>
  </si>
  <si>
    <t>E02002528</t>
  </si>
  <si>
    <t>Redcar and Cleveland 014</t>
  </si>
  <si>
    <t>E02002529</t>
  </si>
  <si>
    <t>Redcar and Cleveland 015</t>
  </si>
  <si>
    <t>E02002530</t>
  </si>
  <si>
    <t>Redcar and Cleveland 016</t>
  </si>
  <si>
    <t>E02002531</t>
  </si>
  <si>
    <t>Redcar and Cleveland 017</t>
  </si>
  <si>
    <t>E02002532</t>
  </si>
  <si>
    <t>Redcar and Cleveland 018</t>
  </si>
  <si>
    <t>E02002533</t>
  </si>
  <si>
    <t>Redcar and Cleveland 019</t>
  </si>
  <si>
    <t>E02002534</t>
  </si>
  <si>
    <t>Redcar and Cleveland 020</t>
  </si>
  <si>
    <t>E02002535</t>
  </si>
  <si>
    <t>Stockton-on-Tees 001</t>
  </si>
  <si>
    <t>E06000004</t>
  </si>
  <si>
    <t>E02002536</t>
  </si>
  <si>
    <t>Stockton-on-Tees 002</t>
  </si>
  <si>
    <t>E02002537</t>
  </si>
  <si>
    <t>Stockton-on-Tees 003</t>
  </si>
  <si>
    <t>E02002538</t>
  </si>
  <si>
    <t>Stockton-on-Tees 004</t>
  </si>
  <si>
    <t>E02002539</t>
  </si>
  <si>
    <t>Stockton-on-Tees 005</t>
  </si>
  <si>
    <t>E02002540</t>
  </si>
  <si>
    <t>Stockton-on-Tees 006</t>
  </si>
  <si>
    <t>E02002541</t>
  </si>
  <si>
    <t>Stockton-on-Tees 007</t>
  </si>
  <si>
    <t>E02002542</t>
  </si>
  <si>
    <t>Stockton-on-Tees 008</t>
  </si>
  <si>
    <t>E02002543</t>
  </si>
  <si>
    <t>Stockton-on-Tees 009</t>
  </si>
  <si>
    <t>E02002544</t>
  </si>
  <si>
    <t>Stockton-on-Tees 010</t>
  </si>
  <si>
    <t>E02002545</t>
  </si>
  <si>
    <t>Stockton-on-Tees 011</t>
  </si>
  <si>
    <t>E02002546</t>
  </si>
  <si>
    <t>Stockton-on-Tees 012</t>
  </si>
  <si>
    <t>E02002547</t>
  </si>
  <si>
    <t>Stockton-on-Tees 013</t>
  </si>
  <si>
    <t>E02002548</t>
  </si>
  <si>
    <t>Stockton-on-Tees 014</t>
  </si>
  <si>
    <t>E02002549</t>
  </si>
  <si>
    <t>Stockton-on-Tees 015</t>
  </si>
  <si>
    <t>Hillingdon 013</t>
  </si>
  <si>
    <t>E02000507</t>
  </si>
  <si>
    <t>Hillingdon 014</t>
  </si>
  <si>
    <t>E02000508</t>
  </si>
  <si>
    <t>Hillingdon 015</t>
  </si>
  <si>
    <t>E02000509</t>
  </si>
  <si>
    <t>Hillingdon 016</t>
  </si>
  <si>
    <t>E02000510</t>
  </si>
  <si>
    <t>Hillingdon 017</t>
  </si>
  <si>
    <t>E02000511</t>
  </si>
  <si>
    <t>Hillingdon 018</t>
  </si>
  <si>
    <t>E02000512</t>
  </si>
  <si>
    <t>Hillingdon 019</t>
  </si>
  <si>
    <t>E02000513</t>
  </si>
  <si>
    <t>Hillingdon 020</t>
  </si>
  <si>
    <t>E02000514</t>
  </si>
  <si>
    <t>Hillingdon 021</t>
  </si>
  <si>
    <t>E02000515</t>
  </si>
  <si>
    <t>Hillingdon 022</t>
  </si>
  <si>
    <t>E02000516</t>
  </si>
  <si>
    <t>Hillingdon 023</t>
  </si>
  <si>
    <t>E02000517</t>
  </si>
  <si>
    <t>Hillingdon 024</t>
  </si>
  <si>
    <t>E02000518</t>
  </si>
  <si>
    <t>Hillingdon 025</t>
  </si>
  <si>
    <t>E02000519</t>
  </si>
  <si>
    <t>Hillingdon 026</t>
  </si>
  <si>
    <t>E02000520</t>
  </si>
  <si>
    <t>Hillingdon 027</t>
  </si>
  <si>
    <t>E02000521</t>
  </si>
  <si>
    <t>Hillingdon 028</t>
  </si>
  <si>
    <t>E02000522</t>
  </si>
  <si>
    <t>Hillingdon 029</t>
  </si>
  <si>
    <t>E02000523</t>
  </si>
  <si>
    <t>Hillingdon 030</t>
  </si>
  <si>
    <t>E02000524</t>
  </si>
  <si>
    <t>Hillingdon 031</t>
  </si>
  <si>
    <t>E02000525</t>
  </si>
  <si>
    <t>Hillingdon 032</t>
  </si>
  <si>
    <t>E02000526</t>
  </si>
  <si>
    <t>Hounslow 001</t>
  </si>
  <si>
    <t>E09000018</t>
  </si>
  <si>
    <t>E02000527</t>
  </si>
  <si>
    <t>Hounslow 002</t>
  </si>
  <si>
    <t>E02000528</t>
  </si>
  <si>
    <t>Hounslow 003</t>
  </si>
  <si>
    <t>E02000529</t>
  </si>
  <si>
    <t>Hounslow 004</t>
  </si>
  <si>
    <t>E02000530</t>
  </si>
  <si>
    <t>Hounslow 005</t>
  </si>
  <si>
    <t>E02000531</t>
  </si>
  <si>
    <t>Hounslow 006</t>
  </si>
  <si>
    <t>E02000532</t>
  </si>
  <si>
    <t>Hounslow 007</t>
  </si>
  <si>
    <t>E02000533</t>
  </si>
  <si>
    <t>Hounslow 008</t>
  </si>
  <si>
    <t>E02000534</t>
  </si>
  <si>
    <t>Hounslow 009</t>
  </si>
  <si>
    <t>E02000535</t>
  </si>
  <si>
    <t>Hounslow 010</t>
  </si>
  <si>
    <t>E02000536</t>
  </si>
  <si>
    <t>Hounslow 011</t>
  </si>
  <si>
    <t>E02000537</t>
  </si>
  <si>
    <t>Hounslow 012</t>
  </si>
  <si>
    <t>E02000538</t>
  </si>
  <si>
    <t>Hounslow 013</t>
  </si>
  <si>
    <t>E02000539</t>
  </si>
  <si>
    <t>Hounslow 014</t>
  </si>
  <si>
    <t>E02000540</t>
  </si>
  <si>
    <t>Hounslow 015</t>
  </si>
  <si>
    <t>E02000541</t>
  </si>
  <si>
    <t>Hounslow 016</t>
  </si>
  <si>
    <t>E02000542</t>
  </si>
  <si>
    <t>Hounslow 017</t>
  </si>
  <si>
    <t>E02000543</t>
  </si>
  <si>
    <t>Hounslow 018</t>
  </si>
  <si>
    <t>E02000544</t>
  </si>
  <si>
    <t>Hounslow 019</t>
  </si>
  <si>
    <t>E02000545</t>
  </si>
  <si>
    <t>Hounslow 020</t>
  </si>
  <si>
    <t>E02000546</t>
  </si>
  <si>
    <t>E02002502</t>
  </si>
  <si>
    <t>Middlesbrough 007</t>
  </si>
  <si>
    <t>E02002503</t>
  </si>
  <si>
    <t>Middlesbrough 008</t>
  </si>
  <si>
    <t>E02002504</t>
  </si>
  <si>
    <t>Middlesbrough 009</t>
  </si>
  <si>
    <t>E02002505</t>
  </si>
  <si>
    <t xml:space="preserve">2013 SNPPs based on 2011 Census  </t>
  </si>
  <si>
    <t>Cambridge 008</t>
  </si>
  <si>
    <t>E02003727</t>
  </si>
  <si>
    <t>Cambridge 009</t>
  </si>
  <si>
    <t>E02003728</t>
  </si>
  <si>
    <t>Cambridge 010</t>
  </si>
  <si>
    <t>E02003729</t>
  </si>
  <si>
    <t>Cambridge 011</t>
  </si>
  <si>
    <t>E02003730</t>
  </si>
  <si>
    <t>Cambridge 012</t>
  </si>
  <si>
    <t>E02003731</t>
  </si>
  <si>
    <t>Cambridge 013</t>
  </si>
  <si>
    <t>E02003732</t>
  </si>
  <si>
    <t>East Cambridgeshire 001</t>
  </si>
  <si>
    <t>E02003733</t>
  </si>
  <si>
    <t>East Cambridgeshire 002</t>
  </si>
  <si>
    <t>E02003734</t>
  </si>
  <si>
    <t>East Cambridgeshire 003</t>
  </si>
  <si>
    <t>E02003735</t>
  </si>
  <si>
    <t>East Cambridgeshire 004</t>
  </si>
  <si>
    <t>E02003736</t>
  </si>
  <si>
    <t>East Cambridgeshire 005</t>
  </si>
  <si>
    <t>E02003737</t>
  </si>
  <si>
    <t>East Cambridgeshire 006</t>
  </si>
  <si>
    <t>E02003738</t>
  </si>
  <si>
    <t>East Cambridgeshire 007</t>
  </si>
  <si>
    <t>E02003739</t>
  </si>
  <si>
    <t>East Cambridgeshire 008</t>
  </si>
  <si>
    <t>E02003740</t>
  </si>
  <si>
    <t>East Cambridgeshire 009</t>
  </si>
  <si>
    <t>E02003741</t>
  </si>
  <si>
    <t>East Cambridgeshire 010</t>
  </si>
  <si>
    <t>E02003742</t>
  </si>
  <si>
    <t>Fenland 001</t>
  </si>
  <si>
    <t>E02003743</t>
  </si>
  <si>
    <t>Fenland 002</t>
  </si>
  <si>
    <t>E02003744</t>
  </si>
  <si>
    <t>Fenland 003</t>
  </si>
  <si>
    <t>E02003745</t>
  </si>
  <si>
    <t>Fenland 004</t>
  </si>
  <si>
    <t>E02003746</t>
  </si>
  <si>
    <t>Fenland 005</t>
  </si>
  <si>
    <t>E02003747</t>
  </si>
  <si>
    <t>Fenland 006</t>
  </si>
  <si>
    <t>E02003748</t>
  </si>
  <si>
    <t>Fenland 007</t>
  </si>
  <si>
    <t>E02003749</t>
  </si>
  <si>
    <t>Fenland 008</t>
  </si>
  <si>
    <t>E02003750</t>
  </si>
  <si>
    <t>Fenland 009</t>
  </si>
  <si>
    <t>E02003751</t>
  </si>
  <si>
    <t>Fenland 010</t>
  </si>
  <si>
    <t>E02003752</t>
  </si>
  <si>
    <t>Fenland 011</t>
  </si>
  <si>
    <t>E02003753</t>
  </si>
  <si>
    <t>Huntingdonshire 001</t>
  </si>
  <si>
    <t>E02003754</t>
  </si>
  <si>
    <t>Huntingdonshire 002</t>
  </si>
  <si>
    <t>E02003755</t>
  </si>
  <si>
    <t>Huntingdonshire 003</t>
  </si>
  <si>
    <t>E02003756</t>
  </si>
  <si>
    <t>Huntingdonshire 004</t>
  </si>
  <si>
    <t>E02003757</t>
  </si>
  <si>
    <t>Huntingdonshire 005</t>
  </si>
  <si>
    <t>E02003758</t>
  </si>
  <si>
    <t>Huntingdonshire 006</t>
  </si>
  <si>
    <t>E02003759</t>
  </si>
  <si>
    <t>Islington 001</t>
  </si>
  <si>
    <t>E09000019</t>
  </si>
  <si>
    <t>E02000555</t>
  </si>
  <si>
    <t>Islington 002</t>
  </si>
  <si>
    <t>E02000556</t>
  </si>
  <si>
    <t>Islington 003</t>
  </si>
  <si>
    <t>E02000557</t>
  </si>
  <si>
    <t>Islington 004</t>
  </si>
  <si>
    <t>E02000558</t>
  </si>
  <si>
    <t>Islington 005</t>
  </si>
  <si>
    <t>E02000559</t>
  </si>
  <si>
    <t>Islington 006</t>
  </si>
  <si>
    <t>E02000560</t>
  </si>
  <si>
    <t>Islington 007</t>
  </si>
  <si>
    <t>E02000561</t>
  </si>
  <si>
    <t>Islington 008</t>
  </si>
  <si>
    <t>E02000562</t>
  </si>
  <si>
    <t>Islington 009</t>
  </si>
  <si>
    <t>E02000563</t>
  </si>
  <si>
    <t>Islington 010</t>
  </si>
  <si>
    <t>E02000564</t>
  </si>
  <si>
    <t>Islington 011</t>
  </si>
  <si>
    <t>E02000565</t>
  </si>
  <si>
    <t>Islington 012</t>
  </si>
  <si>
    <t>E02000566</t>
  </si>
  <si>
    <t>Islington 013</t>
  </si>
  <si>
    <t>E02000567</t>
  </si>
  <si>
    <t>Islington 014</t>
  </si>
  <si>
    <t>E02000568</t>
  </si>
  <si>
    <t>Islington 015</t>
  </si>
  <si>
    <t>E02000569</t>
  </si>
  <si>
    <t>Islington 016</t>
  </si>
  <si>
    <t>E02000570</t>
  </si>
  <si>
    <t>Islington 017</t>
  </si>
  <si>
    <t>E02000571</t>
  </si>
  <si>
    <t>Islington 018</t>
  </si>
  <si>
    <t>Haringey 006</t>
  </si>
  <si>
    <t>E02000403</t>
  </si>
  <si>
    <t>Haringey 007</t>
  </si>
  <si>
    <t>E02000404</t>
  </si>
  <si>
    <t>Haringey 008</t>
  </si>
  <si>
    <t>E02000405</t>
  </si>
  <si>
    <t>Haringey 009</t>
  </si>
  <si>
    <t>E02000406</t>
  </si>
  <si>
    <t>Haringey 010</t>
  </si>
  <si>
    <t>E02000407</t>
  </si>
  <si>
    <t>Haringey 011</t>
  </si>
  <si>
    <t>E02000408</t>
  </si>
  <si>
    <t>Haringey 012</t>
  </si>
  <si>
    <t>E02000409</t>
  </si>
  <si>
    <t>Haringey 013</t>
  </si>
  <si>
    <t>E02000410</t>
  </si>
  <si>
    <t>Haringey 014</t>
  </si>
  <si>
    <t>Birmingham 042</t>
  </si>
  <si>
    <t>E02001869</t>
  </si>
  <si>
    <t>Birmingham 043</t>
  </si>
  <si>
    <t>E02001870</t>
  </si>
  <si>
    <t>Birmingham 044</t>
  </si>
  <si>
    <t>E02001871</t>
  </si>
  <si>
    <t>Birmingham 045</t>
  </si>
  <si>
    <t>E02001872</t>
  </si>
  <si>
    <t>Birmingham 046</t>
  </si>
  <si>
    <t>E02001873</t>
  </si>
  <si>
    <t>Birmingham 047</t>
  </si>
  <si>
    <t>E02001874</t>
  </si>
  <si>
    <t>Birmingham 048</t>
  </si>
  <si>
    <t>E02001875</t>
  </si>
  <si>
    <t>Birmingham 049</t>
  </si>
  <si>
    <t>E02001876</t>
  </si>
  <si>
    <t>Birmingham 050</t>
  </si>
  <si>
    <t>E02001877</t>
  </si>
  <si>
    <t>Birmingham 051</t>
  </si>
  <si>
    <t>E02001878</t>
  </si>
  <si>
    <t>Birmingham 052</t>
  </si>
  <si>
    <t>E02001879</t>
  </si>
  <si>
    <t>Birmingham 053</t>
  </si>
  <si>
    <t>E02001880</t>
  </si>
  <si>
    <t>Birmingham 054</t>
  </si>
  <si>
    <t>E02001881</t>
  </si>
  <si>
    <t>Birmingham 055</t>
  </si>
  <si>
    <t>E02001882</t>
  </si>
  <si>
    <t>Birmingham 056</t>
  </si>
  <si>
    <t>E02001883</t>
  </si>
  <si>
    <t>Birmingham 057</t>
  </si>
  <si>
    <t>E02001884</t>
  </si>
  <si>
    <t>Birmingham 058</t>
  </si>
  <si>
    <t>E02001885</t>
  </si>
  <si>
    <t>Birmingham 059</t>
  </si>
  <si>
    <t>E02001886</t>
  </si>
  <si>
    <t>Birmingham 060</t>
  </si>
  <si>
    <t>E02001887</t>
  </si>
  <si>
    <t>Birmingham 061</t>
  </si>
  <si>
    <t>E02001888</t>
  </si>
  <si>
    <t>Birmingham 062</t>
  </si>
  <si>
    <t>E02001889</t>
  </si>
  <si>
    <t>Birmingham 063</t>
  </si>
  <si>
    <t>E02001890</t>
  </si>
  <si>
    <t>Birmingham 064</t>
  </si>
  <si>
    <t>E02001891</t>
  </si>
  <si>
    <t>Birmingham 065</t>
  </si>
  <si>
    <t>E02001892</t>
  </si>
  <si>
    <t>Birmingham 066</t>
  </si>
  <si>
    <t>E02001893</t>
  </si>
  <si>
    <t>Birmingham 067</t>
  </si>
  <si>
    <t>E02001894</t>
  </si>
  <si>
    <t>Birmingham 068</t>
  </si>
  <si>
    <t>E02001895</t>
  </si>
  <si>
    <t>Birmingham 069</t>
  </si>
  <si>
    <t>E02001896</t>
  </si>
  <si>
    <t>Birmingham 070</t>
  </si>
  <si>
    <t>E02001897</t>
  </si>
  <si>
    <t>Birmingham 071</t>
  </si>
  <si>
    <t>E02001898</t>
  </si>
  <si>
    <t>Birmingham 072</t>
  </si>
  <si>
    <t>E02001899</t>
  </si>
  <si>
    <t>Birmingham 073</t>
  </si>
  <si>
    <t>E02001900</t>
  </si>
  <si>
    <t>Birmingham 074</t>
  </si>
  <si>
    <t>E02001901</t>
  </si>
  <si>
    <t>Birmingham 075</t>
  </si>
  <si>
    <t>E02001902</t>
  </si>
  <si>
    <t>Birmingham 076</t>
  </si>
  <si>
    <t>2013-14 crude population</t>
  </si>
  <si>
    <t>2013-14 opening baseline per head
£</t>
  </si>
  <si>
    <t>2013-14 allocation
per head
£</t>
  </si>
  <si>
    <t>2013-14 opening target per head 
£</t>
  </si>
  <si>
    <t>2013-14 increase
 %</t>
  </si>
  <si>
    <t>2013-14 closing DFT 
%</t>
  </si>
  <si>
    <t>E02006063</t>
  </si>
  <si>
    <t>Sedgemoor 003</t>
  </si>
  <si>
    <t>E02006064</t>
  </si>
  <si>
    <t>Sedgemoor 004</t>
  </si>
  <si>
    <t>E02006065</t>
  </si>
  <si>
    <t>Sedgemoor 005</t>
  </si>
  <si>
    <t>E02006066</t>
  </si>
  <si>
    <t>Sedgemoor 006</t>
  </si>
  <si>
    <t>E02006067</t>
  </si>
  <si>
    <t>Sedgemoor 007</t>
  </si>
  <si>
    <t>E02006068</t>
  </si>
  <si>
    <t>Sedgemoor 008</t>
  </si>
  <si>
    <t>E02006069</t>
  </si>
  <si>
    <t>Sedgemoor 009</t>
  </si>
  <si>
    <t>E02006070</t>
  </si>
  <si>
    <t>Sedgemoor 010</t>
  </si>
  <si>
    <t>E02006071</t>
  </si>
  <si>
    <t>Sedgemoor 011</t>
  </si>
  <si>
    <t>E02006072</t>
  </si>
  <si>
    <t>Sedgemoor 012</t>
  </si>
  <si>
    <t>E02006073</t>
  </si>
  <si>
    <t>Sedgemoor 013</t>
  </si>
  <si>
    <t>E02006074</t>
  </si>
  <si>
    <t>Sedgemoor 014</t>
  </si>
  <si>
    <t>E02006075</t>
  </si>
  <si>
    <t>South Somerset 001</t>
  </si>
  <si>
    <t>E02006076</t>
  </si>
  <si>
    <t>South Somerset 002</t>
  </si>
  <si>
    <t>E02006077</t>
  </si>
  <si>
    <t>South Somerset 003</t>
  </si>
  <si>
    <t>E02006078</t>
  </si>
  <si>
    <t>South Somerset 018</t>
  </si>
  <si>
    <t>E02006093</t>
  </si>
  <si>
    <t>South Somerset 019</t>
  </si>
  <si>
    <t>E02006094</t>
  </si>
  <si>
    <t>South Somerset 020</t>
  </si>
  <si>
    <t>E02006095</t>
  </si>
  <si>
    <t>South Somerset 021</t>
  </si>
  <si>
    <t>E02006096</t>
  </si>
  <si>
    <t>South Somerset 022</t>
  </si>
  <si>
    <t>E02006508</t>
  </si>
  <si>
    <t>Stratford-on-Avon 005</t>
  </si>
  <si>
    <t>E02006509</t>
  </si>
  <si>
    <t>Stratford-on-Avon 006</t>
  </si>
  <si>
    <t>E02006510</t>
  </si>
  <si>
    <t>Stratford-on-Avon 007</t>
  </si>
  <si>
    <t>E02006511</t>
  </si>
  <si>
    <t>Stratford-on-Avon 008</t>
  </si>
  <si>
    <t>E02006512</t>
  </si>
  <si>
    <t>Stratford-on-Avon 009</t>
  </si>
  <si>
    <t>E02006513</t>
  </si>
  <si>
    <t>Stratford-on-Avon 010</t>
  </si>
  <si>
    <t>E02006514</t>
  </si>
  <si>
    <t>Stratford-on-Avon 011</t>
  </si>
  <si>
    <t>E02006515</t>
  </si>
  <si>
    <t>Stratford-on-Avon 012</t>
  </si>
  <si>
    <t>E02006516</t>
  </si>
  <si>
    <t>Stratford-on-Avon 013</t>
  </si>
  <si>
    <t>E02006517</t>
  </si>
  <si>
    <t>Bath and North East Somerset 024</t>
  </si>
  <si>
    <t>E02003009</t>
  </si>
  <si>
    <t>Bath and North East Somerset 025</t>
  </si>
  <si>
    <t>E02003010</t>
  </si>
  <si>
    <t>Bath and North East Somerset 026</t>
  </si>
  <si>
    <t>E02003011</t>
  </si>
  <si>
    <t>Bath and North East Somerset 027</t>
  </si>
  <si>
    <t>E02003012</t>
  </si>
  <si>
    <t>Bristol 001</t>
  </si>
  <si>
    <t>E06000023</t>
  </si>
  <si>
    <t>E02003013</t>
  </si>
  <si>
    <t>Bristol 002</t>
  </si>
  <si>
    <t>E02001079</t>
  </si>
  <si>
    <t>Manchester 035</t>
  </si>
  <si>
    <t>E02001080</t>
  </si>
  <si>
    <t>Manchester 036</t>
  </si>
  <si>
    <t>E02001081</t>
  </si>
  <si>
    <t>Manchester 037</t>
  </si>
  <si>
    <t>E02001082</t>
  </si>
  <si>
    <t>Manchester 038</t>
  </si>
  <si>
    <t>E02001083</t>
  </si>
  <si>
    <t>Manchester 039</t>
  </si>
  <si>
    <t>E02001084</t>
  </si>
  <si>
    <t>Manchester 040</t>
  </si>
  <si>
    <t>E02001085</t>
  </si>
  <si>
    <t>Manchester 041</t>
  </si>
  <si>
    <t>E02001086</t>
  </si>
  <si>
    <t>Manchester 042</t>
  </si>
  <si>
    <t>E02001087</t>
  </si>
  <si>
    <t>Manchester 043</t>
  </si>
  <si>
    <t>E02001088</t>
  </si>
  <si>
    <t>Manchester 044</t>
  </si>
  <si>
    <t>E02001089</t>
  </si>
  <si>
    <t>Manchester 045</t>
  </si>
  <si>
    <t>E02001090</t>
  </si>
  <si>
    <t>Manchester 046</t>
  </si>
  <si>
    <t>E02001091</t>
  </si>
  <si>
    <t>Manchester 047</t>
  </si>
  <si>
    <t>E02001092</t>
  </si>
  <si>
    <t>Manchester 048</t>
  </si>
  <si>
    <t>E02001093</t>
  </si>
  <si>
    <t>Manchester 049</t>
  </si>
  <si>
    <t>E02001094</t>
  </si>
  <si>
    <t>Manchester 050</t>
  </si>
  <si>
    <t>E02001095</t>
  </si>
  <si>
    <t>Manchester 051</t>
  </si>
  <si>
    <t>E02001096</t>
  </si>
  <si>
    <t>Manchester 052</t>
  </si>
  <si>
    <t>E02001097</t>
  </si>
  <si>
    <t>Manchester 053</t>
  </si>
  <si>
    <t>E02001098</t>
  </si>
  <si>
    <t>Oldham 001</t>
  </si>
  <si>
    <t>E08000004</t>
  </si>
  <si>
    <t>E02001099</t>
  </si>
  <si>
    <t>Oldham 002</t>
  </si>
  <si>
    <t>E02001100</t>
  </si>
  <si>
    <t>Oldham 003</t>
  </si>
  <si>
    <t>E02001101</t>
  </si>
  <si>
    <t>Oldham 004</t>
  </si>
  <si>
    <t>Greenwich 012</t>
  </si>
  <si>
    <t>E02000325</t>
  </si>
  <si>
    <t>Greenwich 013</t>
  </si>
  <si>
    <t>E02000326</t>
  </si>
  <si>
    <t>Greenwich 014</t>
  </si>
  <si>
    <t>E02000327</t>
  </si>
  <si>
    <t>Greenwich 015</t>
  </si>
  <si>
    <t>E02000328</t>
  </si>
  <si>
    <t>Greenwich 016</t>
  </si>
  <si>
    <t>E02000329</t>
  </si>
  <si>
    <t>East Riding of Yorkshire 020</t>
  </si>
  <si>
    <t>E02002704</t>
  </si>
  <si>
    <t>East Riding of Yorkshire 021</t>
  </si>
  <si>
    <t>E02002705</t>
  </si>
  <si>
    <t>East Riding of Yorkshire 022</t>
  </si>
  <si>
    <t>E02002706</t>
  </si>
  <si>
    <t>East Riding of Yorkshire 023</t>
  </si>
  <si>
    <t>E02002707</t>
  </si>
  <si>
    <t>East Riding of Yorkshire 024</t>
  </si>
  <si>
    <t>E02002708</t>
  </si>
  <si>
    <t>East Riding of Yorkshire 025</t>
  </si>
  <si>
    <t>E02002709</t>
  </si>
  <si>
    <t>East Riding of Yorkshire 026</t>
  </si>
  <si>
    <t>E02002710</t>
  </si>
  <si>
    <t>East Riding of Yorkshire 027</t>
  </si>
  <si>
    <t>E02002711</t>
  </si>
  <si>
    <t>East Riding of Yorkshire 028</t>
  </si>
  <si>
    <t>E02002712</t>
  </si>
  <si>
    <t>East Riding of Yorkshire 029</t>
  </si>
  <si>
    <t>E02002713</t>
  </si>
  <si>
    <t>East Riding of Yorkshire 030</t>
  </si>
  <si>
    <t>E02002714</t>
  </si>
  <si>
    <t>East Riding of Yorkshire 031</t>
  </si>
  <si>
    <t>E02002715</t>
  </si>
  <si>
    <t>East Riding of Yorkshire 032</t>
  </si>
  <si>
    <t>E02002716</t>
  </si>
  <si>
    <t>East Riding of Yorkshire 033</t>
  </si>
  <si>
    <t>E02002717</t>
  </si>
  <si>
    <t>East Riding of Yorkshire 034</t>
  </si>
  <si>
    <t>E02002718</t>
  </si>
  <si>
    <t>East Riding of Yorkshire 035</t>
  </si>
  <si>
    <t>E02002719</t>
  </si>
  <si>
    <t>East Riding of Yorkshire 036</t>
  </si>
  <si>
    <t>E02002720</t>
  </si>
  <si>
    <t>East Riding of Yorkshire 037</t>
  </si>
  <si>
    <t>E02002721</t>
  </si>
  <si>
    <t>East Riding of Yorkshire 038</t>
  </si>
  <si>
    <t>E02002722</t>
  </si>
  <si>
    <t>East Riding of Yorkshire 039</t>
  </si>
  <si>
    <t>E02002723</t>
  </si>
  <si>
    <t>East Riding of Yorkshire 040</t>
  </si>
  <si>
    <t>E02002724</t>
  </si>
  <si>
    <t>East Riding of Yorkshire 041</t>
  </si>
  <si>
    <t>E02002725</t>
  </si>
  <si>
    <t>East Riding of Yorkshire 042</t>
  </si>
  <si>
    <t>E02002726</t>
  </si>
  <si>
    <t>North East Lincolnshire 001</t>
  </si>
  <si>
    <t>E06000012</t>
  </si>
  <si>
    <t>E02002727</t>
  </si>
  <si>
    <t>North East Lincolnshire 002</t>
  </si>
  <si>
    <t>E02002728</t>
  </si>
  <si>
    <t>North East Lincolnshire 003</t>
  </si>
  <si>
    <t>E02002729</t>
  </si>
  <si>
    <t>North East Lincolnshire 004</t>
  </si>
  <si>
    <t>E02002730</t>
  </si>
  <si>
    <t>Redbridge 018</t>
  </si>
  <si>
    <t>E02000769</t>
  </si>
  <si>
    <t>Redbridge 019</t>
  </si>
  <si>
    <t>E02000770</t>
  </si>
  <si>
    <t>Redbridge 020</t>
  </si>
  <si>
    <t>E02000771</t>
  </si>
  <si>
    <t>Redbridge 021</t>
  </si>
  <si>
    <t>E02000772</t>
  </si>
  <si>
    <t>Redbridge 022</t>
  </si>
  <si>
    <t>E02000773</t>
  </si>
  <si>
    <t>Redbridge 023</t>
  </si>
  <si>
    <t>E02000774</t>
  </si>
  <si>
    <t>Redbridge 024</t>
  </si>
  <si>
    <t>E02000775</t>
  </si>
  <si>
    <t>Redbridge 025</t>
  </si>
  <si>
    <t>E02000776</t>
  </si>
  <si>
    <t>Redbridge 026</t>
  </si>
  <si>
    <t>E02000777</t>
  </si>
  <si>
    <t>Redbridge 027</t>
  </si>
  <si>
    <t>E02000778</t>
  </si>
  <si>
    <t>Redbridge 028</t>
  </si>
  <si>
    <t>E02000779</t>
  </si>
  <si>
    <t>Redbridge 029</t>
  </si>
  <si>
    <t>E02000780</t>
  </si>
  <si>
    <t>Redbridge 030</t>
  </si>
  <si>
    <t>E02000781</t>
  </si>
  <si>
    <t>Redbridge 031</t>
  </si>
  <si>
    <t>E02000782</t>
  </si>
  <si>
    <t>Redbridge 032</t>
  </si>
  <si>
    <t>E02000783</t>
  </si>
  <si>
    <t>Redbridge 033</t>
  </si>
  <si>
    <t>E02000784</t>
  </si>
  <si>
    <t>Richmond upon Thames 001</t>
  </si>
  <si>
    <t>E09000027</t>
  </si>
  <si>
    <t>E02000785</t>
  </si>
  <si>
    <t>North East Lincolnshire 018</t>
  </si>
  <si>
    <t>E02002744</t>
  </si>
  <si>
    <t>North East Lincolnshire 019</t>
  </si>
  <si>
    <t>E02002745</t>
  </si>
  <si>
    <t>North East Lincolnshire 020</t>
  </si>
  <si>
    <t>E02001983</t>
  </si>
  <si>
    <t>Coventry 026</t>
  </si>
  <si>
    <t>E02001984</t>
  </si>
  <si>
    <t>Coventry 027</t>
  </si>
  <si>
    <t>E02001985</t>
  </si>
  <si>
    <t>Coventry 028</t>
  </si>
  <si>
    <t>E02001986</t>
  </si>
  <si>
    <t>Coventry 029</t>
  </si>
  <si>
    <t>E02001987</t>
  </si>
  <si>
    <t>Coventry 030</t>
  </si>
  <si>
    <t>E02001988</t>
  </si>
  <si>
    <t>Coventry 031</t>
  </si>
  <si>
    <t>E02001989</t>
  </si>
  <si>
    <t>Coventry 032</t>
  </si>
  <si>
    <t>E02001990</t>
  </si>
  <si>
    <t>Coventry 033</t>
  </si>
  <si>
    <t>E02001991</t>
  </si>
  <si>
    <t>Coventry 034</t>
  </si>
  <si>
    <t>E02001992</t>
  </si>
  <si>
    <t>Coventry 035</t>
  </si>
  <si>
    <t>E02001993</t>
  </si>
  <si>
    <t>Coventry 036</t>
  </si>
  <si>
    <t>E02001994</t>
  </si>
  <si>
    <t>Coventry 037</t>
  </si>
  <si>
    <t>E02001995</t>
  </si>
  <si>
    <t>Coventry 038</t>
  </si>
  <si>
    <t>E02001996</t>
  </si>
  <si>
    <t>E02000001</t>
  </si>
  <si>
    <t>City of London 001</t>
  </si>
  <si>
    <t>E09000001</t>
  </si>
  <si>
    <t>E02000002</t>
  </si>
  <si>
    <t>Barking and Dagenham 001</t>
  </si>
  <si>
    <t>E09000002</t>
  </si>
  <si>
    <t>E02000003</t>
  </si>
  <si>
    <t>Barking and Dagenham 002</t>
  </si>
  <si>
    <t>E02000004</t>
  </si>
  <si>
    <t>Barking and Dagenham 003</t>
  </si>
  <si>
    <t>E02000005</t>
  </si>
  <si>
    <t>Barking and Dagenham 004</t>
  </si>
  <si>
    <t>E02000006</t>
  </si>
  <si>
    <t>Barking and Dagenham 005</t>
  </si>
  <si>
    <t>E02000007</t>
  </si>
  <si>
    <t>Barking and Dagenham 006</t>
  </si>
  <si>
    <t>E02000008</t>
  </si>
  <si>
    <t>Barking and Dagenham 007</t>
  </si>
  <si>
    <t>E02000794</t>
  </si>
  <si>
    <t>Richmond upon Thames 011</t>
  </si>
  <si>
    <t>E02000795</t>
  </si>
  <si>
    <t>Richmond upon Thames 012</t>
  </si>
  <si>
    <t>E02000796</t>
  </si>
  <si>
    <t>Richmond upon Thames 013</t>
  </si>
  <si>
    <t>E02000797</t>
  </si>
  <si>
    <t>Richmond upon Thames 014</t>
  </si>
  <si>
    <t>E02000798</t>
  </si>
  <si>
    <t>Richmond upon Thames 015</t>
  </si>
  <si>
    <t>E02000799</t>
  </si>
  <si>
    <t>Richmond upon Thames 016</t>
  </si>
  <si>
    <t>E02000800</t>
  </si>
  <si>
    <t>Richmond upon Thames 017</t>
  </si>
  <si>
    <t>E02000801</t>
  </si>
  <si>
    <t>Richmond upon Thames 018</t>
  </si>
  <si>
    <t>Rochford 003</t>
  </si>
  <si>
    <t>E02004566</t>
  </si>
  <si>
    <t>Rochford 004</t>
  </si>
  <si>
    <t>E02002681</t>
  </si>
  <si>
    <t>Kingston upon Hull 030</t>
  </si>
  <si>
    <t>E02002682</t>
  </si>
  <si>
    <t>Kingston upon Hull 031</t>
  </si>
  <si>
    <t>E02002683</t>
  </si>
  <si>
    <t>Kingston upon Hull 032</t>
  </si>
  <si>
    <t>E02002684</t>
  </si>
  <si>
    <t>East Riding of Yorkshire 001</t>
  </si>
  <si>
    <t>E06000011</t>
  </si>
  <si>
    <t>E02002685</t>
  </si>
  <si>
    <t>East Riding of Yorkshire 002</t>
  </si>
  <si>
    <t>E02002686</t>
  </si>
  <si>
    <t>East Riding of Yorkshire 003</t>
  </si>
  <si>
    <t>E02002687</t>
  </si>
  <si>
    <t>East Riding of Yorkshire 004</t>
  </si>
  <si>
    <t>E02002688</t>
  </si>
  <si>
    <t>East Riding of Yorkshire 005</t>
  </si>
  <si>
    <t>E02002689</t>
  </si>
  <si>
    <t>Portsmouth</t>
  </si>
  <si>
    <t>Southampton</t>
  </si>
  <si>
    <t>Isle of Wight</t>
  </si>
  <si>
    <t>Buckinghamshire</t>
  </si>
  <si>
    <t>East Sussex</t>
  </si>
  <si>
    <t>Hampshire</t>
  </si>
  <si>
    <t>Kent</t>
  </si>
  <si>
    <t>Oxfordshire</t>
  </si>
  <si>
    <t>Surrey</t>
  </si>
  <si>
    <t>West Sussex</t>
  </si>
  <si>
    <t>Bath and North East Somerset</t>
  </si>
  <si>
    <t>Bristol, City of</t>
  </si>
  <si>
    <t>North Somerset</t>
  </si>
  <si>
    <t>South Gloucestershire</t>
  </si>
  <si>
    <t>Plymouth</t>
  </si>
  <si>
    <t>E02002694</t>
  </si>
  <si>
    <t>Somerset</t>
  </si>
  <si>
    <t>% change in population</t>
  </si>
  <si>
    <t>Birmingham 097</t>
  </si>
  <si>
    <t>E02001924</t>
  </si>
  <si>
    <t>Birmingham 098</t>
  </si>
  <si>
    <t>E02001925</t>
  </si>
  <si>
    <t>Birmingham 099</t>
  </si>
  <si>
    <t>E02001926</t>
  </si>
  <si>
    <t>Birmingham 100</t>
  </si>
  <si>
    <t>E02001927</t>
  </si>
  <si>
    <t>Birmingham 101</t>
  </si>
  <si>
    <t>E02001928</t>
  </si>
  <si>
    <t>Birmingham 102</t>
  </si>
  <si>
    <t>E02001929</t>
  </si>
  <si>
    <t>Birmingham 103</t>
  </si>
  <si>
    <t>E02001930</t>
  </si>
  <si>
    <t>Birmingham 104</t>
  </si>
  <si>
    <t>E02001931</t>
  </si>
  <si>
    <t>Birmingham 105</t>
  </si>
  <si>
    <t>E02001932</t>
  </si>
  <si>
    <t>Birmingham 106</t>
  </si>
  <si>
    <t>E02001933</t>
  </si>
  <si>
    <t>Birmingham 107</t>
  </si>
  <si>
    <t>E02001934</t>
  </si>
  <si>
    <t>Birmingham 108</t>
  </si>
  <si>
    <t>E02001935</t>
  </si>
  <si>
    <t>Birmingham 109</t>
  </si>
  <si>
    <t>E02001936</t>
  </si>
  <si>
    <t>Birmingham 110</t>
  </si>
  <si>
    <t>E02001937</t>
  </si>
  <si>
    <t>Birmingham 111</t>
  </si>
  <si>
    <t>E02001938</t>
  </si>
  <si>
    <t>Birmingham 112</t>
  </si>
  <si>
    <t>E02001939</t>
  </si>
  <si>
    <t>Birmingham 113</t>
  </si>
  <si>
    <t>E02001940</t>
  </si>
  <si>
    <t>Birmingham 114</t>
  </si>
  <si>
    <t>E02001941</t>
  </si>
  <si>
    <t>Birmingham 115</t>
  </si>
  <si>
    <t>E02001942</t>
  </si>
  <si>
    <t>Birmingham 116</t>
  </si>
  <si>
    <t>E02001943</t>
  </si>
  <si>
    <t>Birmingham 117</t>
  </si>
  <si>
    <t>E02001944</t>
  </si>
  <si>
    <t>Birmingham 118</t>
  </si>
  <si>
    <t>E02001945</t>
  </si>
  <si>
    <t>Birmingham 119</t>
  </si>
  <si>
    <t>E02001946</t>
  </si>
  <si>
    <t>Birmingham 120</t>
  </si>
  <si>
    <t>E02001947</t>
  </si>
  <si>
    <t>Birmingham 121</t>
  </si>
  <si>
    <t>E02001948</t>
  </si>
  <si>
    <t>Birmingham 122</t>
  </si>
  <si>
    <t>E02001949</t>
  </si>
  <si>
    <t>Birmingham 123</t>
  </si>
  <si>
    <t>E02001950</t>
  </si>
  <si>
    <t>Birmingham 124</t>
  </si>
  <si>
    <t>E02001951</t>
  </si>
  <si>
    <t>Birmingham 125</t>
  </si>
  <si>
    <t>E02001952</t>
  </si>
  <si>
    <t>Birmingham 126</t>
  </si>
  <si>
    <t>E02001953</t>
  </si>
  <si>
    <t>Birmingham 127</t>
  </si>
  <si>
    <t>E02001954</t>
  </si>
  <si>
    <t>Birmingham 128</t>
  </si>
  <si>
    <t>E02001955</t>
  </si>
  <si>
    <t>Birmingham 129</t>
  </si>
  <si>
    <t>E02001956</t>
  </si>
  <si>
    <t>Birmingham 130</t>
  </si>
  <si>
    <t>E02001957</t>
  </si>
  <si>
    <t>Birmingham 131</t>
  </si>
  <si>
    <t>E02001958</t>
  </si>
  <si>
    <t>Coventry 001</t>
  </si>
  <si>
    <t>E08000026</t>
  </si>
  <si>
    <t>E02001959</t>
  </si>
  <si>
    <t>Coventry 002</t>
  </si>
  <si>
    <t>E02001960</t>
  </si>
  <si>
    <t>Coventry 003</t>
  </si>
  <si>
    <t>E02001961</t>
  </si>
  <si>
    <t>Coventry 004</t>
  </si>
  <si>
    <t>E02001962</t>
  </si>
  <si>
    <t>Coventry 005</t>
  </si>
  <si>
    <t>E02001963</t>
  </si>
  <si>
    <t>Coventry 006</t>
  </si>
  <si>
    <t>E02001964</t>
  </si>
  <si>
    <t>Coventry 007</t>
  </si>
  <si>
    <t>E02001965</t>
  </si>
  <si>
    <t>Coventry 008</t>
  </si>
  <si>
    <t>E02001966</t>
  </si>
  <si>
    <t>Coventry 009</t>
  </si>
  <si>
    <t>E02001967</t>
  </si>
  <si>
    <t>Coventry 010</t>
  </si>
  <si>
    <t>E02001968</t>
  </si>
  <si>
    <t>Coventry 011</t>
  </si>
  <si>
    <t>E02001969</t>
  </si>
  <si>
    <t>Coventry 012</t>
  </si>
  <si>
    <t>E02001970</t>
  </si>
  <si>
    <t>Coventry 013</t>
  </si>
  <si>
    <t>E02001971</t>
  </si>
  <si>
    <t>Coventry 014</t>
  </si>
  <si>
    <t>E02001972</t>
  </si>
  <si>
    <t>Coventry 015</t>
  </si>
  <si>
    <t>E02001973</t>
  </si>
  <si>
    <t>Coventry 016</t>
  </si>
  <si>
    <t>E02001974</t>
  </si>
  <si>
    <t>Coventry 017</t>
  </si>
  <si>
    <t>E02001975</t>
  </si>
  <si>
    <t>Coventry 018</t>
  </si>
  <si>
    <t>E02001976</t>
  </si>
  <si>
    <t>Coventry 019</t>
  </si>
  <si>
    <t>E02001977</t>
  </si>
  <si>
    <t>Richmond upon Thames 002</t>
  </si>
  <si>
    <t>E02000786</t>
  </si>
  <si>
    <t>Richmond upon Thames 003</t>
  </si>
  <si>
    <t>E02000787</t>
  </si>
  <si>
    <t>Richmond upon Thames 004</t>
  </si>
  <si>
    <t>E02000788</t>
  </si>
  <si>
    <t>Richmond upon Thames 005</t>
  </si>
  <si>
    <t>E02000789</t>
  </si>
  <si>
    <t>Richmond upon Thames 006</t>
  </si>
  <si>
    <t>E02000790</t>
  </si>
  <si>
    <t>Richmond upon Thames 007</t>
  </si>
  <si>
    <t>E02000791</t>
  </si>
  <si>
    <t>Richmond upon Thames 008</t>
  </si>
  <si>
    <t>E02000792</t>
  </si>
  <si>
    <t>Richmond upon Thames 009</t>
  </si>
  <si>
    <t>E02000793</t>
  </si>
  <si>
    <t>Richmond upon Thames 010</t>
  </si>
  <si>
    <t>North Lincolnshire 006</t>
  </si>
  <si>
    <t>E02002755</t>
  </si>
  <si>
    <t>North Lincolnshire 007</t>
  </si>
  <si>
    <t>E02002756</t>
  </si>
  <si>
    <t>North Lincolnshire 008</t>
  </si>
  <si>
    <t>E02002757</t>
  </si>
  <si>
    <t>North Lincolnshire 009</t>
  </si>
  <si>
    <t>E02002758</t>
  </si>
  <si>
    <t>North Lincolnshire 010</t>
  </si>
  <si>
    <t>E02002759</t>
  </si>
  <si>
    <t>North Lincolnshire 011</t>
  </si>
  <si>
    <t>E02002760</t>
  </si>
  <si>
    <t>North Lincolnshire 012</t>
  </si>
  <si>
    <t>E02002761</t>
  </si>
  <si>
    <t>North Lincolnshire 013</t>
  </si>
  <si>
    <t>E02002762</t>
  </si>
  <si>
    <t>Richmond upon Thames 022</t>
  </si>
  <si>
    <t>E02000806</t>
  </si>
  <si>
    <t>Richmond upon Thames 023</t>
  </si>
  <si>
    <t>E02000807</t>
  </si>
  <si>
    <t>Southwark 001</t>
  </si>
  <si>
    <t>E09000028</t>
  </si>
  <si>
    <t>E02000808</t>
  </si>
  <si>
    <t>Southwark 002</t>
  </si>
  <si>
    <t>E02000809</t>
  </si>
  <si>
    <t>Southwark 003</t>
  </si>
  <si>
    <t>E02000810</t>
  </si>
  <si>
    <t>Southwark 004</t>
  </si>
  <si>
    <t>E02000811</t>
  </si>
  <si>
    <t>Southwark 005</t>
  </si>
  <si>
    <t>E02000812</t>
  </si>
  <si>
    <t>Southwark 006</t>
  </si>
  <si>
    <t>E02000813</t>
  </si>
  <si>
    <t>Southwark 007</t>
  </si>
  <si>
    <t>E02000814</t>
  </si>
  <si>
    <t>Southwark 008</t>
  </si>
  <si>
    <t>E02000815</t>
  </si>
  <si>
    <t>Southwark 009</t>
  </si>
  <si>
    <t>E02000816</t>
  </si>
  <si>
    <t>Southwark 010</t>
  </si>
  <si>
    <t>E02000817</t>
  </si>
  <si>
    <t>Southwark 011</t>
  </si>
  <si>
    <t>E02000818</t>
  </si>
  <si>
    <t>Southwark 012</t>
  </si>
  <si>
    <t>E02000819</t>
  </si>
  <si>
    <t>Southwark 013</t>
  </si>
  <si>
    <t>E02000820</t>
  </si>
  <si>
    <t>Southwark 014</t>
  </si>
  <si>
    <t>E02000821</t>
  </si>
  <si>
    <t>Southwark 015</t>
  </si>
  <si>
    <t>E02000822</t>
  </si>
  <si>
    <t>Southwark 016</t>
  </si>
  <si>
    <t>E02000823</t>
  </si>
  <si>
    <t>Southwark 017</t>
  </si>
  <si>
    <t>E02000824</t>
  </si>
  <si>
    <t>York 009</t>
  </si>
  <si>
    <t>E10000008</t>
  </si>
  <si>
    <t>E02004130</t>
  </si>
  <si>
    <t>East Devon 002</t>
  </si>
  <si>
    <t>E02004131</t>
  </si>
  <si>
    <t>East Devon 003</t>
  </si>
  <si>
    <t>E02004132</t>
  </si>
  <si>
    <t>East Devon 004</t>
  </si>
  <si>
    <t>E02004133</t>
  </si>
  <si>
    <t>East Devon 005</t>
  </si>
  <si>
    <t>E02004134</t>
  </si>
  <si>
    <t>East Devon 006</t>
  </si>
  <si>
    <t>E02004135</t>
  </si>
  <si>
    <t>E02005828</t>
  </si>
  <si>
    <t>Ashfield 010</t>
  </si>
  <si>
    <t>E02005829</t>
  </si>
  <si>
    <t>Ashfield 011</t>
  </si>
  <si>
    <t>E02005830</t>
  </si>
  <si>
    <t>Ashfield 012</t>
  </si>
  <si>
    <t>E02005831</t>
  </si>
  <si>
    <t>Ashfield 013</t>
  </si>
  <si>
    <t>E02005832</t>
  </si>
  <si>
    <t>Stratford-on-Avon 002</t>
  </si>
  <si>
    <t>E02006506</t>
  </si>
  <si>
    <t>Stratford-on-Avon 003</t>
  </si>
  <si>
    <t>E02006507</t>
  </si>
  <si>
    <t>Stratford-on-Avon 004</t>
  </si>
  <si>
    <t>North West Leicestershire 012</t>
  </si>
  <si>
    <t>E02005409</t>
  </si>
  <si>
    <t>North West Leicestershire 013</t>
  </si>
  <si>
    <t>E02005410</t>
  </si>
  <si>
    <t>Oadby and Wigston 001</t>
  </si>
  <si>
    <t>E02005411</t>
  </si>
  <si>
    <t>Oadby and Wigston 002</t>
  </si>
  <si>
    <t>E02005412</t>
  </si>
  <si>
    <t>Oadby and Wigston 003</t>
  </si>
  <si>
    <t>E02005413</t>
  </si>
  <si>
    <t>Oadby and Wigston 004</t>
  </si>
  <si>
    <t>E02005414</t>
  </si>
  <si>
    <t>Oadby and Wigston 005</t>
  </si>
  <si>
    <t>E02005415</t>
  </si>
  <si>
    <t>Oadby and Wigston 006</t>
  </si>
  <si>
    <t>E02005416</t>
  </si>
  <si>
    <t>Oadby and Wigston 007</t>
  </si>
  <si>
    <t>E02005417</t>
  </si>
  <si>
    <t>Boston 001</t>
  </si>
  <si>
    <t>E10000019</t>
  </si>
  <si>
    <t>E02005418</t>
  </si>
  <si>
    <t>Boston 002</t>
  </si>
  <si>
    <t>E02005419</t>
  </si>
  <si>
    <t>Boston 003</t>
  </si>
  <si>
    <t>E02005420</t>
  </si>
  <si>
    <t>Boston 004</t>
  </si>
  <si>
    <t>E02005421</t>
  </si>
  <si>
    <t>Boston 005</t>
  </si>
  <si>
    <t>E02005422</t>
  </si>
  <si>
    <t>Boston 006</t>
  </si>
  <si>
    <t>E02005423</t>
  </si>
  <si>
    <t>Boston 007</t>
  </si>
  <si>
    <t>E02005424</t>
  </si>
  <si>
    <t>East Lindsey 001</t>
  </si>
  <si>
    <t>E02005425</t>
  </si>
  <si>
    <t>East Lindsey 002</t>
  </si>
  <si>
    <t>E02005426</t>
  </si>
  <si>
    <t>East Lindsey 003</t>
  </si>
  <si>
    <t>E02005427</t>
  </si>
  <si>
    <t>East Lindsey 004</t>
  </si>
  <si>
    <t>E02005428</t>
  </si>
  <si>
    <t>East Lindsey 005</t>
  </si>
  <si>
    <t>E02005429</t>
  </si>
  <si>
    <t>East Lindsey 006</t>
  </si>
  <si>
    <t>E02005430</t>
  </si>
  <si>
    <t>East Lindsey 007</t>
  </si>
  <si>
    <t>E02005431</t>
  </si>
  <si>
    <t>E02003498</t>
  </si>
  <si>
    <t>Brighton and Hove 008</t>
  </si>
  <si>
    <t>E02003499</t>
  </si>
  <si>
    <t>Brighton and Hove 009</t>
  </si>
  <si>
    <t>E02003500</t>
  </si>
  <si>
    <t>Brighton and Hove 010</t>
  </si>
  <si>
    <t>E02003501</t>
  </si>
  <si>
    <t>Brighton and Hove 011</t>
  </si>
  <si>
    <t>E02003502</t>
  </si>
  <si>
    <t>Brighton and Hove 012</t>
  </si>
  <si>
    <t>E02003503</t>
  </si>
  <si>
    <t>Brighton and Hove 013</t>
  </si>
  <si>
    <t>E02003504</t>
  </si>
  <si>
    <t>Brighton and Hove 014</t>
  </si>
  <si>
    <t>E02003505</t>
  </si>
  <si>
    <t>Brighton and Hove 015</t>
  </si>
  <si>
    <t>E02003506</t>
  </si>
  <si>
    <t>Brighton and Hove 016</t>
  </si>
  <si>
    <t>E02003507</t>
  </si>
  <si>
    <t>Brighton and Hove 017</t>
  </si>
  <si>
    <t>E02003508</t>
  </si>
  <si>
    <t>North East Derbyshire 009</t>
  </si>
  <si>
    <t>E02004114</t>
  </si>
  <si>
    <t>North East Derbyshire 010</t>
  </si>
  <si>
    <t>E02004115</t>
  </si>
  <si>
    <t>North East Derbyshire 011</t>
  </si>
  <si>
    <t>E02004116</t>
  </si>
  <si>
    <t>North East Derbyshire 012</t>
  </si>
  <si>
    <t>E02004117</t>
  </si>
  <si>
    <t>North East Derbyshire 013</t>
  </si>
  <si>
    <t>E02004118</t>
  </si>
  <si>
    <t>South Derbyshire 001</t>
  </si>
  <si>
    <t>E02004119</t>
  </si>
  <si>
    <t>South Derbyshire 002</t>
  </si>
  <si>
    <t>E02004120</t>
  </si>
  <si>
    <t>South Derbyshire 003</t>
  </si>
  <si>
    <t>E02004121</t>
  </si>
  <si>
    <t>South Derbyshire 004</t>
  </si>
  <si>
    <t>E02004122</t>
  </si>
  <si>
    <t>South Derbyshire 005</t>
  </si>
  <si>
    <t>E02004123</t>
  </si>
  <si>
    <t>South Derbyshire 006</t>
  </si>
  <si>
    <t>E02004124</t>
  </si>
  <si>
    <t>South Derbyshire 007</t>
  </si>
  <si>
    <t>E02004125</t>
  </si>
  <si>
    <t>South Derbyshire 008</t>
  </si>
  <si>
    <t>E02004126</t>
  </si>
  <si>
    <t>South Derbyshire 009</t>
  </si>
  <si>
    <t>E02004127</t>
  </si>
  <si>
    <t>South Derbyshire 010</t>
  </si>
  <si>
    <t>E02004128</t>
  </si>
  <si>
    <t>South Derbyshire 011</t>
  </si>
  <si>
    <t>E02004129</t>
  </si>
  <si>
    <t>East Devon 001</t>
  </si>
  <si>
    <t>E02002233</t>
  </si>
  <si>
    <t>Bradford 051</t>
  </si>
  <si>
    <t>E02002234</t>
  </si>
  <si>
    <t>Bradford 052</t>
  </si>
  <si>
    <t>E02002235</t>
  </si>
  <si>
    <t>Bradford 053</t>
  </si>
  <si>
    <t>E02002236</t>
  </si>
  <si>
    <t>Bradford 054</t>
  </si>
  <si>
    <t>E02002237</t>
  </si>
  <si>
    <t>Bradford 055</t>
  </si>
  <si>
    <t>E02002238</t>
  </si>
  <si>
    <t>Bradford 056</t>
  </si>
  <si>
    <t>E02002239</t>
  </si>
  <si>
    <t>Bradford 057</t>
  </si>
  <si>
    <t>E02002240</t>
  </si>
  <si>
    <t>Bradford 058</t>
  </si>
  <si>
    <t>E02002241</t>
  </si>
  <si>
    <t>Bradford 059</t>
  </si>
  <si>
    <t>E02002242</t>
  </si>
  <si>
    <t>Tewkesbury 006</t>
  </si>
  <si>
    <t>Ashfield 014</t>
  </si>
  <si>
    <t>E02005833</t>
  </si>
  <si>
    <t>Ashfield 015</t>
  </si>
  <si>
    <t>E02005834</t>
  </si>
  <si>
    <t>Ashfield 016</t>
  </si>
  <si>
    <t>E02005835</t>
  </si>
  <si>
    <t>Bassetlaw 001</t>
  </si>
  <si>
    <t>E02005836</t>
  </si>
  <si>
    <t>Bassetlaw 002</t>
  </si>
  <si>
    <t>E02005837</t>
  </si>
  <si>
    <t>North Cornwall 010</t>
  </si>
  <si>
    <t>E02003941</t>
  </si>
  <si>
    <t>North Cornwall 011</t>
  </si>
  <si>
    <t>E02003942</t>
  </si>
  <si>
    <t>North Cornwall 012</t>
  </si>
  <si>
    <t>E02003943</t>
  </si>
  <si>
    <t>Penwith 001</t>
  </si>
  <si>
    <t>E02003944</t>
  </si>
  <si>
    <t>Penwith 002</t>
  </si>
  <si>
    <t>E02003945</t>
  </si>
  <si>
    <t>Penwith 003</t>
  </si>
  <si>
    <t>E02003946</t>
  </si>
  <si>
    <t>Penwith 004</t>
  </si>
  <si>
    <t>E02003947</t>
  </si>
  <si>
    <t>Penwith 005</t>
  </si>
  <si>
    <t>E02003948</t>
  </si>
  <si>
    <t>Penwith 006</t>
  </si>
  <si>
    <t>E02003949</t>
  </si>
  <si>
    <t>Penwith 007</t>
  </si>
  <si>
    <t>E02003950</t>
  </si>
  <si>
    <t>Penwith 008</t>
  </si>
  <si>
    <t>E02003951</t>
  </si>
  <si>
    <t>Penwith 009</t>
  </si>
  <si>
    <t>E02003952</t>
  </si>
  <si>
    <t>Restormel 001</t>
  </si>
  <si>
    <t>E02003953</t>
  </si>
  <si>
    <t>Restormel 002</t>
  </si>
  <si>
    <t>E02003954</t>
  </si>
  <si>
    <t>Restormel 003</t>
  </si>
  <si>
    <t>E02003955</t>
  </si>
  <si>
    <t>Restormel 004</t>
  </si>
  <si>
    <t>E02003956</t>
  </si>
  <si>
    <t>Restormel 005</t>
  </si>
  <si>
    <t>E02003957</t>
  </si>
  <si>
    <t>Restormel 006</t>
  </si>
  <si>
    <t>E02003958</t>
  </si>
  <si>
    <t>Restormel 007</t>
  </si>
  <si>
    <t>E02003959</t>
  </si>
  <si>
    <t>Restormel 008</t>
  </si>
  <si>
    <t>E02003960</t>
  </si>
  <si>
    <t>Restormel 009</t>
  </si>
  <si>
    <t>E02003961</t>
  </si>
  <si>
    <t>Restormel 010</t>
  </si>
  <si>
    <t>E02003962</t>
  </si>
  <si>
    <t>Restormel 011</t>
  </si>
  <si>
    <t>E02003963</t>
  </si>
  <si>
    <t>Restormel 012</t>
  </si>
  <si>
    <t>E02003964</t>
  </si>
  <si>
    <t>Restormel 013</t>
  </si>
  <si>
    <t>E02003965</t>
  </si>
  <si>
    <t>Allerdale 001</t>
  </si>
  <si>
    <t>E10000006</t>
  </si>
  <si>
    <t>E02003966</t>
  </si>
  <si>
    <t>Allerdale 002</t>
  </si>
  <si>
    <t>E02003967</t>
  </si>
  <si>
    <t>Allerdale 003</t>
  </si>
  <si>
    <t>E02003968</t>
  </si>
  <si>
    <t>Allerdale 004</t>
  </si>
  <si>
    <t>E02003969</t>
  </si>
  <si>
    <t>Allerdale 005</t>
  </si>
  <si>
    <t>E02003970</t>
  </si>
  <si>
    <t>Allerdale 006</t>
  </si>
  <si>
    <t>E02003971</t>
  </si>
  <si>
    <t>Allerdale 007</t>
  </si>
  <si>
    <t>E02003972</t>
  </si>
  <si>
    <t>Allerdale 008</t>
  </si>
  <si>
    <t>E02003973</t>
  </si>
  <si>
    <t>Allerdale 009</t>
  </si>
  <si>
    <t>E02003974</t>
  </si>
  <si>
    <t>Allerdale 010</t>
  </si>
  <si>
    <t>E02003975</t>
  </si>
  <si>
    <t>Allerdale 011</t>
  </si>
  <si>
    <t>E02003976</t>
  </si>
  <si>
    <t>Allerdale 012</t>
  </si>
  <si>
    <t>E02003977</t>
  </si>
  <si>
    <t>Barrow-in-Furness 001</t>
  </si>
  <si>
    <t>E02003978</t>
  </si>
  <si>
    <t>Barrow-in-Furness 002</t>
  </si>
  <si>
    <t>E02003979</t>
  </si>
  <si>
    <t>Barrow-in-Furness 003</t>
  </si>
  <si>
    <t>E02003980</t>
  </si>
  <si>
    <t>Barrow-in-Furness 004</t>
  </si>
  <si>
    <t>E02003981</t>
  </si>
  <si>
    <t>Barrow-in-Furness 005</t>
  </si>
  <si>
    <t>E02003982</t>
  </si>
  <si>
    <t>Barrow-in-Furness 006</t>
  </si>
  <si>
    <t>E02003983</t>
  </si>
  <si>
    <t>Barrow-in-Furness 007</t>
  </si>
  <si>
    <t>E02003984</t>
  </si>
  <si>
    <t>Barrow-in-Furness 008</t>
  </si>
  <si>
    <t>E02006530</t>
  </si>
  <si>
    <t>Warwick 012</t>
  </si>
  <si>
    <t>E02006531</t>
  </si>
  <si>
    <t>Warwick 013</t>
  </si>
  <si>
    <t>E02006532</t>
  </si>
  <si>
    <t>Warwick 014</t>
  </si>
  <si>
    <t>E02006533</t>
  </si>
  <si>
    <t>Warwick 015</t>
  </si>
  <si>
    <t>E02006534</t>
  </si>
  <si>
    <t>Adur 001</t>
  </si>
  <si>
    <t>E10000032</t>
  </si>
  <si>
    <t>E02006535</t>
  </si>
  <si>
    <t>Isle of Wight 006</t>
  </si>
  <si>
    <t>E02003587</t>
  </si>
  <si>
    <t>Isle of Wight 007</t>
  </si>
  <si>
    <t>E02003588</t>
  </si>
  <si>
    <t>Isle of Wight 008</t>
  </si>
  <si>
    <t>E02003589</t>
  </si>
  <si>
    <t>Isle of Wight 009</t>
  </si>
  <si>
    <t>E02003590</t>
  </si>
  <si>
    <t>Isle of Wight 010</t>
  </si>
  <si>
    <t>E02003591</t>
  </si>
  <si>
    <t>Isle of Wight 011</t>
  </si>
  <si>
    <t>E02003592</t>
  </si>
  <si>
    <t>Isle of Wight 012</t>
  </si>
  <si>
    <t>E02003593</t>
  </si>
  <si>
    <t>Isle of Wight 013</t>
  </si>
  <si>
    <t>E02003594</t>
  </si>
  <si>
    <t>Isle of Wight 014</t>
  </si>
  <si>
    <t>E02003595</t>
  </si>
  <si>
    <t>E02003050</t>
  </si>
  <si>
    <t>Bristol 039</t>
  </si>
  <si>
    <t>E02003051</t>
  </si>
  <si>
    <t>Bristol 040</t>
  </si>
  <si>
    <t>E02003052</t>
  </si>
  <si>
    <t>Bristol 041</t>
  </si>
  <si>
    <t>E02003053</t>
  </si>
  <si>
    <t>Bristol 042</t>
  </si>
  <si>
    <t>E02003054</t>
  </si>
  <si>
    <t>Bristol 043</t>
  </si>
  <si>
    <t>E02003055</t>
  </si>
  <si>
    <t>Bristol 044</t>
  </si>
  <si>
    <t>E02003056</t>
  </si>
  <si>
    <t>Bristol 045</t>
  </si>
  <si>
    <t>E02003057</t>
  </si>
  <si>
    <t>Bristol 046</t>
  </si>
  <si>
    <t>E02003058</t>
  </si>
  <si>
    <t>Bristol 047</t>
  </si>
  <si>
    <t>E02003059</t>
  </si>
  <si>
    <t>Bristol 048</t>
  </si>
  <si>
    <t>E02003060</t>
  </si>
  <si>
    <t>Bristol 049</t>
  </si>
  <si>
    <t>E02003061</t>
  </si>
  <si>
    <t>Bristol 050</t>
  </si>
  <si>
    <t>E02003062</t>
  </si>
  <si>
    <t>Bristol 051</t>
  </si>
  <si>
    <t>E02003063</t>
  </si>
  <si>
    <t>Bristol 052</t>
  </si>
  <si>
    <t>E02003064</t>
  </si>
  <si>
    <t>Bristol 053</t>
  </si>
  <si>
    <t>E02003065</t>
  </si>
  <si>
    <t>North Somerset 001</t>
  </si>
  <si>
    <t>E06000024</t>
  </si>
  <si>
    <t>E02003066</t>
  </si>
  <si>
    <t>North Somerset 002</t>
  </si>
  <si>
    <t>E02003067</t>
  </si>
  <si>
    <t>North Somerset 003</t>
  </si>
  <si>
    <t>E02003068</t>
  </si>
  <si>
    <t>North Somerset 004</t>
  </si>
  <si>
    <t>E02003069</t>
  </si>
  <si>
    <t>North Somerset 005</t>
  </si>
  <si>
    <t>E02003070</t>
  </si>
  <si>
    <t>North Somerset 006</t>
  </si>
  <si>
    <t>E02003071</t>
  </si>
  <si>
    <t>North Somerset 007</t>
  </si>
  <si>
    <t>E02003072</t>
  </si>
  <si>
    <t>North Somerset 008</t>
  </si>
  <si>
    <t>E02003073</t>
  </si>
  <si>
    <t>North Somerset 009</t>
  </si>
  <si>
    <t>E02003074</t>
  </si>
  <si>
    <t>North Somerset 010</t>
  </si>
  <si>
    <t>E02003075</t>
  </si>
  <si>
    <t>North Somerset 011</t>
  </si>
  <si>
    <t>E02003076</t>
  </si>
  <si>
    <t>North Somerset 012</t>
  </si>
  <si>
    <t>E02003077</t>
  </si>
  <si>
    <t>North Somerset 013</t>
  </si>
  <si>
    <t>E02003078</t>
  </si>
  <si>
    <t>North Somerset 014</t>
  </si>
  <si>
    <t>E02003079</t>
  </si>
  <si>
    <t>North Somerset 015</t>
  </si>
  <si>
    <t>E02005540</t>
  </si>
  <si>
    <t>Great Yarmouth 003</t>
  </si>
  <si>
    <t>E02005541</t>
  </si>
  <si>
    <t>Great Yarmouth 004</t>
  </si>
  <si>
    <t>E02005542</t>
  </si>
  <si>
    <t>Great Yarmouth 005</t>
  </si>
  <si>
    <t>E02005543</t>
  </si>
  <si>
    <t>Great Yarmouth 006</t>
  </si>
  <si>
    <t>E02005544</t>
  </si>
  <si>
    <t>Great Yarmouth 007</t>
  </si>
  <si>
    <t>E02005545</t>
  </si>
  <si>
    <t>Great Yarmouth 008</t>
  </si>
  <si>
    <t>E02005546</t>
  </si>
  <si>
    <t>Great Yarmouth 009</t>
  </si>
  <si>
    <t>E02005547</t>
  </si>
  <si>
    <t>Great Yarmouth 010</t>
  </si>
  <si>
    <t>E02005548</t>
  </si>
  <si>
    <t>Forest of Dean 008</t>
  </si>
  <si>
    <t>E02004634</t>
  </si>
  <si>
    <t>Forest of Dean 009</t>
  </si>
  <si>
    <t>E02004635</t>
  </si>
  <si>
    <t>Forest of Dean 010</t>
  </si>
  <si>
    <t>E02004636</t>
  </si>
  <si>
    <t>Gloucester 001</t>
  </si>
  <si>
    <t>E02004637</t>
  </si>
  <si>
    <t>Gloucester 002</t>
  </si>
  <si>
    <t>E02004638</t>
  </si>
  <si>
    <t>Gloucester 003</t>
  </si>
  <si>
    <t>E02004639</t>
  </si>
  <si>
    <t>Gloucester 004</t>
  </si>
  <si>
    <t>E02004640</t>
  </si>
  <si>
    <t>Gloucester 005</t>
  </si>
  <si>
    <t>E02004641</t>
  </si>
  <si>
    <t>Gloucester 006</t>
  </si>
  <si>
    <t>E02004642</t>
  </si>
  <si>
    <t>Gloucester 007</t>
  </si>
  <si>
    <t>E02004643</t>
  </si>
  <si>
    <t>Gloucester 008</t>
  </si>
  <si>
    <t>E02004644</t>
  </si>
  <si>
    <t>Gloucester 009</t>
  </si>
  <si>
    <t>E02004645</t>
  </si>
  <si>
    <t>Gloucester 010</t>
  </si>
  <si>
    <t>E02004646</t>
  </si>
  <si>
    <t xml:space="preserve"> </t>
  </si>
  <si>
    <t xml:space="preserve"> Weighted populations for drugs services previously funded through the Pooled Treatment Budget (PTB)</t>
  </si>
  <si>
    <t xml:space="preserve">SMR&lt;75 weighted population scaled to 2013 population </t>
  </si>
  <si>
    <t>2010-11 estimated spend proportions</t>
  </si>
  <si>
    <t>Nuneaton and Bedworth 010</t>
  </si>
  <si>
    <t>E02006485</t>
  </si>
  <si>
    <t>Nuneaton and Bedworth 011</t>
  </si>
  <si>
    <t>E02006486</t>
  </si>
  <si>
    <t>Nuneaton and Bedworth 012</t>
  </si>
  <si>
    <t>E02006487</t>
  </si>
  <si>
    <t>Nuneaton and Bedworth 013</t>
  </si>
  <si>
    <t>E02006488</t>
  </si>
  <si>
    <t>Nuneaton and Bedworth 014</t>
  </si>
  <si>
    <t>E02006489</t>
  </si>
  <si>
    <t>Nuneaton and Bedworth 015</t>
  </si>
  <si>
    <t>E02006490</t>
  </si>
  <si>
    <t>Nuneaton and Bedworth 016</t>
  </si>
  <si>
    <t>E02006491</t>
  </si>
  <si>
    <t>Nuneaton and Bedworth 017</t>
  </si>
  <si>
    <t>E02006492</t>
  </si>
  <si>
    <t>Rugby 001</t>
  </si>
  <si>
    <t>E02006493</t>
  </si>
  <si>
    <t>Liverpool 019</t>
  </si>
  <si>
    <t>E02001366</t>
  </si>
  <si>
    <t>Liverpool 020</t>
  </si>
  <si>
    <t>E02001367</t>
  </si>
  <si>
    <t>Liverpool 021</t>
  </si>
  <si>
    <t>E02001368</t>
  </si>
  <si>
    <t>Liverpool 022</t>
  </si>
  <si>
    <t>E02001369</t>
  </si>
  <si>
    <t>Liverpool 023</t>
  </si>
  <si>
    <t>E02001370</t>
  </si>
  <si>
    <t>Liverpool 024</t>
  </si>
  <si>
    <t>E02001371</t>
  </si>
  <si>
    <t>Liverpool 025</t>
  </si>
  <si>
    <t>E02001372</t>
  </si>
  <si>
    <t>Liverpool 026</t>
  </si>
  <si>
    <t>E02001373</t>
  </si>
  <si>
    <t>Liverpool 027</t>
  </si>
  <si>
    <t>E02001374</t>
  </si>
  <si>
    <t>Liverpool 028</t>
  </si>
  <si>
    <t>E02001375</t>
  </si>
  <si>
    <t>Liverpool 029</t>
  </si>
  <si>
    <t>E02001376</t>
  </si>
  <si>
    <t>Liverpool 030</t>
  </si>
  <si>
    <t>E02001377</t>
  </si>
  <si>
    <t>Liverpool 031</t>
  </si>
  <si>
    <t>E02001378</t>
  </si>
  <si>
    <t>Liverpool 032</t>
  </si>
  <si>
    <t>E02001379</t>
  </si>
  <si>
    <t>Liverpool 033</t>
  </si>
  <si>
    <t>E02001380</t>
  </si>
  <si>
    <t>Liverpool 034</t>
  </si>
  <si>
    <t>E02001381</t>
  </si>
  <si>
    <t>Liverpool 035</t>
  </si>
  <si>
    <t>E02001382</t>
  </si>
  <si>
    <t>Liverpool 036</t>
  </si>
  <si>
    <t>E02001383</t>
  </si>
  <si>
    <t>Liverpool 037</t>
  </si>
  <si>
    <t>E02001384</t>
  </si>
  <si>
    <t>Liverpool 038</t>
  </si>
  <si>
    <t>E02001385</t>
  </si>
  <si>
    <t>Liverpool 039</t>
  </si>
  <si>
    <t>E02001386</t>
  </si>
  <si>
    <t>Liverpool 040</t>
  </si>
  <si>
    <t>North Warwickshire 002</t>
  </si>
  <si>
    <t>E02006470</t>
  </si>
  <si>
    <t>North Warwickshire 003</t>
  </si>
  <si>
    <t>E02006471</t>
  </si>
  <si>
    <t>North Warwickshire 004</t>
  </si>
  <si>
    <t>E02006472</t>
  </si>
  <si>
    <t>North Warwickshire 005</t>
  </si>
  <si>
    <t>E02006473</t>
  </si>
  <si>
    <t>North Warwickshire 006</t>
  </si>
  <si>
    <t>E02006474</t>
  </si>
  <si>
    <t>South Ribble 001</t>
  </si>
  <si>
    <t>E02005288</t>
  </si>
  <si>
    <t>South Ribble 002</t>
  </si>
  <si>
    <t>E02005289</t>
  </si>
  <si>
    <t>South Ribble 003</t>
  </si>
  <si>
    <t>E02005290</t>
  </si>
  <si>
    <t>South Ribble 004</t>
  </si>
  <si>
    <t>E02005291</t>
  </si>
  <si>
    <t>South Ribble 005</t>
  </si>
  <si>
    <t>E02005292</t>
  </si>
  <si>
    <t>South Ribble 006</t>
  </si>
  <si>
    <t>E02005293</t>
  </si>
  <si>
    <t>South Ribble 007</t>
  </si>
  <si>
    <t>E02005294</t>
  </si>
  <si>
    <t>South Ribble 008</t>
  </si>
  <si>
    <t>E02005295</t>
  </si>
  <si>
    <t>South Ribble 009</t>
  </si>
  <si>
    <t>E02005296</t>
  </si>
  <si>
    <t>South Ribble 010</t>
  </si>
  <si>
    <t>E02005297</t>
  </si>
  <si>
    <t>South Ribble 011</t>
  </si>
  <si>
    <t>E02005298</t>
  </si>
  <si>
    <t>South Ribble 012</t>
  </si>
  <si>
    <t>E02005299</t>
  </si>
  <si>
    <t>South Ribble 013</t>
  </si>
  <si>
    <t>E02005300</t>
  </si>
  <si>
    <t>Congleton 006</t>
  </si>
  <si>
    <t>E02003817</t>
  </si>
  <si>
    <t>Congleton 007</t>
  </si>
  <si>
    <t>E02003818</t>
  </si>
  <si>
    <t>Congleton 008</t>
  </si>
  <si>
    <t>E02003819</t>
  </si>
  <si>
    <t>Congleton 009</t>
  </si>
  <si>
    <t>E02003820</t>
  </si>
  <si>
    <t>Congleton 010</t>
  </si>
  <si>
    <t>E02003821</t>
  </si>
  <si>
    <t>Congleton 011</t>
  </si>
  <si>
    <t>E02003822</t>
  </si>
  <si>
    <t>Congleton 012</t>
  </si>
  <si>
    <t>Activity
(Note 1)</t>
  </si>
  <si>
    <t>ONS LA Codes</t>
  </si>
  <si>
    <t xml:space="preserve">SMR&lt;75 weighted population </t>
  </si>
  <si>
    <t>ONS MSOA Code</t>
  </si>
  <si>
    <t>MSOA Name</t>
  </si>
  <si>
    <t xml:space="preserve">SMR&lt;75 weighted mid 2010  population </t>
  </si>
  <si>
    <t>E02003373</t>
  </si>
  <si>
    <t>West Berkshire 007</t>
  </si>
  <si>
    <t>E02003374</t>
  </si>
  <si>
    <t>West Berkshire 008</t>
  </si>
  <si>
    <t>E02003375</t>
  </si>
  <si>
    <t>Kingston upon Thames 018</t>
  </si>
  <si>
    <t>E02000616</t>
  </si>
  <si>
    <t>Kingston upon Thames 019</t>
  </si>
  <si>
    <t>E02000617</t>
  </si>
  <si>
    <t>Kingston upon Thames 020</t>
  </si>
  <si>
    <t>E02000618</t>
  </si>
  <si>
    <t>Lambeth 001</t>
  </si>
  <si>
    <t>E09000022</t>
  </si>
  <si>
    <t>E02000619</t>
  </si>
  <si>
    <t>Lambeth 002</t>
  </si>
  <si>
    <t>E02000620</t>
  </si>
  <si>
    <t>Lambeth 003</t>
  </si>
  <si>
    <t>E02000621</t>
  </si>
  <si>
    <t>Lambeth 004</t>
  </si>
  <si>
    <t>E02000622</t>
  </si>
  <si>
    <t>Lambeth 005</t>
  </si>
  <si>
    <t>E02000623</t>
  </si>
  <si>
    <t>Lambeth 006</t>
  </si>
  <si>
    <t>E02000624</t>
  </si>
  <si>
    <t>E02000191</t>
  </si>
  <si>
    <t>Camden 026</t>
  </si>
  <si>
    <t>E02000192</t>
  </si>
  <si>
    <t>Camden 027</t>
  </si>
  <si>
    <t>E02000193</t>
  </si>
  <si>
    <t>Camden 028</t>
  </si>
  <si>
    <t>E02000194</t>
  </si>
  <si>
    <t>Croydon 001</t>
  </si>
  <si>
    <t>E09000008</t>
  </si>
  <si>
    <t>E02000195</t>
  </si>
  <si>
    <t>Croydon 002</t>
  </si>
  <si>
    <t>E02000196</t>
  </si>
  <si>
    <t>Croydon 003</t>
  </si>
  <si>
    <t>E02000637</t>
  </si>
  <si>
    <t>Lambeth 020</t>
  </si>
  <si>
    <t>E02000638</t>
  </si>
  <si>
    <t>Lambeth 021</t>
  </si>
  <si>
    <t>E02000639</t>
  </si>
  <si>
    <t>Lambeth 022</t>
  </si>
  <si>
    <t>E02000640</t>
  </si>
  <si>
    <t>Tower Hamlets 010</t>
  </si>
  <si>
    <t>E02000874</t>
  </si>
  <si>
    <t>Tower Hamlets 011</t>
  </si>
  <si>
    <t>E02000875</t>
  </si>
  <si>
    <t>Brighton and Hove 006</t>
  </si>
  <si>
    <t>E02003497</t>
  </si>
  <si>
    <t>Brighton and Hove 007</t>
  </si>
  <si>
    <t>E02001616</t>
  </si>
  <si>
    <t>Sheffield 006</t>
  </si>
  <si>
    <t>E02001617</t>
  </si>
  <si>
    <t>Sheffield 007</t>
  </si>
  <si>
    <t>E02001618</t>
  </si>
  <si>
    <t>Sheffield 008</t>
  </si>
  <si>
    <t>E02001619</t>
  </si>
  <si>
    <t>Sheffield 009</t>
  </si>
  <si>
    <t>E02001620</t>
  </si>
  <si>
    <t>Sheffield 010</t>
  </si>
  <si>
    <t>E02001621</t>
  </si>
  <si>
    <t>Sheffield 011</t>
  </si>
  <si>
    <t>E02001622</t>
  </si>
  <si>
    <t>Sheffield 012</t>
  </si>
  <si>
    <t>E02001623</t>
  </si>
  <si>
    <t>Sheffield 013</t>
  </si>
  <si>
    <t>E02001624</t>
  </si>
  <si>
    <t>Sheffield 014</t>
  </si>
  <si>
    <t>E02001625</t>
  </si>
  <si>
    <t>Sheffield 015</t>
  </si>
  <si>
    <t>E02001626</t>
  </si>
  <si>
    <t>Sheffield 016</t>
  </si>
  <si>
    <t>E02001627</t>
  </si>
  <si>
    <t>Sheffield 017</t>
  </si>
  <si>
    <t>E02001628</t>
  </si>
  <si>
    <t>Sheffield 018</t>
  </si>
  <si>
    <t>E02001629</t>
  </si>
  <si>
    <t>Sheffield 019</t>
  </si>
  <si>
    <t>E02001630</t>
  </si>
  <si>
    <t>Sheffield 020</t>
  </si>
  <si>
    <t>E02001631</t>
  </si>
  <si>
    <t>Sheffield 021</t>
  </si>
  <si>
    <t>E02001632</t>
  </si>
  <si>
    <t>Sheffield 022</t>
  </si>
  <si>
    <t>E02001633</t>
  </si>
  <si>
    <t>Sheffield 023</t>
  </si>
  <si>
    <t>E02001634</t>
  </si>
  <si>
    <t>Sheffield 024</t>
  </si>
  <si>
    <t>E02001635</t>
  </si>
  <si>
    <t>Sheffield 025</t>
  </si>
  <si>
    <t>E02001636</t>
  </si>
  <si>
    <t>Sheffield 026</t>
  </si>
  <si>
    <t>E02001637</t>
  </si>
  <si>
    <t>Sheffield 027</t>
  </si>
  <si>
    <t>E02001638</t>
  </si>
  <si>
    <t>Sheffield 028</t>
  </si>
  <si>
    <t>E02001639</t>
  </si>
  <si>
    <t>Sheffield 029</t>
  </si>
  <si>
    <t>E02001640</t>
  </si>
  <si>
    <t>Sheffield 030</t>
  </si>
  <si>
    <t>E02001641</t>
  </si>
  <si>
    <t>Sheffield 031</t>
  </si>
  <si>
    <t>E02001642</t>
  </si>
  <si>
    <t>Sheffield 032</t>
  </si>
  <si>
    <t>E02001643</t>
  </si>
  <si>
    <t>Sheffield 033</t>
  </si>
  <si>
    <t>E02001644</t>
  </si>
  <si>
    <t>Sheffield 034</t>
  </si>
  <si>
    <t>E02001645</t>
  </si>
  <si>
    <t>Sheffield 035</t>
  </si>
  <si>
    <t>E02001646</t>
  </si>
  <si>
    <t>Sheffield 036</t>
  </si>
  <si>
    <t>E02001647</t>
  </si>
  <si>
    <t>Sheffield 037</t>
  </si>
  <si>
    <t>E02001648</t>
  </si>
  <si>
    <t>Sheffield 038</t>
  </si>
  <si>
    <t>E02001649</t>
  </si>
  <si>
    <t>Sheffield 039</t>
  </si>
  <si>
    <t>E02001650</t>
  </si>
  <si>
    <t>Sheffield 040</t>
  </si>
  <si>
    <t>E02001651</t>
  </si>
  <si>
    <t>Sheffield 041</t>
  </si>
  <si>
    <t>E02001652</t>
  </si>
  <si>
    <t>Sheffield 042</t>
  </si>
  <si>
    <t>E02001653</t>
  </si>
  <si>
    <t>Sheffield 043</t>
  </si>
  <si>
    <t>E02001654</t>
  </si>
  <si>
    <t>Sheffield 044</t>
  </si>
  <si>
    <t>E02001655</t>
  </si>
  <si>
    <t>Sheffield 045</t>
  </si>
  <si>
    <t>E02001656</t>
  </si>
  <si>
    <t>Sheffield 046</t>
  </si>
  <si>
    <t>E02001657</t>
  </si>
  <si>
    <t>Kennet 004</t>
  </si>
  <si>
    <t>E02006638</t>
  </si>
  <si>
    <t>Kennet 005</t>
  </si>
  <si>
    <t>E02006639</t>
  </si>
  <si>
    <t>Kennet 006</t>
  </si>
  <si>
    <t>E02006640</t>
  </si>
  <si>
    <t>Kennet 007</t>
  </si>
  <si>
    <t>E02006641</t>
  </si>
  <si>
    <t>Kennet 008</t>
  </si>
  <si>
    <t>E02006642</t>
  </si>
  <si>
    <t>Kennet 009</t>
  </si>
  <si>
    <t>E02006643</t>
  </si>
  <si>
    <t>Kennet 010</t>
  </si>
  <si>
    <t>E02006644</t>
  </si>
  <si>
    <t>North Wiltshire 001</t>
  </si>
  <si>
    <t>E02006645</t>
  </si>
  <si>
    <t>North Wiltshire 002</t>
  </si>
  <si>
    <t>E02006646</t>
  </si>
  <si>
    <t>North Wiltshire 003</t>
  </si>
  <si>
    <t>E02006647</t>
  </si>
  <si>
    <t>North Wiltshire 004</t>
  </si>
  <si>
    <t>E02006648</t>
  </si>
  <si>
    <t>North Wiltshire 005</t>
  </si>
  <si>
    <t>E02006649</t>
  </si>
  <si>
    <t>North Wiltshire 006</t>
  </si>
  <si>
    <t>E02006650</t>
  </si>
  <si>
    <t>North Wiltshire 007</t>
  </si>
  <si>
    <t>E02006651</t>
  </si>
  <si>
    <t>North Wiltshire 008</t>
  </si>
  <si>
    <t>E02006652</t>
  </si>
  <si>
    <t>North Wiltshire 009</t>
  </si>
  <si>
    <t>E02006653</t>
  </si>
  <si>
    <t>North Wiltshire 010</t>
  </si>
  <si>
    <t>E02006654</t>
  </si>
  <si>
    <t>Derwentside 002</t>
  </si>
  <si>
    <t>E02004299</t>
  </si>
  <si>
    <t>Derwentside 003</t>
  </si>
  <si>
    <t>E02004300</t>
  </si>
  <si>
    <t>Derwentside 004</t>
  </si>
  <si>
    <t>E02004301</t>
  </si>
  <si>
    <t>Derwentside 005</t>
  </si>
  <si>
    <t>E02004302</t>
  </si>
  <si>
    <t>Derwentside 006</t>
  </si>
  <si>
    <t>E02004303</t>
  </si>
  <si>
    <t>Derwentside 007</t>
  </si>
  <si>
    <t>E02004304</t>
  </si>
  <si>
    <t>Sheffield 049</t>
  </si>
  <si>
    <t>E02001660</t>
  </si>
  <si>
    <t>Sheffield 050</t>
  </si>
  <si>
    <t>E02001661</t>
  </si>
  <si>
    <t>Sheffield 051</t>
  </si>
  <si>
    <t>E02001662</t>
  </si>
  <si>
    <t>Sheffield 052</t>
  </si>
  <si>
    <t>E02001663</t>
  </si>
  <si>
    <t>E02002558</t>
  </si>
  <si>
    <t>Stockton-on-Tees 024</t>
  </si>
  <si>
    <t>E02002559</t>
  </si>
  <si>
    <t>Darlington 001</t>
  </si>
  <si>
    <t>E06000005</t>
  </si>
  <si>
    <t>E02002560</t>
  </si>
  <si>
    <t>Darlington 002</t>
  </si>
  <si>
    <t>Sedgefield 007</t>
  </si>
  <si>
    <t>OCU activity (Note 4)</t>
  </si>
  <si>
    <t>Non- OCU activity   (Note 5)</t>
  </si>
  <si>
    <t>Wakefield 026</t>
  </si>
  <si>
    <t>E02002464</t>
  </si>
  <si>
    <t>Wakefield 027</t>
  </si>
  <si>
    <t>E02002465</t>
  </si>
  <si>
    <t>Wakefield 028</t>
  </si>
  <si>
    <t>E02002466</t>
  </si>
  <si>
    <t>Wakefield 029</t>
  </si>
  <si>
    <t>E02002467</t>
  </si>
  <si>
    <t>Wakefield 030</t>
  </si>
  <si>
    <t>E02002468</t>
  </si>
  <si>
    <t>Wakefield 031</t>
  </si>
  <si>
    <t>E02002469</t>
  </si>
  <si>
    <t>Weymouth and Portland 007</t>
  </si>
  <si>
    <t>E02004288</t>
  </si>
  <si>
    <t>Weymouth and Portland 008</t>
  </si>
  <si>
    <t>E02004289</t>
  </si>
  <si>
    <t>Weymouth and Portland 009</t>
  </si>
  <si>
    <t>E02004290</t>
  </si>
  <si>
    <t>Chester-le-Street 001</t>
  </si>
  <si>
    <t>E06000047</t>
  </si>
  <si>
    <t>E02004291</t>
  </si>
  <si>
    <t>Chester-le-Street 002</t>
  </si>
  <si>
    <t>E02004292</t>
  </si>
  <si>
    <t>Chester-le-Street 003</t>
  </si>
  <si>
    <t>E02004293</t>
  </si>
  <si>
    <t>Chester-le-Street 004</t>
  </si>
  <si>
    <t>E02004294</t>
  </si>
  <si>
    <t>Chester-le-Street 005</t>
  </si>
  <si>
    <t>E02004295</t>
  </si>
  <si>
    <t>Chester-le-Street 006</t>
  </si>
  <si>
    <t>E02004296</t>
  </si>
  <si>
    <t>Chester-le-Street 007</t>
  </si>
  <si>
    <t>E02004297</t>
  </si>
  <si>
    <t>Greenwich 031</t>
  </si>
  <si>
    <t>E02000344</t>
  </si>
  <si>
    <t>Greenwich 032</t>
  </si>
  <si>
    <t>E02000345</t>
  </si>
  <si>
    <t>Hackney 001</t>
  </si>
  <si>
    <t>E09000012</t>
  </si>
  <si>
    <t>E02000346</t>
  </si>
  <si>
    <t>Hackney 002</t>
  </si>
  <si>
    <t>E02000347</t>
  </si>
  <si>
    <t>Hackney 003</t>
  </si>
  <si>
    <t>E02000348</t>
  </si>
  <si>
    <t>Hackney 004</t>
  </si>
  <si>
    <t>E02000349</t>
  </si>
  <si>
    <t>Hackney 005</t>
  </si>
  <si>
    <t>E02000350</t>
  </si>
  <si>
    <t>Hackney 006</t>
  </si>
  <si>
    <t>E02000351</t>
  </si>
  <si>
    <t>Hackney 007</t>
  </si>
  <si>
    <t>E02000352</t>
  </si>
  <si>
    <t>Hackney 008</t>
  </si>
  <si>
    <t>E02000353</t>
  </si>
  <si>
    <t>Hackney 009</t>
  </si>
  <si>
    <t>E02000354</t>
  </si>
  <si>
    <t>Hackney 010</t>
  </si>
  <si>
    <t>E02000355</t>
  </si>
  <si>
    <t>Hackney 011</t>
  </si>
  <si>
    <t>E02000356</t>
  </si>
  <si>
    <t>Hackney 012</t>
  </si>
  <si>
    <t xml:space="preserve">Table 12: </t>
  </si>
  <si>
    <t>(c) under target local authorities receive minimum growth or above minimum growth with a cap of 10% total growth</t>
  </si>
  <si>
    <t>PTB reference calculation for drugs services previously funded through the Pooled Treatment Budget (PTB)</t>
  </si>
  <si>
    <t>OCU and non-OCU numbers in effective treatment used for 2010-11 PTB allocation</t>
  </si>
  <si>
    <t>Stockport 007</t>
  </si>
  <si>
    <t>E02001194</t>
  </si>
  <si>
    <t>Stockport 008</t>
  </si>
  <si>
    <t>E02001195</t>
  </si>
  <si>
    <t>Stockport 009</t>
  </si>
  <si>
    <t>E02001196</t>
  </si>
  <si>
    <t>Stockport 010</t>
  </si>
  <si>
    <t>E02001197</t>
  </si>
  <si>
    <t>Stockport 011</t>
  </si>
  <si>
    <t>E02001198</t>
  </si>
  <si>
    <t>Stockport 012</t>
  </si>
  <si>
    <t>E02001199</t>
  </si>
  <si>
    <t>Stockport 013</t>
  </si>
  <si>
    <t>E02001200</t>
  </si>
  <si>
    <t>Stockport 014</t>
  </si>
  <si>
    <t>E02001201</t>
  </si>
  <si>
    <t>Stockport 015</t>
  </si>
  <si>
    <t>E02001202</t>
  </si>
  <si>
    <t>Stockport 016</t>
  </si>
  <si>
    <t>E02001203</t>
  </si>
  <si>
    <t>Table 6:</t>
  </si>
  <si>
    <t>R403</t>
  </si>
  <si>
    <t>LA Code</t>
  </si>
  <si>
    <t>ONS LA Code</t>
  </si>
  <si>
    <t>North Somerset 019</t>
  </si>
  <si>
    <t>E02003084</t>
  </si>
  <si>
    <t>North Somerset 020</t>
  </si>
  <si>
    <t>E02003085</t>
  </si>
  <si>
    <t>North Somerset 021</t>
  </si>
  <si>
    <t>E02003086</t>
  </si>
  <si>
    <t>E02001211</t>
  </si>
  <si>
    <t>Stockport 025</t>
  </si>
  <si>
    <t>E02001212</t>
  </si>
  <si>
    <t>Stockport 026</t>
  </si>
  <si>
    <t>E02001213</t>
  </si>
  <si>
    <t>Stockport 027</t>
  </si>
  <si>
    <t>E02001214</t>
  </si>
  <si>
    <t>Stockport 028</t>
  </si>
  <si>
    <t>E02001215</t>
  </si>
  <si>
    <t>Stockport 029</t>
  </si>
  <si>
    <t>E02001216</t>
  </si>
  <si>
    <t>Stockport 030</t>
  </si>
  <si>
    <t>E02001217</t>
  </si>
  <si>
    <t>Stockport 031</t>
  </si>
  <si>
    <t>E02001218</t>
  </si>
  <si>
    <t>Stockport 032</t>
  </si>
  <si>
    <t>E02001219</t>
  </si>
  <si>
    <t>Stockport 033</t>
  </si>
  <si>
    <t>E02001220</t>
  </si>
  <si>
    <t>Stockport 034</t>
  </si>
  <si>
    <t>E02001221</t>
  </si>
  <si>
    <t>Stockport 035</t>
  </si>
  <si>
    <t>E02001222</t>
  </si>
  <si>
    <t>Stockport 036</t>
  </si>
  <si>
    <t>E02001223</t>
  </si>
  <si>
    <t>Stockport 037</t>
  </si>
  <si>
    <t>E02001224</t>
  </si>
  <si>
    <t>Stockport 038</t>
  </si>
  <si>
    <t>E02001225</t>
  </si>
  <si>
    <t>Stockport 039</t>
  </si>
  <si>
    <t>E02001226</t>
  </si>
  <si>
    <t>Stockport 040</t>
  </si>
  <si>
    <t>E02001227</t>
  </si>
  <si>
    <t>Stockport 041</t>
  </si>
  <si>
    <t>E02001228</t>
  </si>
  <si>
    <t>Stockport 042</t>
  </si>
  <si>
    <t>E02001229</t>
  </si>
  <si>
    <t>Tameside 001</t>
  </si>
  <si>
    <t>E08000008</t>
  </si>
  <si>
    <t>E02001230</t>
  </si>
  <si>
    <t>Tameside 002</t>
  </si>
  <si>
    <t>E02001231</t>
  </si>
  <si>
    <t>E02000480</t>
  </si>
  <si>
    <t>Havering 017</t>
  </si>
  <si>
    <t>E02000481</t>
  </si>
  <si>
    <t>Havering 018</t>
  </si>
  <si>
    <t>E02000482</t>
  </si>
  <si>
    <t>Havering 019</t>
  </si>
  <si>
    <t>E02000483</t>
  </si>
  <si>
    <t>Havering 020</t>
  </si>
  <si>
    <t>E02000484</t>
  </si>
  <si>
    <t>Havering 021</t>
  </si>
  <si>
    <t>E02000485</t>
  </si>
  <si>
    <t>Havering 022</t>
  </si>
  <si>
    <t>E02000486</t>
  </si>
  <si>
    <t>Havering 023</t>
  </si>
  <si>
    <t>E02000487</t>
  </si>
  <si>
    <t>Havering 024</t>
  </si>
  <si>
    <t>E02000488</t>
  </si>
  <si>
    <t>Havering 025</t>
  </si>
  <si>
    <t>E02000489</t>
  </si>
  <si>
    <t>Havering 026</t>
  </si>
  <si>
    <t>E02000490</t>
  </si>
  <si>
    <t>Havering 027</t>
  </si>
  <si>
    <t>E02000491</t>
  </si>
  <si>
    <t>Havering 028</t>
  </si>
  <si>
    <t>E02000492</t>
  </si>
  <si>
    <t>Havering 029</t>
  </si>
  <si>
    <t>E02000493</t>
  </si>
  <si>
    <t>Havering 030</t>
  </si>
  <si>
    <t>E02000494</t>
  </si>
  <si>
    <t>Hillingdon 001</t>
  </si>
  <si>
    <t>E09000017</t>
  </si>
  <si>
    <t>E02000495</t>
  </si>
  <si>
    <t>Hillingdon 002</t>
  </si>
  <si>
    <t>E02000496</t>
  </si>
  <si>
    <t>Hillingdon 003</t>
  </si>
  <si>
    <t>E02000497</t>
  </si>
  <si>
    <t>Hillingdon 004</t>
  </si>
  <si>
    <t>E02000498</t>
  </si>
  <si>
    <t>Hillingdon 005</t>
  </si>
  <si>
    <t>E02000499</t>
  </si>
  <si>
    <t>Hillingdon 006</t>
  </si>
  <si>
    <t>E02000500</t>
  </si>
  <si>
    <t>Hillingdon 007</t>
  </si>
  <si>
    <t>E02000501</t>
  </si>
  <si>
    <t>Carrick 008</t>
  </si>
  <si>
    <t>E02003913</t>
  </si>
  <si>
    <t>Carrick 009</t>
  </si>
  <si>
    <t>E02003914</t>
  </si>
  <si>
    <t>Carrick 010</t>
  </si>
  <si>
    <t>E02003915</t>
  </si>
  <si>
    <t>Carrick 011</t>
  </si>
  <si>
    <t>E02003916</t>
  </si>
  <si>
    <t>Carrick 012</t>
  </si>
  <si>
    <t>E02003917</t>
  </si>
  <si>
    <t>Carrick 013</t>
  </si>
  <si>
    <t>E02003918</t>
  </si>
  <si>
    <t>Kerrier 001</t>
  </si>
  <si>
    <t>E02003919</t>
  </si>
  <si>
    <t>Kerrier 002</t>
  </si>
  <si>
    <t>E02003920</t>
  </si>
  <si>
    <t>Kerrier 003</t>
  </si>
  <si>
    <t>E02003921</t>
  </si>
  <si>
    <t>Kerrier 004</t>
  </si>
  <si>
    <t>E02003922</t>
  </si>
  <si>
    <t>Kerrier 005</t>
  </si>
  <si>
    <t>E02003923</t>
  </si>
  <si>
    <t>Kerrier 006</t>
  </si>
  <si>
    <t>E02003924</t>
  </si>
  <si>
    <t>Kerrier 007</t>
  </si>
  <si>
    <t>E02003925</t>
  </si>
  <si>
    <t>Kerrier 008</t>
  </si>
  <si>
    <t>E02003926</t>
  </si>
  <si>
    <t>Kerrier 009</t>
  </si>
  <si>
    <t>E02003927</t>
  </si>
  <si>
    <t>Kerrier 010</t>
  </si>
  <si>
    <t>E02003928</t>
  </si>
  <si>
    <t>Kerrier 011</t>
  </si>
  <si>
    <t>E02003929</t>
  </si>
  <si>
    <t>Kerrier 012</t>
  </si>
  <si>
    <t>E02003930</t>
  </si>
  <si>
    <t>Kerrier 013</t>
  </si>
  <si>
    <t>E02003931</t>
  </si>
  <si>
    <t>North Cornwall 001</t>
  </si>
  <si>
    <t>E02003855</t>
  </si>
  <si>
    <t>Macclesfield 003</t>
  </si>
  <si>
    <t>E02003856</t>
  </si>
  <si>
    <t>Macclesfield 004</t>
  </si>
  <si>
    <t>E02003857</t>
  </si>
  <si>
    <t>Macclesfield 005</t>
  </si>
  <si>
    <t>E02003858</t>
  </si>
  <si>
    <t>Macclesfield 006</t>
  </si>
  <si>
    <t>E02003859</t>
  </si>
  <si>
    <t>Macclesfield 007</t>
  </si>
  <si>
    <t>E02003860</t>
  </si>
  <si>
    <t>Macclesfield 008</t>
  </si>
  <si>
    <t>Coventry 039</t>
  </si>
  <si>
    <t>E02001997</t>
  </si>
  <si>
    <t>Coventry 040</t>
  </si>
  <si>
    <t>E02001998</t>
  </si>
  <si>
    <t>Coventry 041</t>
  </si>
  <si>
    <t>E02001999</t>
  </si>
  <si>
    <t>Coventry 042</t>
  </si>
  <si>
    <t>E02002000</t>
  </si>
  <si>
    <t>Dudley 001</t>
  </si>
  <si>
    <t>E08000027</t>
  </si>
  <si>
    <t>E02002001</t>
  </si>
  <si>
    <t>Dudley 002</t>
  </si>
  <si>
    <t>E02002002</t>
  </si>
  <si>
    <t>Dudley 003</t>
  </si>
  <si>
    <t>E02002003</t>
  </si>
  <si>
    <t>Dudley 004</t>
  </si>
  <si>
    <t>E02002004</t>
  </si>
  <si>
    <t>Dudley 005</t>
  </si>
  <si>
    <t>E02002005</t>
  </si>
  <si>
    <t>Dudley 006</t>
  </si>
  <si>
    <t>E02002006</t>
  </si>
  <si>
    <t>Dudley 007</t>
  </si>
  <si>
    <t>E02002007</t>
  </si>
  <si>
    <t>Dudley 008</t>
  </si>
  <si>
    <t>E02002008</t>
  </si>
  <si>
    <t>Dudley 009</t>
  </si>
  <si>
    <t>E02002009</t>
  </si>
  <si>
    <t>Dudley 010</t>
  </si>
  <si>
    <t>E02002010</t>
  </si>
  <si>
    <t>Dudley 011</t>
  </si>
  <si>
    <t>E02002011</t>
  </si>
  <si>
    <t>Dudley 012</t>
  </si>
  <si>
    <t>E02002012</t>
  </si>
  <si>
    <t>Dudley 013</t>
  </si>
  <si>
    <t>E02002013</t>
  </si>
  <si>
    <t>Dudley 014</t>
  </si>
  <si>
    <t>E02003361</t>
  </si>
  <si>
    <t>Bracknell Forest 010</t>
  </si>
  <si>
    <t>E02003362</t>
  </si>
  <si>
    <t>Bracknell Forest 011</t>
  </si>
  <si>
    <t>E02003363</t>
  </si>
  <si>
    <t>Bracknell Forest 012</t>
  </si>
  <si>
    <t>E02003364</t>
  </si>
  <si>
    <t>Bracknell Forest 013</t>
  </si>
  <si>
    <t>E02003365</t>
  </si>
  <si>
    <t>Bracknell Forest 014</t>
  </si>
  <si>
    <t>E02003366</t>
  </si>
  <si>
    <t>Bracknell Forest 015</t>
  </si>
  <si>
    <t>E02003367</t>
  </si>
  <si>
    <t>West Berkshire 001</t>
  </si>
  <si>
    <t>E06000037</t>
  </si>
  <si>
    <t>E02003368</t>
  </si>
  <si>
    <t>West Berkshire 002</t>
  </si>
  <si>
    <t>E02003369</t>
  </si>
  <si>
    <t>West Berkshire 003</t>
  </si>
  <si>
    <t>E02003370</t>
  </si>
  <si>
    <t>West Berkshire 004</t>
  </si>
  <si>
    <t>E02003371</t>
  </si>
  <si>
    <t>West Berkshire 005</t>
  </si>
  <si>
    <t>E02003372</t>
  </si>
  <si>
    <t>West Berkshire 006</t>
  </si>
  <si>
    <t>Ribble Valley 003</t>
  </si>
  <si>
    <t>E02005273</t>
  </si>
  <si>
    <t>Ribble Valley 004</t>
  </si>
  <si>
    <t>E02005274</t>
  </si>
  <si>
    <t>Ribble Valley 005</t>
  </si>
  <si>
    <t>E02005275</t>
  </si>
  <si>
    <t>Ribble Valley 006</t>
  </si>
  <si>
    <t>E02005276</t>
  </si>
  <si>
    <t>Ribble Valley 007</t>
  </si>
  <si>
    <t>E02005277</t>
  </si>
  <si>
    <t>Ribble Valley 008</t>
  </si>
  <si>
    <t>E02005278</t>
  </si>
  <si>
    <t>Rossendale 001</t>
  </si>
  <si>
    <t>E02005279</t>
  </si>
  <si>
    <t>Rossendale 002</t>
  </si>
  <si>
    <t>E02005280</t>
  </si>
  <si>
    <t>Wigan 039</t>
  </si>
  <si>
    <t>E02001326</t>
  </si>
  <si>
    <t>Wigan 040</t>
  </si>
  <si>
    <t>E02001327</t>
  </si>
  <si>
    <t>Knowsley 001</t>
  </si>
  <si>
    <t>E08000011</t>
  </si>
  <si>
    <t>E02001328</t>
  </si>
  <si>
    <t>Knowsley 002</t>
  </si>
  <si>
    <t>E02001329</t>
  </si>
  <si>
    <t>Knowsley 003</t>
  </si>
  <si>
    <t>E02001330</t>
  </si>
  <si>
    <t>Knowsley 004</t>
  </si>
  <si>
    <t>E02001331</t>
  </si>
  <si>
    <t>Knowsley 005</t>
  </si>
  <si>
    <t>E02001332</t>
  </si>
  <si>
    <t>Knowsley 006</t>
  </si>
  <si>
    <t>E02001333</t>
  </si>
  <si>
    <t>Knowsley 007</t>
  </si>
  <si>
    <t>E02001334</t>
  </si>
  <si>
    <t>Knowsley 008</t>
  </si>
  <si>
    <t>E02001335</t>
  </si>
  <si>
    <t>Knowsley 009</t>
  </si>
  <si>
    <t>E02001336</t>
  </si>
  <si>
    <t>E02000572</t>
  </si>
  <si>
    <t>Islington 019</t>
  </si>
  <si>
    <t>E02000573</t>
  </si>
  <si>
    <t>Islington 020</t>
  </si>
  <si>
    <t>E02000574</t>
  </si>
  <si>
    <t>Islington 021</t>
  </si>
  <si>
    <t>E02000575</t>
  </si>
  <si>
    <t>Islington 022</t>
  </si>
  <si>
    <t>E02000576</t>
  </si>
  <si>
    <t>Islington 023</t>
  </si>
  <si>
    <t>E02000577</t>
  </si>
  <si>
    <t>Kensington and Chelsea 001</t>
  </si>
  <si>
    <t>E09000020</t>
  </si>
  <si>
    <t>E02000578</t>
  </si>
  <si>
    <t>Kensington and Chelsea 002</t>
  </si>
  <si>
    <t>E02000579</t>
  </si>
  <si>
    <t>Kensington and Chelsea 003</t>
  </si>
  <si>
    <t>E02000580</t>
  </si>
  <si>
    <t>Kensington and Chelsea 004</t>
  </si>
  <si>
    <t>E02000581</t>
  </si>
  <si>
    <t>Kensington and Chelsea 005</t>
  </si>
  <si>
    <t>E02000582</t>
  </si>
  <si>
    <t>Kensington and Chelsea 006</t>
  </si>
  <si>
    <t>E02000583</t>
  </si>
  <si>
    <t>Kensington and Chelsea 007</t>
  </si>
  <si>
    <t>Halton 001</t>
  </si>
  <si>
    <t>E06000006</t>
  </si>
  <si>
    <t>E02002575</t>
  </si>
  <si>
    <t>Halton 002</t>
  </si>
  <si>
    <t>E02002576</t>
  </si>
  <si>
    <t>Halton 003</t>
  </si>
  <si>
    <t>E02000411</t>
  </si>
  <si>
    <t>Haringey 015</t>
  </si>
  <si>
    <t>E02000412</t>
  </si>
  <si>
    <t>Haringey 016</t>
  </si>
  <si>
    <t>E02000413</t>
  </si>
  <si>
    <t>Haringey 017</t>
  </si>
  <si>
    <t>E02000414</t>
  </si>
  <si>
    <t>Haringey 018</t>
  </si>
  <si>
    <t>E02000415</t>
  </si>
  <si>
    <t>Haringey 019</t>
  </si>
  <si>
    <t>E02000416</t>
  </si>
  <si>
    <t>Haringey 020</t>
  </si>
  <si>
    <t>E02000417</t>
  </si>
  <si>
    <t>Haringey 021</t>
  </si>
  <si>
    <t>E02000418</t>
  </si>
  <si>
    <t>Haringey 022</t>
  </si>
  <si>
    <t>E02000419</t>
  </si>
  <si>
    <t>Haringey 023</t>
  </si>
  <si>
    <t>E02000420</t>
  </si>
  <si>
    <t>Haringey 024</t>
  </si>
  <si>
    <t>E02000421</t>
  </si>
  <si>
    <t>Haringey 025</t>
  </si>
  <si>
    <t>E02000422</t>
  </si>
  <si>
    <t>Haringey 026</t>
  </si>
  <si>
    <t>E02000423</t>
  </si>
  <si>
    <t>Haringey 027</t>
  </si>
  <si>
    <t>E02000424</t>
  </si>
  <si>
    <t>Haringey 028</t>
  </si>
  <si>
    <t>E02000425</t>
  </si>
  <si>
    <t>Haringey 029</t>
  </si>
  <si>
    <t>E02005731</t>
  </si>
  <si>
    <t>Tynedale 005</t>
  </si>
  <si>
    <t>E02005732</t>
  </si>
  <si>
    <t>Tynedale 006</t>
  </si>
  <si>
    <t>E02005733</t>
  </si>
  <si>
    <t>Tynedale 007</t>
  </si>
  <si>
    <t>E02005734</t>
  </si>
  <si>
    <t>Wansbeck 001</t>
  </si>
  <si>
    <t>E02005735</t>
  </si>
  <si>
    <t>Wansbeck 002</t>
  </si>
  <si>
    <t>E02005736</t>
  </si>
  <si>
    <t>Wansbeck 003</t>
  </si>
  <si>
    <t>E02005737</t>
  </si>
  <si>
    <t>Wansbeck 004</t>
  </si>
  <si>
    <t>E02005738</t>
  </si>
  <si>
    <t>Wansbeck 005</t>
  </si>
  <si>
    <t>E02005739</t>
  </si>
  <si>
    <t>Wansbeck 006</t>
  </si>
  <si>
    <t>E02005740</t>
  </si>
  <si>
    <t>Wansbeck 007</t>
  </si>
  <si>
    <t>E02005741</t>
  </si>
  <si>
    <t>Wansbeck 008</t>
  </si>
  <si>
    <t>E02005742</t>
  </si>
  <si>
    <t>Craven 001</t>
  </si>
  <si>
    <t>E10000023</t>
  </si>
  <si>
    <t>E02005743</t>
  </si>
  <si>
    <t>Craven 002</t>
  </si>
  <si>
    <t>E02005744</t>
  </si>
  <si>
    <t>Craven 003</t>
  </si>
  <si>
    <t>E02005745</t>
  </si>
  <si>
    <t>Craven 004</t>
  </si>
  <si>
    <t>E02005746</t>
  </si>
  <si>
    <t>Craven 005</t>
  </si>
  <si>
    <t>E02005747</t>
  </si>
  <si>
    <t>Craven 006</t>
  </si>
  <si>
    <t>E02005748</t>
  </si>
  <si>
    <t>Craven 007</t>
  </si>
  <si>
    <t>E02005749</t>
  </si>
  <si>
    <t>Craven 008</t>
  </si>
  <si>
    <t>E02005750</t>
  </si>
  <si>
    <t>Hambleton 001</t>
  </si>
  <si>
    <t>E02005751</t>
  </si>
  <si>
    <t>Hambleton 002</t>
  </si>
  <si>
    <t>E02005752</t>
  </si>
  <si>
    <t>Hambleton 003</t>
  </si>
  <si>
    <t>E02005753</t>
  </si>
  <si>
    <t>Hambleton 004</t>
  </si>
  <si>
    <t>E02005754</t>
  </si>
  <si>
    <t>Hambleton 005</t>
  </si>
  <si>
    <t>E02005755</t>
  </si>
  <si>
    <t>Hambleton 006</t>
  </si>
  <si>
    <t>E02005756</t>
  </si>
  <si>
    <t>Hambleton 007</t>
  </si>
  <si>
    <t>E02005757</t>
  </si>
  <si>
    <t>Windsor and Maidenhead 007</t>
  </si>
  <si>
    <t>E02003428</t>
  </si>
  <si>
    <t>Windsor and Maidenhead 008</t>
  </si>
  <si>
    <t>E02003429</t>
  </si>
  <si>
    <t>Windsor and Maidenhead 009</t>
  </si>
  <si>
    <t>E02003430</t>
  </si>
  <si>
    <t>Windsor and Maidenhead 010</t>
  </si>
  <si>
    <t>E02003431</t>
  </si>
  <si>
    <t>Windsor and Maidenhead 011</t>
  </si>
  <si>
    <t>E02003432</t>
  </si>
  <si>
    <t>Windsor and Maidenhead 012</t>
  </si>
  <si>
    <t>E02003433</t>
  </si>
  <si>
    <t>Windsor and Maidenhead 013</t>
  </si>
  <si>
    <t>E02005725</t>
  </si>
  <si>
    <t>Castle Morpeth 006</t>
  </si>
  <si>
    <t>E02005726</t>
  </si>
  <si>
    <t>Castle Morpeth 007</t>
  </si>
  <si>
    <t>E02005727</t>
  </si>
  <si>
    <t>Tynedale 001</t>
  </si>
  <si>
    <t>E02005728</t>
  </si>
  <si>
    <t>Tynedale 002</t>
  </si>
  <si>
    <t>E02005729</t>
  </si>
  <si>
    <t>Tynedale 003</t>
  </si>
  <si>
    <t>E02005730</t>
  </si>
  <si>
    <t>Tynedale 004</t>
  </si>
  <si>
    <t>Worcester 010</t>
  </si>
  <si>
    <t>E02006744</t>
  </si>
  <si>
    <t>Worcester 011</t>
  </si>
  <si>
    <t>E02006745</t>
  </si>
  <si>
    <t>Worcester 012</t>
  </si>
  <si>
    <t>E02006746</t>
  </si>
  <si>
    <t>Worcester 013</t>
  </si>
  <si>
    <t>E02006747</t>
  </si>
  <si>
    <t>Worcester 014</t>
  </si>
  <si>
    <t>E02006748</t>
  </si>
  <si>
    <t>Wychavon 001</t>
  </si>
  <si>
    <t>E02006749</t>
  </si>
  <si>
    <t>Wychavon 002</t>
  </si>
  <si>
    <t>E02006750</t>
  </si>
  <si>
    <t>Wychavon 003</t>
  </si>
  <si>
    <t>E02006751</t>
  </si>
  <si>
    <t>Wychavon 004</t>
  </si>
  <si>
    <t>E02006752</t>
  </si>
  <si>
    <t>Wychavon 005</t>
  </si>
  <si>
    <t>E02006753</t>
  </si>
  <si>
    <t>Wychavon 006</t>
  </si>
  <si>
    <t>E02006754</t>
  </si>
  <si>
    <t>Wychavon 007</t>
  </si>
  <si>
    <t>E02006755</t>
  </si>
  <si>
    <t>Wychavon 008</t>
  </si>
  <si>
    <t>E02006756</t>
  </si>
  <si>
    <t>Wychavon 009</t>
  </si>
  <si>
    <t>E02006757</t>
  </si>
  <si>
    <t>Wychavon 010</t>
  </si>
  <si>
    <t>E02006758</t>
  </si>
  <si>
    <t>Wychavon 011</t>
  </si>
  <si>
    <t>E02006759</t>
  </si>
  <si>
    <t>Wychavon 012</t>
  </si>
  <si>
    <t>E02006760</t>
  </si>
  <si>
    <t>Wychavon 013</t>
  </si>
  <si>
    <t>E02006761</t>
  </si>
  <si>
    <t>Wychavon 014</t>
  </si>
  <si>
    <t>E02006762</t>
  </si>
  <si>
    <t>Wychavon 015</t>
  </si>
  <si>
    <t>E02006763</t>
  </si>
  <si>
    <t>Wychavon 016</t>
  </si>
  <si>
    <t>E02006764</t>
  </si>
  <si>
    <t>Wychavon 017</t>
  </si>
  <si>
    <t>E02006765</t>
  </si>
  <si>
    <t>Wychavon 018</t>
  </si>
  <si>
    <t>E02006766</t>
  </si>
  <si>
    <t>Wychavon 019</t>
  </si>
  <si>
    <t>E02006767</t>
  </si>
  <si>
    <t>Wyre Forest 001</t>
  </si>
  <si>
    <t>E02006768</t>
  </si>
  <si>
    <t>Wyre Forest 002</t>
  </si>
  <si>
    <t>E02006769</t>
  </si>
  <si>
    <t>Wyre Forest 003</t>
  </si>
  <si>
    <t>E02006770</t>
  </si>
  <si>
    <t>Wyre Forest 004</t>
  </si>
  <si>
    <t>E02006771</t>
  </si>
  <si>
    <t>Wyre Forest 005</t>
  </si>
  <si>
    <t>E02006772</t>
  </si>
  <si>
    <t>Wyre Forest 006</t>
  </si>
  <si>
    <t>E02006773</t>
  </si>
  <si>
    <t>Wyre Forest 007</t>
  </si>
  <si>
    <t>E02006774</t>
  </si>
  <si>
    <t>Wyre Forest 008</t>
  </si>
  <si>
    <t>E02006775</t>
  </si>
  <si>
    <t>Wyre Forest 009</t>
  </si>
  <si>
    <t>E02006776</t>
  </si>
  <si>
    <t>Wyre Forest 010</t>
  </si>
  <si>
    <t>E02006777</t>
  </si>
  <si>
    <t>Wyre Forest 011</t>
  </si>
  <si>
    <t>E02006778</t>
  </si>
  <si>
    <t>Wyre Forest 012</t>
  </si>
  <si>
    <t>E02006779</t>
  </si>
  <si>
    <t>Wyre Forest 013</t>
  </si>
  <si>
    <t>E02006780</t>
  </si>
  <si>
    <t>Wyre Forest 014</t>
  </si>
  <si>
    <t>E02006781</t>
  </si>
  <si>
    <t>Isles of Scilly 001</t>
  </si>
  <si>
    <t>E06000053</t>
  </si>
  <si>
    <t xml:space="preserve">Middle Layer Super Output Area population estimates for England and Wales, mid-2010 </t>
  </si>
  <si>
    <t>GOR</t>
  </si>
  <si>
    <t>ONS LA Name</t>
  </si>
  <si>
    <t>A</t>
  </si>
  <si>
    <t>B</t>
  </si>
  <si>
    <t>Harrogate 009</t>
  </si>
  <si>
    <t>E02005770</t>
  </si>
  <si>
    <t>Harrogate 010</t>
  </si>
  <si>
    <t>E02005771</t>
  </si>
  <si>
    <t>Harrogate 011</t>
  </si>
  <si>
    <t>E02005772</t>
  </si>
  <si>
    <t>Harrogate 012</t>
  </si>
  <si>
    <t>E02005773</t>
  </si>
  <si>
    <t>Harrogate 013</t>
  </si>
  <si>
    <t>E02005774</t>
  </si>
  <si>
    <t>Harrogate 014</t>
  </si>
  <si>
    <t>E02005775</t>
  </si>
  <si>
    <t>Harrogate 015</t>
  </si>
  <si>
    <t>E02005776</t>
  </si>
  <si>
    <t>Harrogate 016</t>
  </si>
  <si>
    <t>E02005777</t>
  </si>
  <si>
    <t>Harrogate 017</t>
  </si>
  <si>
    <t>E02005778</t>
  </si>
  <si>
    <t>E02006183</t>
  </si>
  <si>
    <t>South Staffordshire 010</t>
  </si>
  <si>
    <t>E02006184</t>
  </si>
  <si>
    <t>South Staffordshire 011</t>
  </si>
  <si>
    <t>E02006185</t>
  </si>
  <si>
    <t>South Staffordshire 012</t>
  </si>
  <si>
    <t>E02006186</t>
  </si>
  <si>
    <t>South Staffordshire 013</t>
  </si>
  <si>
    <t>E02006187</t>
  </si>
  <si>
    <t>South Staffordshire 014</t>
  </si>
  <si>
    <t>E02006188</t>
  </si>
  <si>
    <t>Stafford 001</t>
  </si>
  <si>
    <t>E02006189</t>
  </si>
  <si>
    <t>Stafford 002</t>
  </si>
  <si>
    <t>E02006190</t>
  </si>
  <si>
    <t>Stafford 003</t>
  </si>
  <si>
    <t>E02006191</t>
  </si>
  <si>
    <t>Stafford 004</t>
  </si>
  <si>
    <t>E02006192</t>
  </si>
  <si>
    <t>Stafford 005</t>
  </si>
  <si>
    <t>E02006193</t>
  </si>
  <si>
    <t>Stafford 006</t>
  </si>
  <si>
    <t>E02006194</t>
  </si>
  <si>
    <t>Stafford 007</t>
  </si>
  <si>
    <t>E02006195</t>
  </si>
  <si>
    <t>Stafford 008</t>
  </si>
  <si>
    <t>E02006196</t>
  </si>
  <si>
    <t>Stafford 009</t>
  </si>
  <si>
    <t>E02006197</t>
  </si>
  <si>
    <t>Stafford 010</t>
  </si>
  <si>
    <t>E02006198</t>
  </si>
  <si>
    <t>Stafford 011</t>
  </si>
  <si>
    <t>E02006199</t>
  </si>
  <si>
    <t>Stafford 012</t>
  </si>
  <si>
    <t>E02006200</t>
  </si>
  <si>
    <t>Stafford 013</t>
  </si>
  <si>
    <t>E02006201</t>
  </si>
  <si>
    <t>Stafford 014</t>
  </si>
  <si>
    <t>E02006202</t>
  </si>
  <si>
    <t>Stafford 015</t>
  </si>
  <si>
    <t>E02006203</t>
  </si>
  <si>
    <t>Stafford 016</t>
  </si>
  <si>
    <t>E02006204</t>
  </si>
  <si>
    <t>Staffordshire Moorlands 001</t>
  </si>
  <si>
    <t>E02006205</t>
  </si>
  <si>
    <t>Staffordshire Moorlands 002</t>
  </si>
  <si>
    <t>E02006206</t>
  </si>
  <si>
    <t>Staffordshire Moorlands 003</t>
  </si>
  <si>
    <t>E02006207</t>
  </si>
  <si>
    <t>Staffordshire Moorlands 004</t>
  </si>
  <si>
    <t>E02006208</t>
  </si>
  <si>
    <t>Staffordshire Moorlands 005</t>
  </si>
  <si>
    <t>E02006209</t>
  </si>
  <si>
    <t>Staffordshire Moorlands 006</t>
  </si>
  <si>
    <t>E02006210</t>
  </si>
  <si>
    <t>Staffordshire Moorlands 007</t>
  </si>
  <si>
    <t>E02006211</t>
  </si>
  <si>
    <t>Staffordshire Moorlands 008</t>
  </si>
  <si>
    <t>E02006212</t>
  </si>
  <si>
    <t>Staffordshire Moorlands 009</t>
  </si>
  <si>
    <t>E02006213</t>
  </si>
  <si>
    <t>Staffordshire Moorlands 010</t>
  </si>
  <si>
    <t>E02006214</t>
  </si>
  <si>
    <t>Staffordshire Moorlands 011</t>
  </si>
  <si>
    <t>E02006215</t>
  </si>
  <si>
    <t>Staffordshire Moorlands 012</t>
  </si>
  <si>
    <t>E02006216</t>
  </si>
  <si>
    <t>Staffordshire Moorlands 013</t>
  </si>
  <si>
    <t>E02006217</t>
  </si>
  <si>
    <t>Tamworth 001</t>
  </si>
  <si>
    <t>E02006218</t>
  </si>
  <si>
    <t>Tamworth 002</t>
  </si>
  <si>
    <t>E02006219</t>
  </si>
  <si>
    <t>Tamworth 003</t>
  </si>
  <si>
    <t>E02006220</t>
  </si>
  <si>
    <t>Tamworth 004</t>
  </si>
  <si>
    <t>E02006221</t>
  </si>
  <si>
    <t>Sevenoaks 007</t>
  </si>
  <si>
    <t>E02005094</t>
  </si>
  <si>
    <t>Sevenoaks 008</t>
  </si>
  <si>
    <t>E02005095</t>
  </si>
  <si>
    <t>Sevenoaks 009</t>
  </si>
  <si>
    <t>E02005096</t>
  </si>
  <si>
    <t>Sevenoaks 010</t>
  </si>
  <si>
    <t>E02005097</t>
  </si>
  <si>
    <t>Sevenoaks 011</t>
  </si>
  <si>
    <t>E02005098</t>
  </si>
  <si>
    <t>Sevenoaks 012</t>
  </si>
  <si>
    <t>E02005099</t>
  </si>
  <si>
    <t>Sevenoaks 013</t>
  </si>
  <si>
    <t>E02005100</t>
  </si>
  <si>
    <t>Sevenoaks 014</t>
  </si>
  <si>
    <t>E02005101</t>
  </si>
  <si>
    <t>Sevenoaks 015</t>
  </si>
  <si>
    <t>E02005102</t>
  </si>
  <si>
    <t>Shepway 001</t>
  </si>
  <si>
    <t>E02005103</t>
  </si>
  <si>
    <t>Shepway 002</t>
  </si>
  <si>
    <t>E02005104</t>
  </si>
  <si>
    <t>Shepway 003</t>
  </si>
  <si>
    <t>E02005105</t>
  </si>
  <si>
    <t>Shepway 004</t>
  </si>
  <si>
    <t>E02005106</t>
  </si>
  <si>
    <t>Shepway 005</t>
  </si>
  <si>
    <t>E02005107</t>
  </si>
  <si>
    <t>Shepway 006</t>
  </si>
  <si>
    <t>E02005108</t>
  </si>
  <si>
    <t>Shepway 007</t>
  </si>
  <si>
    <t>E02005109</t>
  </si>
  <si>
    <t>Shepway 008</t>
  </si>
  <si>
    <t>E02005110</t>
  </si>
  <si>
    <t>Shepway 009</t>
  </si>
  <si>
    <t>E02005111</t>
  </si>
  <si>
    <t>Shepway 010</t>
  </si>
  <si>
    <t>E02005112</t>
  </si>
  <si>
    <t>Shepway 011</t>
  </si>
  <si>
    <t>E02005113</t>
  </si>
  <si>
    <t>Shepway 012</t>
  </si>
  <si>
    <t>E02005114</t>
  </si>
  <si>
    <t>Shepway 013</t>
  </si>
  <si>
    <t>E02005115</t>
  </si>
  <si>
    <t>Swale 001</t>
  </si>
  <si>
    <t>E02005116</t>
  </si>
  <si>
    <t>Swale 002</t>
  </si>
  <si>
    <t>E02005117</t>
  </si>
  <si>
    <t>E02004543</t>
  </si>
  <si>
    <t>Epping Forest 017</t>
  </si>
  <si>
    <t>E02004544</t>
  </si>
  <si>
    <t>Harlow 001</t>
  </si>
  <si>
    <t>E02004545</t>
  </si>
  <si>
    <t>Harlow 002</t>
  </si>
  <si>
    <t>E02004546</t>
  </si>
  <si>
    <t>Harlow 003</t>
  </si>
  <si>
    <t>E02004547</t>
  </si>
  <si>
    <t>Harlow 004</t>
  </si>
  <si>
    <t>E02004548</t>
  </si>
  <si>
    <t>Harlow 005</t>
  </si>
  <si>
    <t>E02004549</t>
  </si>
  <si>
    <t>Harlow 006</t>
  </si>
  <si>
    <t>E02004550</t>
  </si>
  <si>
    <t>Harlow 007</t>
  </si>
  <si>
    <t>E02004551</t>
  </si>
  <si>
    <t>Harlow 008</t>
  </si>
  <si>
    <t>E02004552</t>
  </si>
  <si>
    <t>Harlow 009</t>
  </si>
  <si>
    <t>E02004553</t>
  </si>
  <si>
    <t>Harlow 010</t>
  </si>
  <si>
    <t>E02004554</t>
  </si>
  <si>
    <t>Harlow 011</t>
  </si>
  <si>
    <t>E02004555</t>
  </si>
  <si>
    <t>Maldon 001</t>
  </si>
  <si>
    <t>E02004556</t>
  </si>
  <si>
    <t>Maldon 002</t>
  </si>
  <si>
    <t>E02004557</t>
  </si>
  <si>
    <t>Maldon 003</t>
  </si>
  <si>
    <t>E02004558</t>
  </si>
  <si>
    <t>Maldon 004</t>
  </si>
  <si>
    <t>E02004559</t>
  </si>
  <si>
    <t>Maldon 005</t>
  </si>
  <si>
    <t>E02004560</t>
  </si>
  <si>
    <t>Maldon 006</t>
  </si>
  <si>
    <t>E02004561</t>
  </si>
  <si>
    <t>Maldon 007</t>
  </si>
  <si>
    <t>E02004562</t>
  </si>
  <si>
    <t>Maldon 008</t>
  </si>
  <si>
    <t>All figures are for 2012-13</t>
  </si>
  <si>
    <t>Baseline estimates published in February 2012</t>
  </si>
  <si>
    <t>With addition of other amendments</t>
  </si>
  <si>
    <t>Note 1</t>
  </si>
  <si>
    <t>Note 2</t>
  </si>
  <si>
    <t>Note 3</t>
  </si>
  <si>
    <t>Note 4</t>
  </si>
  <si>
    <t>£000s</t>
  </si>
  <si>
    <t>1. Based on a collection of PCTs' public health baseline spend in 2010-11 uplifted to 2012-13. These were published by the Department of Health in February 2012, available at http://www.dh.gov.uk/health/2012/02/baseline-allocations/</t>
  </si>
  <si>
    <t xml:space="preserve">2. These are the estimates published in February 2012 adjusted for: </t>
  </si>
  <si>
    <t>-     updates since publication from PCTs</t>
  </si>
  <si>
    <t>-     locally agreed apportionments of baselines from PCTs to their local authorities agreed since February in Essex and Berkshire</t>
  </si>
  <si>
    <t xml:space="preserve">3. These amendments were made by DH based on a validation of the 2010-11 spending estimates using information from the collection undertaken in 2012.  </t>
  </si>
  <si>
    <t>E02004783</t>
  </si>
  <si>
    <t>New Forest 005</t>
  </si>
  <si>
    <t>E02004784</t>
  </si>
  <si>
    <t>New Forest 006</t>
  </si>
  <si>
    <t>E02004785</t>
  </si>
  <si>
    <t>New Forest 007</t>
  </si>
  <si>
    <t>E02004786</t>
  </si>
  <si>
    <t>New Forest 008</t>
  </si>
  <si>
    <t>E02004787</t>
  </si>
  <si>
    <t>New Forest 009</t>
  </si>
  <si>
    <t>E02004788</t>
  </si>
  <si>
    <t>New Forest 010</t>
  </si>
  <si>
    <t>E02004789</t>
  </si>
  <si>
    <t>New Forest 011</t>
  </si>
  <si>
    <t>E02004805</t>
  </si>
  <si>
    <t>Rushmoor 004</t>
  </si>
  <si>
    <t>E02004806</t>
  </si>
  <si>
    <t>Rushmoor 005</t>
  </si>
  <si>
    <t>E02004807</t>
  </si>
  <si>
    <t>Rushmoor 006</t>
  </si>
  <si>
    <t>E02004808</t>
  </si>
  <si>
    <t>Rushmoor 007</t>
  </si>
  <si>
    <t>E02004809</t>
  </si>
  <si>
    <t>Rushmoor 008</t>
  </si>
  <si>
    <t>E02004810</t>
  </si>
  <si>
    <t>Rushmoor 009</t>
  </si>
  <si>
    <t>E02004811</t>
  </si>
  <si>
    <t>Rushmoor 010</t>
  </si>
  <si>
    <t>E02004812</t>
  </si>
  <si>
    <t>Rushmoor 011</t>
  </si>
  <si>
    <t>E02004813</t>
  </si>
  <si>
    <t>Rushmoor 012</t>
  </si>
  <si>
    <t>E02004814</t>
  </si>
  <si>
    <t>Test Valley 001</t>
  </si>
  <si>
    <t>E02004815</t>
  </si>
  <si>
    <t>Test Valley 002</t>
  </si>
  <si>
    <t>E02004816</t>
  </si>
  <si>
    <t>Test Valley 003</t>
  </si>
  <si>
    <t>E02004817</t>
  </si>
  <si>
    <t>Test Valley 004</t>
  </si>
  <si>
    <t>E02004818</t>
  </si>
  <si>
    <t>Telford and Wrekin 003</t>
  </si>
  <si>
    <t>E02002931</t>
  </si>
  <si>
    <t>Telford and Wrekin 004</t>
  </si>
  <si>
    <t>E02002932</t>
  </si>
  <si>
    <t>Telford and Wrekin 005</t>
  </si>
  <si>
    <t>E02002933</t>
  </si>
  <si>
    <t>Telford and Wrekin 006</t>
  </si>
  <si>
    <t>E02002934</t>
  </si>
  <si>
    <t>Telford and Wrekin 007</t>
  </si>
  <si>
    <t>E02002935</t>
  </si>
  <si>
    <t>Telford and Wrekin 008</t>
  </si>
  <si>
    <t>E02002936</t>
  </si>
  <si>
    <t>Telford and Wrekin 009</t>
  </si>
  <si>
    <t>E02002937</t>
  </si>
  <si>
    <t>Telford and Wrekin 010</t>
  </si>
  <si>
    <t>E02002938</t>
  </si>
  <si>
    <t>Telford and Wrekin 011</t>
  </si>
  <si>
    <t>E02002939</t>
  </si>
  <si>
    <t>Telford and Wrekin 012</t>
  </si>
  <si>
    <t>E02002940</t>
  </si>
  <si>
    <t>Telford and Wrekin 013</t>
  </si>
  <si>
    <t>E02002941</t>
  </si>
  <si>
    <t>Telford and Wrekin 014</t>
  </si>
  <si>
    <t>E02002942</t>
  </si>
  <si>
    <t>Telford and Wrekin 015</t>
  </si>
  <si>
    <t>E02002943</t>
  </si>
  <si>
    <t>Telford and Wrekin 016</t>
  </si>
  <si>
    <t>E02002944</t>
  </si>
  <si>
    <t>Telford and Wrekin 017</t>
  </si>
  <si>
    <t>E02002945</t>
  </si>
  <si>
    <t>Telford and Wrekin 018</t>
  </si>
  <si>
    <t>E02002946</t>
  </si>
  <si>
    <t>Telford and Wrekin 019</t>
  </si>
  <si>
    <t>E02002947</t>
  </si>
  <si>
    <t>Telford and Wrekin 020</t>
  </si>
  <si>
    <t>E02002948</t>
  </si>
  <si>
    <t>Telford and Wrekin 021</t>
  </si>
  <si>
    <t>E02002949</t>
  </si>
  <si>
    <t>E02000989</t>
  </si>
  <si>
    <t>Bolton 006</t>
  </si>
  <si>
    <t>E02000990</t>
  </si>
  <si>
    <t>Bolton 007</t>
  </si>
  <si>
    <t>E02000991</t>
  </si>
  <si>
    <t>Bolton 008</t>
  </si>
  <si>
    <t>E02000992</t>
  </si>
  <si>
    <t>Bolton 009</t>
  </si>
  <si>
    <t>E02000993</t>
  </si>
  <si>
    <t>Bolton 010</t>
  </si>
  <si>
    <t>E02000994</t>
  </si>
  <si>
    <t>Bolton 011</t>
  </si>
  <si>
    <t>E02000995</t>
  </si>
  <si>
    <t>Bolton 012</t>
  </si>
  <si>
    <t>E02000996</t>
  </si>
  <si>
    <t>Bolton 013</t>
  </si>
  <si>
    <t>E02000997</t>
  </si>
  <si>
    <t>Ealing 020</t>
  </si>
  <si>
    <t>E02000258</t>
  </si>
  <si>
    <t>Ealing 021</t>
  </si>
  <si>
    <t>E02000259</t>
  </si>
  <si>
    <t>Ealing 022</t>
  </si>
  <si>
    <t>E02000260</t>
  </si>
  <si>
    <t>Ealing 023</t>
  </si>
  <si>
    <t>E02000261</t>
  </si>
  <si>
    <t>Ealing 024</t>
  </si>
  <si>
    <t>E02000262</t>
  </si>
  <si>
    <t>Ealing 025</t>
  </si>
  <si>
    <t>E02000263</t>
  </si>
  <si>
    <t>Ealing 026</t>
  </si>
  <si>
    <t>E02000264</t>
  </si>
  <si>
    <t>Ealing 027</t>
  </si>
  <si>
    <t>E02000265</t>
  </si>
  <si>
    <t>Ealing 028</t>
  </si>
  <si>
    <t>E02000266</t>
  </si>
  <si>
    <t>Ealing 029</t>
  </si>
  <si>
    <t>E02000267</t>
  </si>
  <si>
    <t>Ealing 030</t>
  </si>
  <si>
    <t>E02000268</t>
  </si>
  <si>
    <t>Ealing 031</t>
  </si>
  <si>
    <t>E02000269</t>
  </si>
  <si>
    <t>Ealing 032</t>
  </si>
  <si>
    <t>E02000270</t>
  </si>
  <si>
    <t>Ealing 033</t>
  </si>
  <si>
    <t>E02000271</t>
  </si>
  <si>
    <t>Ealing 034</t>
  </si>
  <si>
    <t>E02000272</t>
  </si>
  <si>
    <t>Ealing 035</t>
  </si>
  <si>
    <t>E02000273</t>
  </si>
  <si>
    <t>Ealing 036</t>
  </si>
  <si>
    <t>E02000274</t>
  </si>
  <si>
    <t>Ealing 037</t>
  </si>
  <si>
    <t>E02000275</t>
  </si>
  <si>
    <t>Ealing 038</t>
  </si>
  <si>
    <t>E02000276</t>
  </si>
  <si>
    <t>E02001032</t>
  </si>
  <si>
    <t>Bury 014</t>
  </si>
  <si>
    <t>E02001033</t>
  </si>
  <si>
    <t>Bury 015</t>
  </si>
  <si>
    <t>E02001034</t>
  </si>
  <si>
    <t>Bury 016</t>
  </si>
  <si>
    <t>E02001035</t>
  </si>
  <si>
    <t>Bury 017</t>
  </si>
  <si>
    <t>E02001036</t>
  </si>
  <si>
    <t>Bury 018</t>
  </si>
  <si>
    <t>E02001037</t>
  </si>
  <si>
    <t>Bury 019</t>
  </si>
  <si>
    <t>E02001038</t>
  </si>
  <si>
    <t>Bury 020</t>
  </si>
  <si>
    <t>E02001039</t>
  </si>
  <si>
    <t>Bury 021</t>
  </si>
  <si>
    <t>E02001040</t>
  </si>
  <si>
    <t>Bury 022</t>
  </si>
  <si>
    <t>E02001041</t>
  </si>
  <si>
    <t>Bury 023</t>
  </si>
  <si>
    <t>E02001042</t>
  </si>
  <si>
    <t>Bury 024</t>
  </si>
  <si>
    <t>E02001043</t>
  </si>
  <si>
    <t>Bury 025</t>
  </si>
  <si>
    <t>E02001044</t>
  </si>
  <si>
    <t>Bury 026</t>
  </si>
  <si>
    <t>E02001045</t>
  </si>
  <si>
    <t>Manchester 001</t>
  </si>
  <si>
    <t>E08000003</t>
  </si>
  <si>
    <t>E02001046</t>
  </si>
  <si>
    <t>Manchester 002</t>
  </si>
  <si>
    <t>E02001047</t>
  </si>
  <si>
    <t>Manchester 003</t>
  </si>
  <si>
    <t>E02001048</t>
  </si>
  <si>
    <t>Manchester 004</t>
  </si>
  <si>
    <t>E02001049</t>
  </si>
  <si>
    <t>Manchester 005</t>
  </si>
  <si>
    <t>E02001050</t>
  </si>
  <si>
    <t>Manchester 006</t>
  </si>
  <si>
    <t>E02001051</t>
  </si>
  <si>
    <t>Manchester 007</t>
  </si>
  <si>
    <t>E02001052</t>
  </si>
  <si>
    <t>Manchester 008</t>
  </si>
  <si>
    <t>E02001053</t>
  </si>
  <si>
    <t>Manchester 009</t>
  </si>
  <si>
    <t>E02001054</t>
  </si>
  <si>
    <t>Manchester 010</t>
  </si>
  <si>
    <t>E02001055</t>
  </si>
  <si>
    <t>Manchester 011</t>
  </si>
  <si>
    <t>E02001056</t>
  </si>
  <si>
    <t>Manchester 012</t>
  </si>
  <si>
    <t>E02001057</t>
  </si>
  <si>
    <t>Manchester 013</t>
  </si>
  <si>
    <t>E02001058</t>
  </si>
  <si>
    <t>Manchester 014</t>
  </si>
  <si>
    <t>E02001059</t>
  </si>
  <si>
    <t>Manchester 015</t>
  </si>
  <si>
    <t>E02001725</t>
  </si>
  <si>
    <t>Herefordshire 023</t>
  </si>
  <si>
    <t>E02002928</t>
  </si>
  <si>
    <t>Telford and Wrekin 001</t>
  </si>
  <si>
    <t>E06000020</t>
  </si>
  <si>
    <t>E02002929</t>
  </si>
  <si>
    <t>Telford and Wrekin 002</t>
  </si>
  <si>
    <t>E02002930</t>
  </si>
  <si>
    <t>Croydon 009</t>
  </si>
  <si>
    <t>E02000203</t>
  </si>
  <si>
    <t>Croydon 010</t>
  </si>
  <si>
    <t>E02000204</t>
  </si>
  <si>
    <t>Croydon 011</t>
  </si>
  <si>
    <t>E02000205</t>
  </si>
  <si>
    <t>Croydon 012</t>
  </si>
  <si>
    <t>E02000206</t>
  </si>
  <si>
    <t>Croydon 013</t>
  </si>
  <si>
    <t>E02000207</t>
  </si>
  <si>
    <t>Croydon 014</t>
  </si>
  <si>
    <t>E02000208</t>
  </si>
  <si>
    <t>Croydon 015</t>
  </si>
  <si>
    <t>E02000209</t>
  </si>
  <si>
    <t>Croydon 016</t>
  </si>
  <si>
    <t>E02000210</t>
  </si>
  <si>
    <t>Croydon 017</t>
  </si>
  <si>
    <t>E02000211</t>
  </si>
  <si>
    <t>Croydon 018</t>
  </si>
  <si>
    <t>E02000212</t>
  </si>
  <si>
    <t>Croydon 019</t>
  </si>
  <si>
    <t>E02000213</t>
  </si>
  <si>
    <t>Croydon 020</t>
  </si>
  <si>
    <t>E02000214</t>
  </si>
  <si>
    <t>Croydon 021</t>
  </si>
  <si>
    <t>E02000215</t>
  </si>
  <si>
    <t>Croydon 022</t>
  </si>
  <si>
    <t>E02000216</t>
  </si>
  <si>
    <t>Croydon 023</t>
  </si>
  <si>
    <t>E02000217</t>
  </si>
  <si>
    <t>Croydon 024</t>
  </si>
  <si>
    <t>E02000218</t>
  </si>
  <si>
    <t>Croydon 025</t>
  </si>
  <si>
    <t>E02000219</t>
  </si>
  <si>
    <t>Croydon 026</t>
  </si>
  <si>
    <t>E02000220</t>
  </si>
  <si>
    <t>Croydon 027</t>
  </si>
  <si>
    <t>E02000221</t>
  </si>
  <si>
    <t>Croydon 028</t>
  </si>
  <si>
    <t>E02000222</t>
  </si>
  <si>
    <t>Croydon 029</t>
  </si>
  <si>
    <t>E02000223</t>
  </si>
  <si>
    <t>Croydon 030</t>
  </si>
  <si>
    <t>E02000224</t>
  </si>
  <si>
    <t>Croydon 031</t>
  </si>
  <si>
    <t>E02000225</t>
  </si>
  <si>
    <t>Croydon 032</t>
  </si>
  <si>
    <t>E02000226</t>
  </si>
  <si>
    <t>Croydon 033</t>
  </si>
  <si>
    <t>E02000227</t>
  </si>
  <si>
    <t>Croydon 034</t>
  </si>
  <si>
    <t>E02000228</t>
  </si>
  <si>
    <t>Croydon 035</t>
  </si>
  <si>
    <t>E02000229</t>
  </si>
  <si>
    <t>Croydon 036</t>
  </si>
  <si>
    <t>E02000230</t>
  </si>
  <si>
    <t>Croydon 037</t>
  </si>
  <si>
    <t>E02000231</t>
  </si>
  <si>
    <t>Croydon 038</t>
  </si>
  <si>
    <t>E02000232</t>
  </si>
  <si>
    <t>Croydon 039</t>
  </si>
  <si>
    <t>E02000233</t>
  </si>
  <si>
    <t>Croydon 040</t>
  </si>
  <si>
    <t>E02000234</t>
  </si>
  <si>
    <t>Croydon 041</t>
  </si>
  <si>
    <t>E02000235</t>
  </si>
  <si>
    <t>Croydon 042</t>
  </si>
  <si>
    <t>E02000236</t>
  </si>
  <si>
    <t>Croydon 043</t>
  </si>
  <si>
    <t>E02000237</t>
  </si>
  <si>
    <t>Croydon 044</t>
  </si>
  <si>
    <t>E02000238</t>
  </si>
  <si>
    <t>Ealing 001</t>
  </si>
  <si>
    <t>E09000009</t>
  </si>
  <si>
    <t>E02000239</t>
  </si>
  <si>
    <t>Ealing 002</t>
  </si>
  <si>
    <t>E02000240</t>
  </si>
  <si>
    <t>Ealing 003</t>
  </si>
  <si>
    <t>E02000241</t>
  </si>
  <si>
    <t>Ealing 004</t>
  </si>
  <si>
    <t>E02000242</t>
  </si>
  <si>
    <t>Ealing 005</t>
  </si>
  <si>
    <t>E02000243</t>
  </si>
  <si>
    <t>Ealing 006</t>
  </si>
  <si>
    <t>E02000244</t>
  </si>
  <si>
    <t>Ealing 007</t>
  </si>
  <si>
    <t>E02000245</t>
  </si>
  <si>
    <t>Ealing 008</t>
  </si>
  <si>
    <t>E02000246</t>
  </si>
  <si>
    <t>Ealing 009</t>
  </si>
  <si>
    <t>E02000247</t>
  </si>
  <si>
    <t>Ealing 010</t>
  </si>
  <si>
    <t>E02000248</t>
  </si>
  <si>
    <t>Ealing 011</t>
  </si>
  <si>
    <t>E02000249</t>
  </si>
  <si>
    <t>Ealing 012</t>
  </si>
  <si>
    <t>E02000250</t>
  </si>
  <si>
    <t>Ealing 013</t>
  </si>
  <si>
    <t>E02000251</t>
  </si>
  <si>
    <t>Ealing 014</t>
  </si>
  <si>
    <t>E02000252</t>
  </si>
  <si>
    <t>Ealing 015</t>
  </si>
  <si>
    <t>E02000253</t>
  </si>
  <si>
    <t>Ealing 016</t>
  </si>
  <si>
    <t>E02000254</t>
  </si>
  <si>
    <t>Ealing 017</t>
  </si>
  <si>
    <t>E02000255</t>
  </si>
  <si>
    <t>Ealing 018</t>
  </si>
  <si>
    <t>E02000256</t>
  </si>
  <si>
    <t>Ealing 019</t>
  </si>
  <si>
    <t>E02000257</t>
  </si>
  <si>
    <t>E02001786</t>
  </si>
  <si>
    <t>South Tyneside 019</t>
  </si>
  <si>
    <t>E02001787</t>
  </si>
  <si>
    <t>South Tyneside 020</t>
  </si>
  <si>
    <t>E02001788</t>
  </si>
  <si>
    <t>South Tyneside 021</t>
  </si>
  <si>
    <t>E02001789</t>
  </si>
  <si>
    <t>South Tyneside 022</t>
  </si>
  <si>
    <t>E02001790</t>
  </si>
  <si>
    <t>South Tyneside 023</t>
  </si>
  <si>
    <t>E02001791</t>
  </si>
  <si>
    <t>Sunderland 001</t>
  </si>
  <si>
    <t>E08000024</t>
  </si>
  <si>
    <t>E02001792</t>
  </si>
  <si>
    <t>Sunderland 002</t>
  </si>
  <si>
    <t>E02001793</t>
  </si>
  <si>
    <t>Sunderland 003</t>
  </si>
  <si>
    <t>E02001794</t>
  </si>
  <si>
    <t>Sunderland 004</t>
  </si>
  <si>
    <t>E02001795</t>
  </si>
  <si>
    <t>Sunderland 005</t>
  </si>
  <si>
    <t>E02001796</t>
  </si>
  <si>
    <t>Sunderland 006</t>
  </si>
  <si>
    <t>E02001797</t>
  </si>
  <si>
    <t>Sunderland 007</t>
  </si>
  <si>
    <t>E02001798</t>
  </si>
  <si>
    <t>Sunderland 008</t>
  </si>
  <si>
    <t>E02001799</t>
  </si>
  <si>
    <t>Sunderland 009</t>
  </si>
  <si>
    <t>E02001800</t>
  </si>
  <si>
    <t>Sunderland 010</t>
  </si>
  <si>
    <t>E02001801</t>
  </si>
  <si>
    <t>Ealing 039</t>
  </si>
  <si>
    <t>E02000277</t>
  </si>
  <si>
    <t>Enfield 001</t>
  </si>
  <si>
    <t>E09000010</t>
  </si>
  <si>
    <t>E02000278</t>
  </si>
  <si>
    <t>Enfield 002</t>
  </si>
  <si>
    <t>E02000279</t>
  </si>
  <si>
    <t>Enfield 003</t>
  </si>
  <si>
    <t>E02000280</t>
  </si>
  <si>
    <t>Enfield 004</t>
  </si>
  <si>
    <t>E02000281</t>
  </si>
  <si>
    <t>Enfield 005</t>
  </si>
  <si>
    <t>E02000282</t>
  </si>
  <si>
    <t>Enfield 006</t>
  </si>
  <si>
    <t>E02000283</t>
  </si>
  <si>
    <t>Enfield 007</t>
  </si>
  <si>
    <t>E02000284</t>
  </si>
  <si>
    <t>Enfield 008</t>
  </si>
  <si>
    <t>E02000285</t>
  </si>
  <si>
    <t>Enfield 009</t>
  </si>
  <si>
    <t>E02000286</t>
  </si>
  <si>
    <t>Enfield 010</t>
  </si>
  <si>
    <t>E02000287</t>
  </si>
  <si>
    <t>Enfield 011</t>
  </si>
  <si>
    <t>E02000288</t>
  </si>
  <si>
    <t>Enfield 012</t>
  </si>
  <si>
    <t>E02000289</t>
  </si>
  <si>
    <t>Enfield 013</t>
  </si>
  <si>
    <t>E02000290</t>
  </si>
  <si>
    <t>Enfield 014</t>
  </si>
  <si>
    <t>E02000291</t>
  </si>
  <si>
    <t>Enfield 015</t>
  </si>
  <si>
    <t>E02000292</t>
  </si>
  <si>
    <t>Enfield 016</t>
  </si>
  <si>
    <t>E02000293</t>
  </si>
  <si>
    <t>E02003715</t>
  </si>
  <si>
    <t>Wycombe 020</t>
  </si>
  <si>
    <t>E02003716</t>
  </si>
  <si>
    <t>Wycombe 021</t>
  </si>
  <si>
    <t>E02003717</t>
  </si>
  <si>
    <t>Wycombe 022</t>
  </si>
  <si>
    <t>E02003718</t>
  </si>
  <si>
    <t>Wycombe 023</t>
  </si>
  <si>
    <t>E02003719</t>
  </si>
  <si>
    <t>Cambridge 001</t>
  </si>
  <si>
    <t>E10000003</t>
  </si>
  <si>
    <t>E02003720</t>
  </si>
  <si>
    <t>Aylesbury Vale 019</t>
  </si>
  <si>
    <t>E02003671</t>
  </si>
  <si>
    <t>Aylesbury Vale 020</t>
  </si>
  <si>
    <t>E02003672</t>
  </si>
  <si>
    <t>Aylesbury Vale 021</t>
  </si>
  <si>
    <t>E02003673</t>
  </si>
  <si>
    <t>Aylesbury Vale 022</t>
  </si>
  <si>
    <t>E02003674</t>
  </si>
  <si>
    <t>Aylesbury Vale 023</t>
  </si>
  <si>
    <t>E02003675</t>
  </si>
  <si>
    <t>Aylesbury Vale 024</t>
  </si>
  <si>
    <t>E02003676</t>
  </si>
  <si>
    <t>Chiltern 001</t>
  </si>
  <si>
    <t>E02003677</t>
  </si>
  <si>
    <t>Chiltern 002</t>
  </si>
  <si>
    <t>E02003678</t>
  </si>
  <si>
    <t>Chiltern 003</t>
  </si>
  <si>
    <t>E02003679</t>
  </si>
  <si>
    <t>Chiltern 004</t>
  </si>
  <si>
    <t>E02003680</t>
  </si>
  <si>
    <t>Chiltern 005</t>
  </si>
  <si>
    <t>E02003681</t>
  </si>
  <si>
    <t>Chiltern 006</t>
  </si>
  <si>
    <t>E02003682</t>
  </si>
  <si>
    <t>Chiltern 007</t>
  </si>
  <si>
    <t>E02003683</t>
  </si>
  <si>
    <t>Chiltern 008</t>
  </si>
  <si>
    <t>E02003684</t>
  </si>
  <si>
    <t>Chiltern 009</t>
  </si>
  <si>
    <t>E02003685</t>
  </si>
  <si>
    <t>Chiltern 010</t>
  </si>
  <si>
    <t>E02003686</t>
  </si>
  <si>
    <t>Chiltern 011</t>
  </si>
  <si>
    <t>E02003687</t>
  </si>
  <si>
    <t>Chiltern 012</t>
  </si>
  <si>
    <t>E02003688</t>
  </si>
  <si>
    <t>South Bucks 001</t>
  </si>
  <si>
    <t>E02003689</t>
  </si>
  <si>
    <t>South Bucks 002</t>
  </si>
  <si>
    <t>E02003690</t>
  </si>
  <si>
    <t>South Bucks 003</t>
  </si>
  <si>
    <t>E02003691</t>
  </si>
  <si>
    <t>South Bucks 004</t>
  </si>
  <si>
    <t>E02003692</t>
  </si>
  <si>
    <t>South Bucks 005</t>
  </si>
  <si>
    <t>E02003693</t>
  </si>
  <si>
    <t>E02004932</t>
  </si>
  <si>
    <t>St Albans 009</t>
  </si>
  <si>
    <t>E02004933</t>
  </si>
  <si>
    <t>St Albans 010</t>
  </si>
  <si>
    <t>E02004934</t>
  </si>
  <si>
    <t>St Albans 011</t>
  </si>
  <si>
    <t>E02004935</t>
  </si>
  <si>
    <t>St Albans 012</t>
  </si>
  <si>
    <t>St Albans 016</t>
  </si>
  <si>
    <t>E02004940</t>
  </si>
  <si>
    <t>St Albans 017</t>
  </si>
  <si>
    <t>E02004941</t>
  </si>
  <si>
    <t>St Albans 018</t>
  </si>
  <si>
    <t>E02004942</t>
  </si>
  <si>
    <t>St Albans 019</t>
  </si>
  <si>
    <t>E02004943</t>
  </si>
  <si>
    <t>E02001811</t>
  </si>
  <si>
    <t>Sunderland 021</t>
  </si>
  <si>
    <t>E02001812</t>
  </si>
  <si>
    <t>Sunderland 022</t>
  </si>
  <si>
    <t>E02001813</t>
  </si>
  <si>
    <t>Sunderland 023</t>
  </si>
  <si>
    <t>E02001814</t>
  </si>
  <si>
    <t>Sunderland 024</t>
  </si>
  <si>
    <t>E02001815</t>
  </si>
  <si>
    <t>Sunderland 025</t>
  </si>
  <si>
    <t>E02001816</t>
  </si>
  <si>
    <t>Sunderland 026</t>
  </si>
  <si>
    <t>E02001817</t>
  </si>
  <si>
    <t>Sunderland 027</t>
  </si>
  <si>
    <t>E02001818</t>
  </si>
  <si>
    <t>Sunderland 028</t>
  </si>
  <si>
    <t>E02001819</t>
  </si>
  <si>
    <t>Sunderland 029</t>
  </si>
  <si>
    <t>E02001820</t>
  </si>
  <si>
    <t>Sunderland 030</t>
  </si>
  <si>
    <t>E02001821</t>
  </si>
  <si>
    <t>Sunderland 031</t>
  </si>
  <si>
    <t>E02001822</t>
  </si>
  <si>
    <t>Sunderland 032</t>
  </si>
  <si>
    <t>E02001823</t>
  </si>
  <si>
    <t>Sunderland 033</t>
  </si>
  <si>
    <t>E02001824</t>
  </si>
  <si>
    <t>Sunderland 034</t>
  </si>
  <si>
    <t>Wycombe 013</t>
  </si>
  <si>
    <t>E02003709</t>
  </si>
  <si>
    <t>Wycombe 014</t>
  </si>
  <si>
    <t>E02003710</t>
  </si>
  <si>
    <t>Wycombe 015</t>
  </si>
  <si>
    <t>E02003711</t>
  </si>
  <si>
    <t>Wycombe 016</t>
  </si>
  <si>
    <t>E02003712</t>
  </si>
  <si>
    <t>Wycombe 017</t>
  </si>
  <si>
    <t>E02003713</t>
  </si>
  <si>
    <t>Wycombe 018</t>
  </si>
  <si>
    <t>E02003714</t>
  </si>
  <si>
    <t>Wycombe 019</t>
  </si>
  <si>
    <t>E02003227</t>
  </si>
  <si>
    <t>Swindon 016</t>
  </si>
  <si>
    <t>E02003228</t>
  </si>
  <si>
    <t>Swindon 017</t>
  </si>
  <si>
    <t>E02003229</t>
  </si>
  <si>
    <t>Swindon 018</t>
  </si>
  <si>
    <t>E02003230</t>
  </si>
  <si>
    <t>Swindon 019</t>
  </si>
  <si>
    <t>E02003231</t>
  </si>
  <si>
    <t>Swindon 020</t>
  </si>
  <si>
    <t>E02003232</t>
  </si>
  <si>
    <t>Swindon 021</t>
  </si>
  <si>
    <t>E02003233</t>
  </si>
  <si>
    <t>Swindon 022</t>
  </si>
  <si>
    <t>E02003234</t>
  </si>
  <si>
    <t>Swindon 023</t>
  </si>
  <si>
    <t>E02003235</t>
  </si>
  <si>
    <t>Swindon 024</t>
  </si>
  <si>
    <t>E02003236</t>
  </si>
  <si>
    <t>Swindon 025</t>
  </si>
  <si>
    <t>E02003237</t>
  </si>
  <si>
    <t>Peterborough 001</t>
  </si>
  <si>
    <t>E06000031</t>
  </si>
  <si>
    <t>E02003238</t>
  </si>
  <si>
    <t>Peterborough 002</t>
  </si>
  <si>
    <t>E02003239</t>
  </si>
  <si>
    <t>Peterborough 003</t>
  </si>
  <si>
    <t>E02003240</t>
  </si>
  <si>
    <t>Peterborough 004</t>
  </si>
  <si>
    <t>E02003241</t>
  </si>
  <si>
    <t>Peterborough 005</t>
  </si>
  <si>
    <t>E02003242</t>
  </si>
  <si>
    <t>Peterborough 006</t>
  </si>
  <si>
    <t>Tonbridge and Malling 007</t>
  </si>
  <si>
    <t>E02005156</t>
  </si>
  <si>
    <t>Tonbridge and Malling 008</t>
  </si>
  <si>
    <t>E02005157</t>
  </si>
  <si>
    <t>Tonbridge and Malling 009</t>
  </si>
  <si>
    <t>E02005158</t>
  </si>
  <si>
    <t>Tonbridge and Malling 010</t>
  </si>
  <si>
    <t>E02005159</t>
  </si>
  <si>
    <t>Tonbridge and Malling 011</t>
  </si>
  <si>
    <t>E02005160</t>
  </si>
  <si>
    <t>E02006266</t>
  </si>
  <si>
    <t>Mid Suffolk 006</t>
  </si>
  <si>
    <t>E02006267</t>
  </si>
  <si>
    <t>Mid Suffolk 007</t>
  </si>
  <si>
    <t>E02006268</t>
  </si>
  <si>
    <t>Mid Suffolk 008</t>
  </si>
  <si>
    <t>E02006269</t>
  </si>
  <si>
    <t>Mid Suffolk 009</t>
  </si>
  <si>
    <t>E02006270</t>
  </si>
  <si>
    <t>Mid Suffolk 010</t>
  </si>
  <si>
    <t>E02006271</t>
  </si>
  <si>
    <t>Mid Suffolk 011</t>
  </si>
  <si>
    <t>E02006272</t>
  </si>
  <si>
    <t>Mid Suffolk 012</t>
  </si>
  <si>
    <t>E02006273</t>
  </si>
  <si>
    <t>St Edmundsbury 001</t>
  </si>
  <si>
    <t>E02006274</t>
  </si>
  <si>
    <t>St Edmundsbury 002</t>
  </si>
  <si>
    <t>E02006275</t>
  </si>
  <si>
    <t>St Edmundsbury 003</t>
  </si>
  <si>
    <t>E02006276</t>
  </si>
  <si>
    <t>St Edmundsbury 004</t>
  </si>
  <si>
    <t>E02006277</t>
  </si>
  <si>
    <t>St Edmundsbury 005</t>
  </si>
  <si>
    <t>E02006278</t>
  </si>
  <si>
    <t>St Edmundsbury 006</t>
  </si>
  <si>
    <t>E02006279</t>
  </si>
  <si>
    <t>St Edmundsbury 007</t>
  </si>
  <si>
    <t>E02006280</t>
  </si>
  <si>
    <t>St Edmundsbury 008</t>
  </si>
  <si>
    <t>East Riding of Yorkshire 006</t>
  </si>
  <si>
    <t>E02002690</t>
  </si>
  <si>
    <t>East Riding of Yorkshire 007</t>
  </si>
  <si>
    <t>E02002691</t>
  </si>
  <si>
    <t>East Riding of Yorkshire 008</t>
  </si>
  <si>
    <t>E02002692</t>
  </si>
  <si>
    <t>East Riding of Yorkshire 009</t>
  </si>
  <si>
    <t>E02002693</t>
  </si>
  <si>
    <t>East Riding of Yorkshire 010</t>
  </si>
  <si>
    <t>Suffolk Coastal 006</t>
  </si>
  <si>
    <t>E02006293</t>
  </si>
  <si>
    <t>Suffolk Coastal 007</t>
  </si>
  <si>
    <t>E02006294</t>
  </si>
  <si>
    <t>Suffolk Coastal 008</t>
  </si>
  <si>
    <t>E02006295</t>
  </si>
  <si>
    <t>Suffolk Coastal 009</t>
  </si>
  <si>
    <t>E02006296</t>
  </si>
  <si>
    <t>Suffolk Coastal 010</t>
  </si>
  <si>
    <t>E02006297</t>
  </si>
  <si>
    <t>Suffolk Coastal 011</t>
  </si>
  <si>
    <t>E02006298</t>
  </si>
  <si>
    <t>Suffolk Coastal 012</t>
  </si>
  <si>
    <t>E02006299</t>
  </si>
  <si>
    <t>Suffolk Coastal 013</t>
  </si>
  <si>
    <t>E02006300</t>
  </si>
  <si>
    <t>Suffolk Coastal 014</t>
  </si>
  <si>
    <t>E02006301</t>
  </si>
  <si>
    <t>Suffolk Coastal 015</t>
  </si>
  <si>
    <t>E02006302</t>
  </si>
  <si>
    <t>Waveney 001</t>
  </si>
  <si>
    <t>E02006303</t>
  </si>
  <si>
    <t>Waveney 002</t>
  </si>
  <si>
    <t>E02006304</t>
  </si>
  <si>
    <t>Waveney 003</t>
  </si>
  <si>
    <t>E02006305</t>
  </si>
  <si>
    <t>Waveney 004</t>
  </si>
  <si>
    <t>E02006380</t>
  </si>
  <si>
    <t>Reigate and Banstead 006</t>
  </si>
  <si>
    <t>E02006381</t>
  </si>
  <si>
    <t>Reigate and Banstead 007</t>
  </si>
  <si>
    <t>E02006382</t>
  </si>
  <si>
    <t>Reigate and Banstead 008</t>
  </si>
  <si>
    <t>E02006383</t>
  </si>
  <si>
    <t>Reigate and Banstead 009</t>
  </si>
  <si>
    <t>E02006384</t>
  </si>
  <si>
    <t>Reigate and Banstead 010</t>
  </si>
  <si>
    <t>E02006385</t>
  </si>
  <si>
    <t>Reigate and Banstead 011</t>
  </si>
  <si>
    <t>E02006386</t>
  </si>
  <si>
    <t>Reigate and Banstead 012</t>
  </si>
  <si>
    <t>E02006387</t>
  </si>
  <si>
    <t>Reigate and Banstead 013</t>
  </si>
  <si>
    <t>E02006388</t>
  </si>
  <si>
    <t>Reigate and Banstead 014</t>
  </si>
  <si>
    <t>E02006389</t>
  </si>
  <si>
    <t>Reigate and Banstead 015</t>
  </si>
  <si>
    <t>E02006390</t>
  </si>
  <si>
    <t>Reigate and Banstead 016</t>
  </si>
  <si>
    <t>E02006391</t>
  </si>
  <si>
    <t>Tonbridge and Malling 005</t>
  </si>
  <si>
    <t>E02005154</t>
  </si>
  <si>
    <t>Tonbridge and Malling 006</t>
  </si>
  <si>
    <t>E02005155</t>
  </si>
  <si>
    <t>Ipswich 013</t>
  </si>
  <si>
    <t>E02006258</t>
  </si>
  <si>
    <t>Ipswich 014</t>
  </si>
  <si>
    <t>E02006259</t>
  </si>
  <si>
    <t>Ipswich 015</t>
  </si>
  <si>
    <t>E02006260</t>
  </si>
  <si>
    <t>Ipswich 016</t>
  </si>
  <si>
    <t>E02006261</t>
  </si>
  <si>
    <t>Mid Suffolk 001</t>
  </si>
  <si>
    <t>E02006262</t>
  </si>
  <si>
    <t>Mid Suffolk 002</t>
  </si>
  <si>
    <t>E02006263</t>
  </si>
  <si>
    <t>Mid Suffolk 003</t>
  </si>
  <si>
    <t>E02006264</t>
  </si>
  <si>
    <t>Mid Suffolk 004</t>
  </si>
  <si>
    <t>E02006265</t>
  </si>
  <si>
    <t>Mid Suffolk 005</t>
  </si>
  <si>
    <t>E02006335</t>
  </si>
  <si>
    <t>Epsom and Ewell 001</t>
  </si>
  <si>
    <t>E02006336</t>
  </si>
  <si>
    <t>Epsom and Ewell 002</t>
  </si>
  <si>
    <t>E02006337</t>
  </si>
  <si>
    <t>Epsom and Ewell 003</t>
  </si>
  <si>
    <t>E02006338</t>
  </si>
  <si>
    <t>Epsom and Ewell 004</t>
  </si>
  <si>
    <t>E02006339</t>
  </si>
  <si>
    <t>Epsom and Ewell 005</t>
  </si>
  <si>
    <t>E02006340</t>
  </si>
  <si>
    <t>Thurrock 006</t>
  </si>
  <si>
    <t>E02003302</t>
  </si>
  <si>
    <t>Thurrock 007</t>
  </si>
  <si>
    <t>E02006306</t>
  </si>
  <si>
    <t>Waveney 005</t>
  </si>
  <si>
    <t>E02006307</t>
  </si>
  <si>
    <t>Waveney 006</t>
  </si>
  <si>
    <t>E02006308</t>
  </si>
  <si>
    <t>Waveney 007</t>
  </si>
  <si>
    <t>E02006309</t>
  </si>
  <si>
    <t>Waveney 008</t>
  </si>
  <si>
    <t>E02006310</t>
  </si>
  <si>
    <t>Waveney 009</t>
  </si>
  <si>
    <t>E02006311</t>
  </si>
  <si>
    <t>Waveney 010</t>
  </si>
  <si>
    <t>E02006312</t>
  </si>
  <si>
    <t>Waveney 011</t>
  </si>
  <si>
    <t>E02006313</t>
  </si>
  <si>
    <t>Waveney 012</t>
  </si>
  <si>
    <t>E02006314</t>
  </si>
  <si>
    <t>Waveney 013</t>
  </si>
  <si>
    <t>E02006315</t>
  </si>
  <si>
    <t>Waveney 014</t>
  </si>
  <si>
    <t>E02006316</t>
  </si>
  <si>
    <t>Waveney 015</t>
  </si>
  <si>
    <t>E02006317</t>
  </si>
  <si>
    <t>Elmbridge 001</t>
  </si>
  <si>
    <t>E10000030</t>
  </si>
  <si>
    <t>E02006318</t>
  </si>
  <si>
    <t>Elmbridge 002</t>
  </si>
  <si>
    <t>E02006319</t>
  </si>
  <si>
    <t>Elmbridge 003</t>
  </si>
  <si>
    <t>E02006320</t>
  </si>
  <si>
    <t>Elmbridge 004</t>
  </si>
  <si>
    <t>E02006321</t>
  </si>
  <si>
    <t>Elmbridge 005</t>
  </si>
  <si>
    <t>E02006322</t>
  </si>
  <si>
    <t>Elmbridge 006</t>
  </si>
  <si>
    <t>Hyndburn 003</t>
  </si>
  <si>
    <t>E02005215</t>
  </si>
  <si>
    <t>Hyndburn 004</t>
  </si>
  <si>
    <t>E02005216</t>
  </si>
  <si>
    <t>Hyndburn 005</t>
  </si>
  <si>
    <t>Reigate and Banstead 017</t>
  </si>
  <si>
    <t>E02006392</t>
  </si>
  <si>
    <t>Reigate and Banstead 018</t>
  </si>
  <si>
    <t>E02006393</t>
  </si>
  <si>
    <t>Runnymede 001</t>
  </si>
  <si>
    <t>E02006394</t>
  </si>
  <si>
    <t>Runnymede 002</t>
  </si>
  <si>
    <t>E02006395</t>
  </si>
  <si>
    <t>Runnymede 003</t>
  </si>
  <si>
    <t>E02006396</t>
  </si>
  <si>
    <t>Runnymede 004</t>
  </si>
  <si>
    <t>E02006397</t>
  </si>
  <si>
    <t>Runnymede 005</t>
  </si>
  <si>
    <t>E02006398</t>
  </si>
  <si>
    <t>Runnymede 006</t>
  </si>
  <si>
    <t>E02006399</t>
  </si>
  <si>
    <t>Runnymede 007</t>
  </si>
  <si>
    <t>E02006400</t>
  </si>
  <si>
    <t>Runnymede 008</t>
  </si>
  <si>
    <t>E02006401</t>
  </si>
  <si>
    <t>Runnymede 009</t>
  </si>
  <si>
    <t>E02006402</t>
  </si>
  <si>
    <t>Runnymede 010</t>
  </si>
  <si>
    <t>E02006403</t>
  </si>
  <si>
    <t>Spelthorne 001</t>
  </si>
  <si>
    <t>E02006404</t>
  </si>
  <si>
    <t>Spelthorne 002</t>
  </si>
  <si>
    <t>E02006405</t>
  </si>
  <si>
    <t>Spelthorne 003</t>
  </si>
  <si>
    <t>E02006406</t>
  </si>
  <si>
    <t>Spelthorne 004</t>
  </si>
  <si>
    <t>E02006407</t>
  </si>
  <si>
    <t>Spelthorne 005</t>
  </si>
  <si>
    <t>E02006408</t>
  </si>
  <si>
    <t>Spelthorne 006</t>
  </si>
  <si>
    <t>E02006409</t>
  </si>
  <si>
    <t>Spelthorne 007</t>
  </si>
  <si>
    <t>E02006410</t>
  </si>
  <si>
    <t>Spelthorne 008</t>
  </si>
  <si>
    <t>E02006411</t>
  </si>
  <si>
    <t>Spelthorne 009</t>
  </si>
  <si>
    <t>E02006412</t>
  </si>
  <si>
    <t>Spelthorne 010</t>
  </si>
  <si>
    <t>E02006413</t>
  </si>
  <si>
    <t>Spelthorne 011</t>
  </si>
  <si>
    <t>E02006414</t>
  </si>
  <si>
    <t>Spelthorne 012</t>
  </si>
  <si>
    <t>E02006415</t>
  </si>
  <si>
    <t>Spelthorne 013</t>
  </si>
  <si>
    <t>E02006416</t>
  </si>
  <si>
    <t>Surrey Heath 001</t>
  </si>
  <si>
    <t>E02006417</t>
  </si>
  <si>
    <t>Surrey Heath 002</t>
  </si>
  <si>
    <t>E02006418</t>
  </si>
  <si>
    <t>Surrey Heath 003</t>
  </si>
  <si>
    <t>E02006419</t>
  </si>
  <si>
    <t>Surrey Heath 004</t>
  </si>
  <si>
    <t>E02006420</t>
  </si>
  <si>
    <t>Surrey Heath 005</t>
  </si>
  <si>
    <t>E02006421</t>
  </si>
  <si>
    <t>Surrey Heath 006</t>
  </si>
  <si>
    <t>E02006422</t>
  </si>
  <si>
    <t>Surrey Heath 007</t>
  </si>
  <si>
    <t>E02006423</t>
  </si>
  <si>
    <t>Surrey Heath 008</t>
  </si>
  <si>
    <t>E02006424</t>
  </si>
  <si>
    <t>Surrey Heath 009</t>
  </si>
  <si>
    <t>E02006425</t>
  </si>
  <si>
    <t>Surrey Heath 010</t>
  </si>
  <si>
    <t>E02006426</t>
  </si>
  <si>
    <t>Surrey Heath 011</t>
  </si>
  <si>
    <t>E02006427</t>
  </si>
  <si>
    <t>Surrey Heath 012</t>
  </si>
  <si>
    <t>E02006428</t>
  </si>
  <si>
    <t>Tandridge 001</t>
  </si>
  <si>
    <t>E02006429</t>
  </si>
  <si>
    <t>Tandridge 002</t>
  </si>
  <si>
    <t>E02006430</t>
  </si>
  <si>
    <t>Tandridge 003</t>
  </si>
  <si>
    <t>E02006431</t>
  </si>
  <si>
    <t>Tandridge 004</t>
  </si>
  <si>
    <t>E02006432</t>
  </si>
  <si>
    <t>Tandridge 005</t>
  </si>
  <si>
    <t>E02006433</t>
  </si>
  <si>
    <t>Tandridge 006</t>
  </si>
  <si>
    <t>E02006434</t>
  </si>
  <si>
    <t>Tandridge 007</t>
  </si>
  <si>
    <t>E02006435</t>
  </si>
  <si>
    <t>Tandridge 008</t>
  </si>
  <si>
    <t>E02006436</t>
  </si>
  <si>
    <t>Tandridge 009</t>
  </si>
  <si>
    <t>E02006437</t>
  </si>
  <si>
    <t>Tandridge 010</t>
  </si>
  <si>
    <t>E02006438</t>
  </si>
  <si>
    <t>Tandridge 011</t>
  </si>
  <si>
    <t>E02006439</t>
  </si>
  <si>
    <t>Waverley 001</t>
  </si>
  <si>
    <t>E02006440</t>
  </si>
  <si>
    <t>Waverley 002</t>
  </si>
  <si>
    <t>E02006441</t>
  </si>
  <si>
    <t>Waverley 003</t>
  </si>
  <si>
    <t>E02004571</t>
  </si>
  <si>
    <t>Rochford 009</t>
  </si>
  <si>
    <t>E02004572</t>
  </si>
  <si>
    <t>Rochford 010</t>
  </si>
  <si>
    <t>E02004573</t>
  </si>
  <si>
    <t>Tendring 001</t>
  </si>
  <si>
    <t>E02004574</t>
  </si>
  <si>
    <t>Tendring 002</t>
  </si>
  <si>
    <t>E02004575</t>
  </si>
  <si>
    <t>Great Yarmouth 001</t>
  </si>
  <si>
    <t>E02005539</t>
  </si>
  <si>
    <t>Great Yarmouth 002</t>
  </si>
  <si>
    <t>North Norfolk 002</t>
  </si>
  <si>
    <t>E02005572</t>
  </si>
  <si>
    <t>North Norfolk 003</t>
  </si>
  <si>
    <t>E02005573</t>
  </si>
  <si>
    <t>North Norfolk 004</t>
  </si>
  <si>
    <t>E02005574</t>
  </si>
  <si>
    <t>North Norfolk 005</t>
  </si>
  <si>
    <t>E02005575</t>
  </si>
  <si>
    <t>North Norfolk 006</t>
  </si>
  <si>
    <t>E02005576</t>
  </si>
  <si>
    <t>North Norfolk 007</t>
  </si>
  <si>
    <t>E02005577</t>
  </si>
  <si>
    <t>North Norfolk 008</t>
  </si>
  <si>
    <t>E02005578</t>
  </si>
  <si>
    <t>North Norfolk 009</t>
  </si>
  <si>
    <t>E02005579</t>
  </si>
  <si>
    <t>North Norfolk 010</t>
  </si>
  <si>
    <t>E02005580</t>
  </si>
  <si>
    <t>North Norfolk 011</t>
  </si>
  <si>
    <t>E02005581</t>
  </si>
  <si>
    <t>North Norfolk 012</t>
  </si>
  <si>
    <t>E02005582</t>
  </si>
  <si>
    <t>North Norfolk 013</t>
  </si>
  <si>
    <t>E02005583</t>
  </si>
  <si>
    <t>North Norfolk 014</t>
  </si>
  <si>
    <t>E02005584</t>
  </si>
  <si>
    <t>Norwich 001</t>
  </si>
  <si>
    <t>E02005585</t>
  </si>
  <si>
    <t>Norwich 002</t>
  </si>
  <si>
    <t>E02005586</t>
  </si>
  <si>
    <t>Norwich 003</t>
  </si>
  <si>
    <t>E02005587</t>
  </si>
  <si>
    <t>Norwich 004</t>
  </si>
  <si>
    <t>E02004348</t>
  </si>
  <si>
    <t>Wear Valley 001</t>
  </si>
  <si>
    <t>E02004349</t>
  </si>
  <si>
    <t>Wear Valley 002</t>
  </si>
  <si>
    <t>E02004350</t>
  </si>
  <si>
    <t>Wear Valley 003</t>
  </si>
  <si>
    <t>E02004351</t>
  </si>
  <si>
    <t>Wear Valley 004</t>
  </si>
  <si>
    <t>E02004352</t>
  </si>
  <si>
    <t>Wear Valley 005</t>
  </si>
  <si>
    <t>E02004353</t>
  </si>
  <si>
    <t>Wear Valley 006</t>
  </si>
  <si>
    <t>E02004354</t>
  </si>
  <si>
    <t>Wear Valley 007</t>
  </si>
  <si>
    <t>E02004355</t>
  </si>
  <si>
    <t>Wear Valley 008</t>
  </si>
  <si>
    <t>E02004356</t>
  </si>
  <si>
    <t>Eastbourne 001</t>
  </si>
  <si>
    <t>E10000011</t>
  </si>
  <si>
    <t>E02004357</t>
  </si>
  <si>
    <t>Eastbourne 002</t>
  </si>
  <si>
    <t>E02004358</t>
  </si>
  <si>
    <t>Eastbourne 003</t>
  </si>
  <si>
    <t>E02004359</t>
  </si>
  <si>
    <t>Eastbourne 004</t>
  </si>
  <si>
    <t>E02004360</t>
  </si>
  <si>
    <t>Eastbourne 005</t>
  </si>
  <si>
    <t>E02004361</t>
  </si>
  <si>
    <t>Eastbourne 006</t>
  </si>
  <si>
    <t>E02004362</t>
  </si>
  <si>
    <t>Eastbourne 007</t>
  </si>
  <si>
    <t>E02004363</t>
  </si>
  <si>
    <t>Eastbourne 008</t>
  </si>
  <si>
    <t>E02004364</t>
  </si>
  <si>
    <t>Eastbourne 009</t>
  </si>
  <si>
    <t>E02004365</t>
  </si>
  <si>
    <t>R603</t>
  </si>
  <si>
    <t>R604</t>
  </si>
  <si>
    <t>R605</t>
  </si>
  <si>
    <t>R606</t>
  </si>
  <si>
    <t>R607</t>
  </si>
  <si>
    <t>R608</t>
  </si>
  <si>
    <t>R609</t>
  </si>
  <si>
    <t>R610</t>
  </si>
  <si>
    <t>R611</t>
  </si>
  <si>
    <t>R612</t>
  </si>
  <si>
    <t>R613</t>
  </si>
  <si>
    <t>R617</t>
  </si>
  <si>
    <t>R619</t>
  </si>
  <si>
    <t>R620</t>
  </si>
  <si>
    <t>R621</t>
  </si>
  <si>
    <t>R622</t>
  </si>
  <si>
    <t>R623</t>
  </si>
  <si>
    <t>R624</t>
  </si>
  <si>
    <t>R625</t>
  </si>
  <si>
    <t>R626</t>
  </si>
  <si>
    <t>R627</t>
  </si>
  <si>
    <t>E02004371</t>
  </si>
  <si>
    <t>Hastings 004</t>
  </si>
  <si>
    <t>E02004372</t>
  </si>
  <si>
    <t>Hastings 005</t>
  </si>
  <si>
    <t>E02004373</t>
  </si>
  <si>
    <t>Hastings 006</t>
  </si>
  <si>
    <t>E02004374</t>
  </si>
  <si>
    <t>Hastings 007</t>
  </si>
  <si>
    <t>E02004375</t>
  </si>
  <si>
    <t>Hastings 008</t>
  </si>
  <si>
    <t>E02004376</t>
  </si>
  <si>
    <t>Hastings 009</t>
  </si>
  <si>
    <t>E02004377</t>
  </si>
  <si>
    <t>Hastings 010</t>
  </si>
  <si>
    <t>E02004378</t>
  </si>
  <si>
    <t>Hastings 011</t>
  </si>
  <si>
    <t>E02004379</t>
  </si>
  <si>
    <t>Lewes 001</t>
  </si>
  <si>
    <t>E02004380</t>
  </si>
  <si>
    <t>Lewes 002</t>
  </si>
  <si>
    <t>E02004381</t>
  </si>
  <si>
    <t>Lewes 003</t>
  </si>
  <si>
    <t>E02004382</t>
  </si>
  <si>
    <t>Lewes 004</t>
  </si>
  <si>
    <t>E02004383</t>
  </si>
  <si>
    <t>Lewes 005</t>
  </si>
  <si>
    <t>E02004384</t>
  </si>
  <si>
    <t>Lewes 006</t>
  </si>
  <si>
    <t>E02004385</t>
  </si>
  <si>
    <t>Lewes 007</t>
  </si>
  <si>
    <t>E02004386</t>
  </si>
  <si>
    <t>Lewes 008</t>
  </si>
  <si>
    <t>E02004387</t>
  </si>
  <si>
    <t>Lewes 009</t>
  </si>
  <si>
    <t>E02004388</t>
  </si>
  <si>
    <t>Lewes 010</t>
  </si>
  <si>
    <t>E02004389</t>
  </si>
  <si>
    <t>Lewes 011</t>
  </si>
  <si>
    <t>E02004390</t>
  </si>
  <si>
    <t>Lewes 012</t>
  </si>
  <si>
    <t>E02004391</t>
  </si>
  <si>
    <t>Lewes 013</t>
  </si>
  <si>
    <t>E02004392</t>
  </si>
  <si>
    <t>Rother 001</t>
  </si>
  <si>
    <t>E02004393</t>
  </si>
  <si>
    <t>Rother 002</t>
  </si>
  <si>
    <t>E02004394</t>
  </si>
  <si>
    <t>Rother 003</t>
  </si>
  <si>
    <t>E02004395</t>
  </si>
  <si>
    <t>Rother 004</t>
  </si>
  <si>
    <t>E02004396</t>
  </si>
  <si>
    <t>Rother 005</t>
  </si>
  <si>
    <t>E02004397</t>
  </si>
  <si>
    <t>Rother 006</t>
  </si>
  <si>
    <t>E02004398</t>
  </si>
  <si>
    <t>Rother 007</t>
  </si>
  <si>
    <t>E02004399</t>
  </si>
  <si>
    <t>Rother 008</t>
  </si>
  <si>
    <t>E02004400</t>
  </si>
  <si>
    <t>Rother 009</t>
  </si>
  <si>
    <t>E02004401</t>
  </si>
  <si>
    <t>Rother 010</t>
  </si>
  <si>
    <t>E02004402</t>
  </si>
  <si>
    <t>Rother 011</t>
  </si>
  <si>
    <t>E02004403</t>
  </si>
  <si>
    <t>Wealden 001</t>
  </si>
  <si>
    <t>E02004404</t>
  </si>
  <si>
    <t>Wealden 002</t>
  </si>
  <si>
    <t>E02004405</t>
  </si>
  <si>
    <t>Wealden 003</t>
  </si>
  <si>
    <t>E02004406</t>
  </si>
  <si>
    <t>Wealden 004</t>
  </si>
  <si>
    <t>E02004407</t>
  </si>
  <si>
    <t>E02002378</t>
  </si>
  <si>
    <t>Leeds 049</t>
  </si>
  <si>
    <t>E02002379</t>
  </si>
  <si>
    <t>Leeds 050</t>
  </si>
  <si>
    <t>E02002380</t>
  </si>
  <si>
    <t>Leeds 051</t>
  </si>
  <si>
    <t>E02002381</t>
  </si>
  <si>
    <t>Leeds 052</t>
  </si>
  <si>
    <t>E02002382</t>
  </si>
  <si>
    <t>Leeds 053</t>
  </si>
  <si>
    <t>E02002383</t>
  </si>
  <si>
    <t>Leeds 054</t>
  </si>
  <si>
    <t>E02002384</t>
  </si>
  <si>
    <t>Leeds 055</t>
  </si>
  <si>
    <t>E02002385</t>
  </si>
  <si>
    <t>Leeds 056</t>
  </si>
  <si>
    <t>E02002386</t>
  </si>
  <si>
    <t>Leeds 057</t>
  </si>
  <si>
    <t>E02002387</t>
  </si>
  <si>
    <t>Leeds 058</t>
  </si>
  <si>
    <t>E02002388</t>
  </si>
  <si>
    <t>Leeds 059</t>
  </si>
  <si>
    <t>E02002389</t>
  </si>
  <si>
    <t>Leeds 060</t>
  </si>
  <si>
    <t>E02002390</t>
  </si>
  <si>
    <t>Leeds 061</t>
  </si>
  <si>
    <t>E02002391</t>
  </si>
  <si>
    <t>Leeds 062</t>
  </si>
  <si>
    <t>E02002392</t>
  </si>
  <si>
    <t>Leeds 063</t>
  </si>
  <si>
    <t>E02002393</t>
  </si>
  <si>
    <t>Leeds 064</t>
  </si>
  <si>
    <t>E02002394</t>
  </si>
  <si>
    <t>Leeds 065</t>
  </si>
  <si>
    <t>E02002395</t>
  </si>
  <si>
    <t>Leeds 066</t>
  </si>
  <si>
    <t>E02002396</t>
  </si>
  <si>
    <t>Leeds 067</t>
  </si>
  <si>
    <t>Hammersmith and Fulham 024</t>
  </si>
  <si>
    <t>E02000396</t>
  </si>
  <si>
    <t>Hammersmith and Fulham 025</t>
  </si>
  <si>
    <t>E02000397</t>
  </si>
  <si>
    <t>Haringey 001</t>
  </si>
  <si>
    <t>E09000014</t>
  </si>
  <si>
    <t>E02000398</t>
  </si>
  <si>
    <t>Haringey 002</t>
  </si>
  <si>
    <t>E02000399</t>
  </si>
  <si>
    <t>Haringey 003</t>
  </si>
  <si>
    <t>E02000400</t>
  </si>
  <si>
    <t>Haringey 004</t>
  </si>
  <si>
    <t>E02000401</t>
  </si>
  <si>
    <t>Haringey 005</t>
  </si>
  <si>
    <t>E02000402</t>
  </si>
  <si>
    <t>Colchester 021</t>
  </si>
  <si>
    <t>E02004527</t>
  </si>
  <si>
    <t>Epping Forest 001</t>
  </si>
  <si>
    <t>E02004528</t>
  </si>
  <si>
    <t>Epping Forest 002</t>
  </si>
  <si>
    <t>E02004529</t>
  </si>
  <si>
    <t>E02002652</t>
  </si>
  <si>
    <t>Kingston upon Hull 001</t>
  </si>
  <si>
    <t>E06000010</t>
  </si>
  <si>
    <t>E02002653</t>
  </si>
  <si>
    <t>Kingston upon Hull 002</t>
  </si>
  <si>
    <t>E02002654</t>
  </si>
  <si>
    <t>Kingston upon Hull 003</t>
  </si>
  <si>
    <t>E02002655</t>
  </si>
  <si>
    <t>Kingston upon Hull 004</t>
  </si>
  <si>
    <t>E02002656</t>
  </si>
  <si>
    <t>Kingston upon Hull 005</t>
  </si>
  <si>
    <t>E02002657</t>
  </si>
  <si>
    <t>Kingston upon Hull 006</t>
  </si>
  <si>
    <t>E02002658</t>
  </si>
  <si>
    <t>Kingston upon Hull 007</t>
  </si>
  <si>
    <t>E02002659</t>
  </si>
  <si>
    <t>Kingston upon Hull 008</t>
  </si>
  <si>
    <t>E02002660</t>
  </si>
  <si>
    <t>Kingston upon Hull 009</t>
  </si>
  <si>
    <t>E02002661</t>
  </si>
  <si>
    <t>Kingston upon Hull 010</t>
  </si>
  <si>
    <t>E02002662</t>
  </si>
  <si>
    <t>Kingston upon Hull 011</t>
  </si>
  <si>
    <t>E02002663</t>
  </si>
  <si>
    <t>Kingston upon Hull 012</t>
  </si>
  <si>
    <t>E02002664</t>
  </si>
  <si>
    <t>Kingston upon Hull 013</t>
  </si>
  <si>
    <t>E02002665</t>
  </si>
  <si>
    <t>Kingston upon Hull 014</t>
  </si>
  <si>
    <t>E02002666</t>
  </si>
  <si>
    <t>Kingston upon Hull 015</t>
  </si>
  <si>
    <t>E02002667</t>
  </si>
  <si>
    <t>Kingston upon Hull 016</t>
  </si>
  <si>
    <t>E02002668</t>
  </si>
  <si>
    <t>Kingston upon Hull 017</t>
  </si>
  <si>
    <t>E02002669</t>
  </si>
  <si>
    <t>Kingston upon Hull 018</t>
  </si>
  <si>
    <t>E02002670</t>
  </si>
  <si>
    <t>Kingston upon Hull 019</t>
  </si>
  <si>
    <t>E02002671</t>
  </si>
  <si>
    <t>Kingston upon Hull 020</t>
  </si>
  <si>
    <t>E02002672</t>
  </si>
  <si>
    <t>Kingston upon Hull 021</t>
  </si>
  <si>
    <t>E02002673</t>
  </si>
  <si>
    <t>Westminster 012</t>
  </si>
  <si>
    <t>E02000972</t>
  </si>
  <si>
    <t>Westminster 013</t>
  </si>
  <si>
    <t>E02000973</t>
  </si>
  <si>
    <t>Westminster 014</t>
  </si>
  <si>
    <t>E02000974</t>
  </si>
  <si>
    <t>Westminster 015</t>
  </si>
  <si>
    <t>E02000975</t>
  </si>
  <si>
    <t>Westminster 016</t>
  </si>
  <si>
    <t>E02000976</t>
  </si>
  <si>
    <t>Westminster 017</t>
  </si>
  <si>
    <t>E02000977</t>
  </si>
  <si>
    <t>Westminster 018</t>
  </si>
  <si>
    <t>E02000978</t>
  </si>
  <si>
    <t>Westminster 019</t>
  </si>
  <si>
    <t>E02000979</t>
  </si>
  <si>
    <t>Westminster 020</t>
  </si>
  <si>
    <t>E02000980</t>
  </si>
  <si>
    <t>Westminster 021</t>
  </si>
  <si>
    <t>E02000981</t>
  </si>
  <si>
    <t>Westminster 022</t>
  </si>
  <si>
    <t>E02002643</t>
  </si>
  <si>
    <t>Blackpool 011</t>
  </si>
  <si>
    <t>E02002644</t>
  </si>
  <si>
    <t>Blackpool 012</t>
  </si>
  <si>
    <t>E02002645</t>
  </si>
  <si>
    <t>Blackpool 013</t>
  </si>
  <si>
    <t>E02002646</t>
  </si>
  <si>
    <t>Blackpool 014</t>
  </si>
  <si>
    <t>E02002647</t>
  </si>
  <si>
    <t>Blackpool 015</t>
  </si>
  <si>
    <t>E02002648</t>
  </si>
  <si>
    <t>Blackpool 016</t>
  </si>
  <si>
    <t>E02002649</t>
  </si>
  <si>
    <t>Blackpool 017</t>
  </si>
  <si>
    <t>E02002650</t>
  </si>
  <si>
    <t>Blackpool 018</t>
  </si>
  <si>
    <t>E02002651</t>
  </si>
  <si>
    <t>Blackpool 019</t>
  </si>
  <si>
    <t>E02003383</t>
  </si>
  <si>
    <t>West Berkshire 017</t>
  </si>
  <si>
    <t>E02003384</t>
  </si>
  <si>
    <t>West Berkshire 018</t>
  </si>
  <si>
    <t>E02003385</t>
  </si>
  <si>
    <t>West Berkshire 019</t>
  </si>
  <si>
    <t>E02003386</t>
  </si>
  <si>
    <t>West Berkshire 020</t>
  </si>
  <si>
    <t>E02003387</t>
  </si>
  <si>
    <t>West Berkshire 021</t>
  </si>
  <si>
    <t>E02003388</t>
  </si>
  <si>
    <t>West Berkshire 009</t>
  </si>
  <si>
    <t>E02003376</t>
  </si>
  <si>
    <t>West Berkshire 010</t>
  </si>
  <si>
    <t>E02003377</t>
  </si>
  <si>
    <t>West Berkshire 011</t>
  </si>
  <si>
    <t>E02003378</t>
  </si>
  <si>
    <t>Wyre 006</t>
  </si>
  <si>
    <t>West Berkshire 015</t>
  </si>
  <si>
    <t>E02003382</t>
  </si>
  <si>
    <t>West Berkshire 016</t>
  </si>
  <si>
    <t>E02002817</t>
  </si>
  <si>
    <t>Derby 022</t>
  </si>
  <si>
    <t>E02002818</t>
  </si>
  <si>
    <t>Derby 023</t>
  </si>
  <si>
    <t>2013-14 Quantum</t>
  </si>
  <si>
    <t>E02002038</t>
  </si>
  <si>
    <t>Dudley 039</t>
  </si>
  <si>
    <t>E02002039</t>
  </si>
  <si>
    <t>Dudley 040</t>
  </si>
  <si>
    <t>E02002040</t>
  </si>
  <si>
    <t>Dudley 041</t>
  </si>
  <si>
    <t>E02002041</t>
  </si>
  <si>
    <t>Dudley 042</t>
  </si>
  <si>
    <t>E02002042</t>
  </si>
  <si>
    <t>Dudley 043</t>
  </si>
  <si>
    <t>E02002043</t>
  </si>
  <si>
    <t>Sandwell 001</t>
  </si>
  <si>
    <t>E08000028</t>
  </si>
  <si>
    <t>E02002044</t>
  </si>
  <si>
    <t>Sandwell 002</t>
  </si>
  <si>
    <t>E02002045</t>
  </si>
  <si>
    <t>Sandwell 003</t>
  </si>
  <si>
    <t>E02002046</t>
  </si>
  <si>
    <t>Sandwell 004</t>
  </si>
  <si>
    <t>E02002047</t>
  </si>
  <si>
    <t>Sandwell 005</t>
  </si>
  <si>
    <t>E02002048</t>
  </si>
  <si>
    <t>Sandwell 006</t>
  </si>
  <si>
    <t>E02002049</t>
  </si>
  <si>
    <t>Sandwell 007</t>
  </si>
  <si>
    <t>E02002050</t>
  </si>
  <si>
    <t>Sandwell 008</t>
  </si>
  <si>
    <t>E02002051</t>
  </si>
  <si>
    <t>Sandwell 009</t>
  </si>
  <si>
    <t>E02000139</t>
  </si>
  <si>
    <t>Bromley 013</t>
  </si>
  <si>
    <t>E02000140</t>
  </si>
  <si>
    <t>Bromley 014</t>
  </si>
  <si>
    <t>E02000141</t>
  </si>
  <si>
    <t>Bromley 015</t>
  </si>
  <si>
    <t>E02000142</t>
  </si>
  <si>
    <t>Bromley 016</t>
  </si>
  <si>
    <t>E02000143</t>
  </si>
  <si>
    <t>Bromley 017</t>
  </si>
  <si>
    <t>E02000144</t>
  </si>
  <si>
    <t>Bromley 018</t>
  </si>
  <si>
    <t>E02000145</t>
  </si>
  <si>
    <t>Bromley 019</t>
  </si>
  <si>
    <t>E02000146</t>
  </si>
  <si>
    <t>Bromley 020</t>
  </si>
  <si>
    <t>E02000147</t>
  </si>
  <si>
    <t>Bromley 021</t>
  </si>
  <si>
    <t>E02000148</t>
  </si>
  <si>
    <t>Lewisham 014</t>
  </si>
  <si>
    <t>E02000667</t>
  </si>
  <si>
    <t>Lewisham 015</t>
  </si>
  <si>
    <t>E02000668</t>
  </si>
  <si>
    <t>Lewisham 016</t>
  </si>
  <si>
    <t>E02000669</t>
  </si>
  <si>
    <t>Lewisham 017</t>
  </si>
  <si>
    <t>E02000670</t>
  </si>
  <si>
    <t>Lewisham 018</t>
  </si>
  <si>
    <t>E02000671</t>
  </si>
  <si>
    <t>Lewisham 019</t>
  </si>
  <si>
    <t>E02000672</t>
  </si>
  <si>
    <t>Lewisham 020</t>
  </si>
  <si>
    <t>E02000673</t>
  </si>
  <si>
    <t>Lewisham 021</t>
  </si>
  <si>
    <t>E02000674</t>
  </si>
  <si>
    <t>Lewisham 022</t>
  </si>
  <si>
    <t>E02000675</t>
  </si>
  <si>
    <t>Lewisham 023</t>
  </si>
  <si>
    <t>E02000676</t>
  </si>
  <si>
    <t>Lewisham 024</t>
  </si>
  <si>
    <t>E02000677</t>
  </si>
  <si>
    <t>Lewisham 025</t>
  </si>
  <si>
    <t>Sefton 034</t>
  </si>
  <si>
    <t>E02001463</t>
  </si>
  <si>
    <t>Sefton 035</t>
  </si>
  <si>
    <t>E02001464</t>
  </si>
  <si>
    <t>Sefton 036</t>
  </si>
  <si>
    <t>E02001465</t>
  </si>
  <si>
    <t>Sefton 037</t>
  </si>
  <si>
    <t>E02001466</t>
  </si>
  <si>
    <t>Sefton 038</t>
  </si>
  <si>
    <t>E02001467</t>
  </si>
  <si>
    <t>Wirral 001</t>
  </si>
  <si>
    <t>E08000015</t>
  </si>
  <si>
    <t>Merton 001</t>
  </si>
  <si>
    <t>E09000024</t>
  </si>
  <si>
    <t>E02000690</t>
  </si>
  <si>
    <t>Merton 002</t>
  </si>
  <si>
    <t>E02000691</t>
  </si>
  <si>
    <t>Merton 003</t>
  </si>
  <si>
    <t>E02000692</t>
  </si>
  <si>
    <t>Merton 004</t>
  </si>
  <si>
    <t>E02000693</t>
  </si>
  <si>
    <t>Merton 005</t>
  </si>
  <si>
    <t>E02000694</t>
  </si>
  <si>
    <t>Merton 006</t>
  </si>
  <si>
    <t>E02000695</t>
  </si>
  <si>
    <t>Merton 007</t>
  </si>
  <si>
    <t>E02000696</t>
  </si>
  <si>
    <t>Merton 008</t>
  </si>
  <si>
    <t>E02000697</t>
  </si>
  <si>
    <t>Merton 009</t>
  </si>
  <si>
    <t>E02000698</t>
  </si>
  <si>
    <t>Merton 010</t>
  </si>
  <si>
    <t>E02000699</t>
  </si>
  <si>
    <t>Merton 011</t>
  </si>
  <si>
    <t>E02000700</t>
  </si>
  <si>
    <t>Merton 012</t>
  </si>
  <si>
    <t>E02000701</t>
  </si>
  <si>
    <t>Merton 013</t>
  </si>
  <si>
    <t>E02000702</t>
  </si>
  <si>
    <t>Merton 014</t>
  </si>
  <si>
    <t>E02000703</t>
  </si>
  <si>
    <t>Merton 015</t>
  </si>
  <si>
    <t>E02000704</t>
  </si>
  <si>
    <t>Merton 016</t>
  </si>
  <si>
    <t>E02000705</t>
  </si>
  <si>
    <t>Merton 017</t>
  </si>
  <si>
    <t>E02000706</t>
  </si>
  <si>
    <t>Merton 018</t>
  </si>
  <si>
    <t>E02000707</t>
  </si>
  <si>
    <t>Merton 019</t>
  </si>
  <si>
    <t>E02000708</t>
  </si>
  <si>
    <t>Merton 020</t>
  </si>
  <si>
    <t>E02000709</t>
  </si>
  <si>
    <t>Merton 021</t>
  </si>
  <si>
    <t>E02000710</t>
  </si>
  <si>
    <t>Merton 022</t>
  </si>
  <si>
    <t>E02000711</t>
  </si>
  <si>
    <t>Merton 023</t>
  </si>
  <si>
    <t>E02000712</t>
  </si>
  <si>
    <t>Merton 024</t>
  </si>
  <si>
    <t>E02000713</t>
  </si>
  <si>
    <t>Merton 025</t>
  </si>
  <si>
    <t>E02000714</t>
  </si>
  <si>
    <t>Newham 001</t>
  </si>
  <si>
    <t>E09000025</t>
  </si>
  <si>
    <t>E02000715</t>
  </si>
  <si>
    <t>Newham 002</t>
  </si>
  <si>
    <t>E02000716</t>
  </si>
  <si>
    <t>Newham 003</t>
  </si>
  <si>
    <t>E02000717</t>
  </si>
  <si>
    <t>Newham 004</t>
  </si>
  <si>
    <t>E02000718</t>
  </si>
  <si>
    <t>Newham 005</t>
  </si>
  <si>
    <t>E02000719</t>
  </si>
  <si>
    <t>Newham 006</t>
  </si>
  <si>
    <t>E02000720</t>
  </si>
  <si>
    <t>Newham 007</t>
  </si>
  <si>
    <t>E02000721</t>
  </si>
  <si>
    <t>Newham 008</t>
  </si>
  <si>
    <t>E02000722</t>
  </si>
  <si>
    <t>Newham 009</t>
  </si>
  <si>
    <t>E02000723</t>
  </si>
  <si>
    <t>Newham 010</t>
  </si>
  <si>
    <t>E02000724</t>
  </si>
  <si>
    <t>Newham 011</t>
  </si>
  <si>
    <t>E02000725</t>
  </si>
  <si>
    <t>Newham 012</t>
  </si>
  <si>
    <t>E02000726</t>
  </si>
  <si>
    <t>Newham 013</t>
  </si>
  <si>
    <t>E02000727</t>
  </si>
  <si>
    <t>Newham 014</t>
  </si>
  <si>
    <t>E02000728</t>
  </si>
  <si>
    <t>Newham 015</t>
  </si>
  <si>
    <t>E02000729</t>
  </si>
  <si>
    <t>Newham 016</t>
  </si>
  <si>
    <t>E02000730</t>
  </si>
  <si>
    <t>Newham 017</t>
  </si>
  <si>
    <t>E02000731</t>
  </si>
  <si>
    <t>Newham 018</t>
  </si>
  <si>
    <t>E02000732</t>
  </si>
  <si>
    <t>Newham 019</t>
  </si>
  <si>
    <t>E02000733</t>
  </si>
  <si>
    <t>Newham 020</t>
  </si>
  <si>
    <t>E02000734</t>
  </si>
  <si>
    <t>Newham 021</t>
  </si>
  <si>
    <t>E02000735</t>
  </si>
  <si>
    <t>Newham 022</t>
  </si>
  <si>
    <t>E02000736</t>
  </si>
  <si>
    <t>Newham 023</t>
  </si>
  <si>
    <t>E02000737</t>
  </si>
  <si>
    <t>Newham 024</t>
  </si>
  <si>
    <t>E02000738</t>
  </si>
  <si>
    <t>Newham 025</t>
  </si>
  <si>
    <t>E02000739</t>
  </si>
  <si>
    <t>Newham 026</t>
  </si>
  <si>
    <t>E02000740</t>
  </si>
  <si>
    <t>Newham 027</t>
  </si>
  <si>
    <t>E02000741</t>
  </si>
  <si>
    <t>Newham 028</t>
  </si>
  <si>
    <t>E02000742</t>
  </si>
  <si>
    <t>Newham 029</t>
  </si>
  <si>
    <t>E02000743</t>
  </si>
  <si>
    <t>Newham 030</t>
  </si>
  <si>
    <t>E02000744</t>
  </si>
  <si>
    <t>Newham 031</t>
  </si>
  <si>
    <t>E02000745</t>
  </si>
  <si>
    <t>Newham 032</t>
  </si>
  <si>
    <t>E02000746</t>
  </si>
  <si>
    <t>Newham 033</t>
  </si>
  <si>
    <t>E02000747</t>
  </si>
  <si>
    <t>Newham 034</t>
  </si>
  <si>
    <t>E02000748</t>
  </si>
  <si>
    <t>Newham 035</t>
  </si>
  <si>
    <t>E02000749</t>
  </si>
  <si>
    <t>Newham 036</t>
  </si>
  <si>
    <t>E02002907</t>
  </si>
  <si>
    <t>Herefordshire 003</t>
  </si>
  <si>
    <t>E02002908</t>
  </si>
  <si>
    <t>Herefordshire 004</t>
  </si>
  <si>
    <t>E02002909</t>
  </si>
  <si>
    <t>Herefordshire 005</t>
  </si>
  <si>
    <t>E02002910</t>
  </si>
  <si>
    <t>Herefordshire 006</t>
  </si>
  <si>
    <t>E02002911</t>
  </si>
  <si>
    <t>Herefordshire 007</t>
  </si>
  <si>
    <t>E02002912</t>
  </si>
  <si>
    <t>Sutton 013</t>
  </si>
  <si>
    <t>E02000853</t>
  </si>
  <si>
    <t>Sutton 014</t>
  </si>
  <si>
    <t>E02000854</t>
  </si>
  <si>
    <t>Sutton 015</t>
  </si>
  <si>
    <t>E02000855</t>
  </si>
  <si>
    <t>Sutton 016</t>
  </si>
  <si>
    <t>E02002397</t>
  </si>
  <si>
    <t>Leeds 068</t>
  </si>
  <si>
    <t>E02002398</t>
  </si>
  <si>
    <t>Leeds 069</t>
  </si>
  <si>
    <t>E02002399</t>
  </si>
  <si>
    <t>Leeds 070</t>
  </si>
  <si>
    <t>E02002400</t>
  </si>
  <si>
    <t>Leeds 071</t>
  </si>
  <si>
    <t>E02002401</t>
  </si>
  <si>
    <t>Leeds 072</t>
  </si>
  <si>
    <t>E02002402</t>
  </si>
  <si>
    <t>Leeds 073</t>
  </si>
  <si>
    <t>E02002403</t>
  </si>
  <si>
    <t>Leeds 074</t>
  </si>
  <si>
    <t>E02002404</t>
  </si>
  <si>
    <t>Leeds 075</t>
  </si>
  <si>
    <t>E02002405</t>
  </si>
  <si>
    <t>Leeds 076</t>
  </si>
  <si>
    <t>E02002406</t>
  </si>
  <si>
    <t>Leeds 077</t>
  </si>
  <si>
    <t>E02002407</t>
  </si>
  <si>
    <t>Leeds 078</t>
  </si>
  <si>
    <t>E02002408</t>
  </si>
  <si>
    <t>Leeds 079</t>
  </si>
  <si>
    <t>E02002409</t>
  </si>
  <si>
    <t>Leeds 080</t>
  </si>
  <si>
    <t>E02002410</t>
  </si>
  <si>
    <t>Leeds 081</t>
  </si>
  <si>
    <t>E02002411</t>
  </si>
  <si>
    <t>Leeds 082</t>
  </si>
  <si>
    <t>E02002412</t>
  </si>
  <si>
    <t>Leeds 083</t>
  </si>
  <si>
    <t>E02002413</t>
  </si>
  <si>
    <t>Leeds 084</t>
  </si>
  <si>
    <t>E02002414</t>
  </si>
  <si>
    <t>Leeds 085</t>
  </si>
  <si>
    <t>E02002415</t>
  </si>
  <si>
    <t>Leeds 086</t>
  </si>
  <si>
    <t>E02002416</t>
  </si>
  <si>
    <t>Leeds 087</t>
  </si>
  <si>
    <t>E02002417</t>
  </si>
  <si>
    <t>Leeds 088</t>
  </si>
  <si>
    <t>E02002418</t>
  </si>
  <si>
    <t>Leeds 089</t>
  </si>
  <si>
    <t>E02002419</t>
  </si>
  <si>
    <t>Leeds 090</t>
  </si>
  <si>
    <t>E02002420</t>
  </si>
  <si>
    <t>Leeds 091</t>
  </si>
  <si>
    <t>E02002421</t>
  </si>
  <si>
    <t>Leeds 092</t>
  </si>
  <si>
    <t>E02002422</t>
  </si>
  <si>
    <t>Leeds 093</t>
  </si>
  <si>
    <t>E02002423</t>
  </si>
  <si>
    <t>Leeds 094</t>
  </si>
  <si>
    <t>E02002424</t>
  </si>
  <si>
    <t>Leeds 095</t>
  </si>
  <si>
    <t>E02002425</t>
  </si>
  <si>
    <t>Leeds 096</t>
  </si>
  <si>
    <t>E02002426</t>
  </si>
  <si>
    <t>Leeds 097</t>
  </si>
  <si>
    <t>E02002427</t>
  </si>
  <si>
    <t>Leeds 098</t>
  </si>
  <si>
    <t>E02002428</t>
  </si>
  <si>
    <t>Leeds 099</t>
  </si>
  <si>
    <t>E02002429</t>
  </si>
  <si>
    <t>Leeds 100</t>
  </si>
  <si>
    <t>E02002430</t>
  </si>
  <si>
    <t>Leeds 101</t>
  </si>
  <si>
    <t>E02002431</t>
  </si>
  <si>
    <t>Leeds 102</t>
  </si>
  <si>
    <t>E02002432</t>
  </si>
  <si>
    <t>Leeds 103</t>
  </si>
  <si>
    <t>E02002433</t>
  </si>
  <si>
    <t>Leeds 104</t>
  </si>
  <si>
    <t>E02002434</t>
  </si>
  <si>
    <t>Leeds 105</t>
  </si>
  <si>
    <t>E02002435</t>
  </si>
  <si>
    <t>Leeds 106</t>
  </si>
  <si>
    <t>E02002436</t>
  </si>
  <si>
    <t>Leeds 107</t>
  </si>
  <si>
    <t>E02002437</t>
  </si>
  <si>
    <t>Leeds 108</t>
  </si>
  <si>
    <t>E02002438</t>
  </si>
  <si>
    <t>Wakefield 001</t>
  </si>
  <si>
    <t>E08000036</t>
  </si>
  <si>
    <t>E02002439</t>
  </si>
  <si>
    <t>Wakefield 002</t>
  </si>
  <si>
    <t>E02002440</t>
  </si>
  <si>
    <t>Wakefield 003</t>
  </si>
  <si>
    <t>E02002441</t>
  </si>
  <si>
    <t>Wakefield 004</t>
  </si>
  <si>
    <t>E02002442</t>
  </si>
  <si>
    <t>Wakefield 005</t>
  </si>
  <si>
    <t>E02002443</t>
  </si>
  <si>
    <t>Wakefield 006</t>
  </si>
  <si>
    <t>E02002444</t>
  </si>
  <si>
    <t>Wakefield 007</t>
  </si>
  <si>
    <t>E02002445</t>
  </si>
  <si>
    <t>Wakefield 008</t>
  </si>
  <si>
    <t>E02002446</t>
  </si>
  <si>
    <t>Wakefield 009</t>
  </si>
  <si>
    <t>E02002447</t>
  </si>
  <si>
    <t>Wakefield 010</t>
  </si>
  <si>
    <t>E02002448</t>
  </si>
  <si>
    <t>Wakefield 011</t>
  </si>
  <si>
    <t>E02002449</t>
  </si>
  <si>
    <t>Wakefield 012</t>
  </si>
  <si>
    <t>E02002450</t>
  </si>
  <si>
    <t>Wakefield 013</t>
  </si>
  <si>
    <t>E02002451</t>
  </si>
  <si>
    <t>New Forest 017</t>
  </si>
  <si>
    <t>E02004796</t>
  </si>
  <si>
    <t>New Forest 018</t>
  </si>
  <si>
    <t>E02004797</t>
  </si>
  <si>
    <t>New Forest 019</t>
  </si>
  <si>
    <t>E02004798</t>
  </si>
  <si>
    <t>New Forest 020</t>
  </si>
  <si>
    <t>E02004799</t>
  </si>
  <si>
    <t>New Forest 021</t>
  </si>
  <si>
    <t>E02004800</t>
  </si>
  <si>
    <t>New Forest 022</t>
  </si>
  <si>
    <t>E02004801</t>
  </si>
  <si>
    <t>New Forest 023</t>
  </si>
  <si>
    <t>E02004802</t>
  </si>
  <si>
    <t>Rushmoor 001</t>
  </si>
  <si>
    <t>E02004803</t>
  </si>
  <si>
    <t>Rushmoor 002</t>
  </si>
  <si>
    <t>E02004804</t>
  </si>
  <si>
    <t>Rushmoor 003</t>
  </si>
  <si>
    <t>Derwentside 001</t>
  </si>
  <si>
    <t>E02004298</t>
  </si>
  <si>
    <t>Wakefield 042</t>
  </si>
  <si>
    <t>E02002480</t>
  </si>
  <si>
    <t>Wakefield 043</t>
  </si>
  <si>
    <t>E02002481</t>
  </si>
  <si>
    <t>Wakefield 044</t>
  </si>
  <si>
    <t>E02002482</t>
  </si>
  <si>
    <t>Wakefield 045</t>
  </si>
  <si>
    <t>E02002483</t>
  </si>
  <si>
    <t>Hartlepool 001</t>
  </si>
  <si>
    <t>Hackney 013</t>
  </si>
  <si>
    <t>E02000358</t>
  </si>
  <si>
    <t>Hackney 014</t>
  </si>
  <si>
    <t>E02000359</t>
  </si>
  <si>
    <t>Hackney 015</t>
  </si>
  <si>
    <t>E02000360</t>
  </si>
  <si>
    <t>Hackney 016</t>
  </si>
  <si>
    <t>E02000361</t>
  </si>
  <si>
    <t>Hackney 017</t>
  </si>
  <si>
    <t>E02000362</t>
  </si>
  <si>
    <t>Hackney 018</t>
  </si>
  <si>
    <t>E02000363</t>
  </si>
  <si>
    <t>Hackney 019</t>
  </si>
  <si>
    <t>E02000364</t>
  </si>
  <si>
    <t>Hackney 020</t>
  </si>
  <si>
    <t>E02000365</t>
  </si>
  <si>
    <t>Hackney 021</t>
  </si>
  <si>
    <t>E02000366</t>
  </si>
  <si>
    <t>Hackney 022</t>
  </si>
  <si>
    <t>E02000367</t>
  </si>
  <si>
    <t>Hackney 023</t>
  </si>
  <si>
    <t>E02000368</t>
  </si>
  <si>
    <t>Hackney 024</t>
  </si>
  <si>
    <t>E02000369</t>
  </si>
  <si>
    <t>Hackney 025</t>
  </si>
  <si>
    <t>E02000370</t>
  </si>
  <si>
    <t>Hackney 026</t>
  </si>
  <si>
    <t>E02000371</t>
  </si>
  <si>
    <t>Hackney 027</t>
  </si>
  <si>
    <t>E02000372</t>
  </si>
  <si>
    <t>Hammersmith and Fulham 001</t>
  </si>
  <si>
    <t>Wakefield 032</t>
  </si>
  <si>
    <t>E02002470</t>
  </si>
  <si>
    <t>Wakefield 033</t>
  </si>
  <si>
    <t>E02002471</t>
  </si>
  <si>
    <t>Wakefield 034</t>
  </si>
  <si>
    <t>E02002472</t>
  </si>
  <si>
    <t>Wakefield 035</t>
  </si>
  <si>
    <t>E02002473</t>
  </si>
  <si>
    <t>Wakefield 036</t>
  </si>
  <si>
    <t>E02002474</t>
  </si>
  <si>
    <t>Wakefield 037</t>
  </si>
  <si>
    <t>E02002475</t>
  </si>
  <si>
    <t>Wakefield 038</t>
  </si>
  <si>
    <t>E02002476</t>
  </si>
  <si>
    <t>Wakefield 039</t>
  </si>
  <si>
    <t>E02002477</t>
  </si>
  <si>
    <t>Wakefield 040</t>
  </si>
  <si>
    <t>E02002478</t>
  </si>
  <si>
    <t>Wakefield 041</t>
  </si>
  <si>
    <t>E02002479</t>
  </si>
  <si>
    <t>Hammersmith and Fulham 006</t>
  </si>
  <si>
    <t>E02000378</t>
  </si>
  <si>
    <t>Hammersmith and Fulham 007</t>
  </si>
  <si>
    <t>E02000379</t>
  </si>
  <si>
    <t>E02001070</t>
  </si>
  <si>
    <t>Leeds 001</t>
  </si>
  <si>
    <t>E08000035</t>
  </si>
  <si>
    <t>E02002331</t>
  </si>
  <si>
    <t>Leeds 002</t>
  </si>
  <si>
    <t>E02001834</t>
  </si>
  <si>
    <t>Birmingham 008</t>
  </si>
  <si>
    <t>E02001835</t>
  </si>
  <si>
    <t>Birmingham 009</t>
  </si>
  <si>
    <t>E02001836</t>
  </si>
  <si>
    <t>Birmingham 010</t>
  </si>
  <si>
    <t>E02001837</t>
  </si>
  <si>
    <t>E02003722</t>
  </si>
  <si>
    <t>Cambridge 004</t>
  </si>
  <si>
    <t>E02003723</t>
  </si>
  <si>
    <t>Cambridge 005</t>
  </si>
  <si>
    <t>E02003724</t>
  </si>
  <si>
    <t>Cambridge 006</t>
  </si>
  <si>
    <t>E02003725</t>
  </si>
  <si>
    <t>E02000437</t>
  </si>
  <si>
    <t>Harrow 005</t>
  </si>
  <si>
    <t>E02000438</t>
  </si>
  <si>
    <t>Harrow 006</t>
  </si>
  <si>
    <t>E02000439</t>
  </si>
  <si>
    <t>Harrow 007</t>
  </si>
  <si>
    <t>E02000440</t>
  </si>
  <si>
    <t>Harrow 008</t>
  </si>
  <si>
    <t>E02000441</t>
  </si>
  <si>
    <t>Harrow 009</t>
  </si>
  <si>
    <t>E02000442</t>
  </si>
  <si>
    <t>Harrow 010</t>
  </si>
  <si>
    <t>E02000443</t>
  </si>
  <si>
    <t>Harrow 011</t>
  </si>
  <si>
    <t>E02000444</t>
  </si>
  <si>
    <t>Harrow 012</t>
  </si>
  <si>
    <t>E02000445</t>
  </si>
  <si>
    <t>Harrow 013</t>
  </si>
  <si>
    <t>E02000446</t>
  </si>
  <si>
    <t>Harrow 014</t>
  </si>
  <si>
    <t>E02000447</t>
  </si>
  <si>
    <t>Harrow 015</t>
  </si>
  <si>
    <t>E02000448</t>
  </si>
  <si>
    <t>Harrow 016</t>
  </si>
  <si>
    <t>E02000449</t>
  </si>
  <si>
    <t>Harrow 017</t>
  </si>
  <si>
    <t>E02000450</t>
  </si>
  <si>
    <t>Harrow 018</t>
  </si>
  <si>
    <t>E02000451</t>
  </si>
  <si>
    <t>Harrow 019</t>
  </si>
  <si>
    <t>E02000452</t>
  </si>
  <si>
    <t>Harrow 020</t>
  </si>
  <si>
    <t>Middlesbrough 010</t>
  </si>
  <si>
    <t>E02002506</t>
  </si>
  <si>
    <t>Middlesbrough 011</t>
  </si>
  <si>
    <t>E02002507</t>
  </si>
  <si>
    <t>Middlesbrough 012</t>
  </si>
  <si>
    <t>E02002508</t>
  </si>
  <si>
    <t>Middlesbrough 013</t>
  </si>
  <si>
    <t>E02002509</t>
  </si>
  <si>
    <t>Birmingham 007</t>
  </si>
  <si>
    <t>E02005642</t>
  </si>
  <si>
    <t>Kettering 004</t>
  </si>
  <si>
    <t>E02005643</t>
  </si>
  <si>
    <t>Kettering 005</t>
  </si>
  <si>
    <t>E02005644</t>
  </si>
  <si>
    <t>Kettering 006</t>
  </si>
  <si>
    <t>E02005645</t>
  </si>
  <si>
    <t>Kettering 007</t>
  </si>
  <si>
    <t>E02005646</t>
  </si>
  <si>
    <t>Kettering 008</t>
  </si>
  <si>
    <t>E02005647</t>
  </si>
  <si>
    <t>Kettering 009</t>
  </si>
  <si>
    <t>E02005648</t>
  </si>
  <si>
    <t>Kettering 010</t>
  </si>
  <si>
    <t>E02005649</t>
  </si>
  <si>
    <t>Kettering 011</t>
  </si>
  <si>
    <t>E02005650</t>
  </si>
  <si>
    <t>Middlesbrough 005</t>
  </si>
  <si>
    <t>E02002501</t>
  </si>
  <si>
    <t>Middlesbrough 006</t>
  </si>
  <si>
    <t>Thanet 003</t>
  </si>
  <si>
    <t>E02005135</t>
  </si>
  <si>
    <t>Thanet 004</t>
  </si>
  <si>
    <t>E02005136</t>
  </si>
  <si>
    <t>Thanet 005</t>
  </si>
  <si>
    <t>E02005137</t>
  </si>
  <si>
    <t>Thanet 006</t>
  </si>
  <si>
    <t>E02005138</t>
  </si>
  <si>
    <t>Thanet 007</t>
  </si>
  <si>
    <t>E02005139</t>
  </si>
  <si>
    <t>Thanet 008</t>
  </si>
  <si>
    <t>E02005140</t>
  </si>
  <si>
    <t>Thanet 009</t>
  </si>
  <si>
    <t>E02005141</t>
  </si>
  <si>
    <t>Thanet 010</t>
  </si>
  <si>
    <t>E02005142</t>
  </si>
  <si>
    <t>Thanet 011</t>
  </si>
  <si>
    <t>E02005143</t>
  </si>
  <si>
    <t>Thanet 012</t>
  </si>
  <si>
    <t>E02005144</t>
  </si>
  <si>
    <t>Thanet 013</t>
  </si>
  <si>
    <t>E02005145</t>
  </si>
  <si>
    <t>Thanet 014</t>
  </si>
  <si>
    <t>E02005146</t>
  </si>
  <si>
    <t>Thanet 015</t>
  </si>
  <si>
    <t>E02005147</t>
  </si>
  <si>
    <t>Thanet 016</t>
  </si>
  <si>
    <t>E02005148</t>
  </si>
  <si>
    <t>Thanet 017</t>
  </si>
  <si>
    <t>E02005149</t>
  </si>
  <si>
    <t>Tonbridge and Malling 001</t>
  </si>
  <si>
    <t>E02005150</t>
  </si>
  <si>
    <t>Tonbridge and Malling 002</t>
  </si>
  <si>
    <t>E02005151</t>
  </si>
  <si>
    <t>Tonbridge and Malling 003</t>
  </si>
  <si>
    <t>E02005152</t>
  </si>
  <si>
    <t>Tonbridge and Malling 004</t>
  </si>
  <si>
    <t>E02005153</t>
  </si>
  <si>
    <t>E02003939</t>
  </si>
  <si>
    <t>North Cornwall 009</t>
  </si>
  <si>
    <t>E02003940</t>
  </si>
  <si>
    <t>Sandwell 038</t>
  </si>
  <si>
    <t>E02002081</t>
  </si>
  <si>
    <t>Solihull 001</t>
  </si>
  <si>
    <t>E08000029</t>
  </si>
  <si>
    <t>E02002082</t>
  </si>
  <si>
    <t>Solihull 002</t>
  </si>
  <si>
    <t>E02002083</t>
  </si>
  <si>
    <t>Solihull 003</t>
  </si>
  <si>
    <t>E02002084</t>
  </si>
  <si>
    <t>Solihull 004</t>
  </si>
  <si>
    <t>E02002085</t>
  </si>
  <si>
    <t>Solihull 005</t>
  </si>
  <si>
    <t>E02002086</t>
  </si>
  <si>
    <t>Solihull 006</t>
  </si>
  <si>
    <t>E02002087</t>
  </si>
  <si>
    <t>Solihull 007</t>
  </si>
  <si>
    <t>E02002088</t>
  </si>
  <si>
    <t>Solihull 008</t>
  </si>
  <si>
    <t>E02002089</t>
  </si>
  <si>
    <t>Solihull 009</t>
  </si>
  <si>
    <t>E02002090</t>
  </si>
  <si>
    <t>Solihull 010</t>
  </si>
  <si>
    <t>E02002091</t>
  </si>
  <si>
    <t>Solihull 011</t>
  </si>
  <si>
    <t>E02002092</t>
  </si>
  <si>
    <t>Solihull 012</t>
  </si>
  <si>
    <t>E02002093</t>
  </si>
  <si>
    <t>Solihull 013</t>
  </si>
  <si>
    <t>E02002094</t>
  </si>
  <si>
    <t>Solihull 014</t>
  </si>
  <si>
    <t>E02002095</t>
  </si>
  <si>
    <t>Solihull 015</t>
  </si>
  <si>
    <t>E02002096</t>
  </si>
  <si>
    <t>Solihull 016</t>
  </si>
  <si>
    <t>E02002097</t>
  </si>
  <si>
    <t>Solihull 017</t>
  </si>
  <si>
    <t>E02002098</t>
  </si>
  <si>
    <t>Solihull 018</t>
  </si>
  <si>
    <t>E02002099</t>
  </si>
  <si>
    <t>Solihull 019</t>
  </si>
  <si>
    <t>E02002100</t>
  </si>
  <si>
    <t>Solihull 020</t>
  </si>
  <si>
    <t>E02002101</t>
  </si>
  <si>
    <t>Solihull 021</t>
  </si>
  <si>
    <t>Brent 003</t>
  </si>
  <si>
    <t>E02000096</t>
  </si>
  <si>
    <t>Brent 004</t>
  </si>
  <si>
    <t>E02000097</t>
  </si>
  <si>
    <t>Brent 005</t>
  </si>
  <si>
    <t>E02000098</t>
  </si>
  <si>
    <t>Brent 006</t>
  </si>
  <si>
    <t>E02000099</t>
  </si>
  <si>
    <t>Brent 007</t>
  </si>
  <si>
    <t>E02000100</t>
  </si>
  <si>
    <t>Brent 008</t>
  </si>
  <si>
    <t>E02000101</t>
  </si>
  <si>
    <t>Brent 009</t>
  </si>
  <si>
    <t>E02000102</t>
  </si>
  <si>
    <t>Brent 010</t>
  </si>
  <si>
    <t>E02006547</t>
  </si>
  <si>
    <t>Arun 006</t>
  </si>
  <si>
    <t>E02006548</t>
  </si>
  <si>
    <t>Arun 007</t>
  </si>
  <si>
    <t>E02006549</t>
  </si>
  <si>
    <t>Arun 008</t>
  </si>
  <si>
    <t>E02006550</t>
  </si>
  <si>
    <t>Arun 009</t>
  </si>
  <si>
    <t>E02006551</t>
  </si>
  <si>
    <t>Arun 010</t>
  </si>
  <si>
    <t>E02006552</t>
  </si>
  <si>
    <t>Arun 011</t>
  </si>
  <si>
    <t>E02006553</t>
  </si>
  <si>
    <t>Arun 012</t>
  </si>
  <si>
    <t>E02006554</t>
  </si>
  <si>
    <t>Arun 013</t>
  </si>
  <si>
    <t>E02006555</t>
  </si>
  <si>
    <t>Arun 014</t>
  </si>
  <si>
    <t>E02006556</t>
  </si>
  <si>
    <t>Arun 015</t>
  </si>
  <si>
    <t>E02006557</t>
  </si>
  <si>
    <t>Arun 016</t>
  </si>
  <si>
    <t>E02006558</t>
  </si>
  <si>
    <t>Arun 017</t>
  </si>
  <si>
    <t>E02006559</t>
  </si>
  <si>
    <t>Arun 018</t>
  </si>
  <si>
    <t>E02006560</t>
  </si>
  <si>
    <t>Arun 019</t>
  </si>
  <si>
    <t>E02006561</t>
  </si>
  <si>
    <t>Chichester 001</t>
  </si>
  <si>
    <t>E02006562</t>
  </si>
  <si>
    <t>Chichester 002</t>
  </si>
  <si>
    <t>E02006563</t>
  </si>
  <si>
    <t>Chichester 003</t>
  </si>
  <si>
    <t>E02006564</t>
  </si>
  <si>
    <t>Chichester 004</t>
  </si>
  <si>
    <t>E02006565</t>
  </si>
  <si>
    <t>Chichester 005</t>
  </si>
  <si>
    <t>E02006566</t>
  </si>
  <si>
    <t>East Lindsey 008</t>
  </si>
  <si>
    <t>E02005432</t>
  </si>
  <si>
    <t>East Lindsey 009</t>
  </si>
  <si>
    <t>E02005433</t>
  </si>
  <si>
    <t>East Lindsey 010</t>
  </si>
  <si>
    <t>E02005434</t>
  </si>
  <si>
    <t>East Lindsey 011</t>
  </si>
  <si>
    <t>E02005435</t>
  </si>
  <si>
    <t>East Lindsey 012</t>
  </si>
  <si>
    <t>E02005436</t>
  </si>
  <si>
    <t>East Lindsey 013</t>
  </si>
  <si>
    <t>E02005437</t>
  </si>
  <si>
    <t>East Lindsey 014</t>
  </si>
  <si>
    <t>E02005438</t>
  </si>
  <si>
    <t>East Lindsey 015</t>
  </si>
  <si>
    <t>E02005439</t>
  </si>
  <si>
    <t>East Lindsey 016</t>
  </si>
  <si>
    <t>E02005440</t>
  </si>
  <si>
    <t>East Lindsey 017</t>
  </si>
  <si>
    <t>E02005441</t>
  </si>
  <si>
    <t>East Lindsey 018</t>
  </si>
  <si>
    <t>E02005442</t>
  </si>
  <si>
    <t>Lincoln 001</t>
  </si>
  <si>
    <t>E02005443</t>
  </si>
  <si>
    <t>Lincoln 002</t>
  </si>
  <si>
    <t>E02005444</t>
  </si>
  <si>
    <t>Lincoln 003</t>
  </si>
  <si>
    <t>E02005445</t>
  </si>
  <si>
    <t>Lincoln 004</t>
  </si>
  <si>
    <t>E02005446</t>
  </si>
  <si>
    <t>Lincoln 005</t>
  </si>
  <si>
    <t>E02005447</t>
  </si>
  <si>
    <t>Lincoln 006</t>
  </si>
  <si>
    <t>E02005448</t>
  </si>
  <si>
    <t>Lincoln 007</t>
  </si>
  <si>
    <t>E02005449</t>
  </si>
  <si>
    <t>Lincoln 008</t>
  </si>
  <si>
    <t>E02005450</t>
  </si>
  <si>
    <t>Lincoln 009</t>
  </si>
  <si>
    <t>E02005451</t>
  </si>
  <si>
    <t>Lincoln 010</t>
  </si>
  <si>
    <t>E02005452</t>
  </si>
  <si>
    <t>Lincoln 011</t>
  </si>
  <si>
    <t>E02005453</t>
  </si>
  <si>
    <t>North Kesteven 001</t>
  </si>
  <si>
    <t>E02005454</t>
  </si>
  <si>
    <t>North Kesteven 002</t>
  </si>
  <si>
    <t>E02005455</t>
  </si>
  <si>
    <t>North Kesteven 003</t>
  </si>
  <si>
    <t>E02005456</t>
  </si>
  <si>
    <t>North Kesteven 004</t>
  </si>
  <si>
    <t>E02005457</t>
  </si>
  <si>
    <t>Bedford 018</t>
  </si>
  <si>
    <t>E02003634</t>
  </si>
  <si>
    <t>Bedford 019</t>
  </si>
  <si>
    <t>E02003635</t>
  </si>
  <si>
    <t>Bedford 020</t>
  </si>
  <si>
    <t>E02003636</t>
  </si>
  <si>
    <t>South Bedfordshire 001</t>
  </si>
  <si>
    <t>E02003637</t>
  </si>
  <si>
    <t>South Bedfordshire 002</t>
  </si>
  <si>
    <t>E02003638</t>
  </si>
  <si>
    <t>South Bedfordshire 003</t>
  </si>
  <si>
    <t>E02003639</t>
  </si>
  <si>
    <t>South Bedfordshire 004</t>
  </si>
  <si>
    <t>E02003640</t>
  </si>
  <si>
    <t>South Bedfordshire 005</t>
  </si>
  <si>
    <t>E02003641</t>
  </si>
  <si>
    <t>South Bedfordshire 006</t>
  </si>
  <si>
    <t>E02003642</t>
  </si>
  <si>
    <t>South Bedfordshire 007</t>
  </si>
  <si>
    <t>E02003643</t>
  </si>
  <si>
    <t>South Bedfordshire 008</t>
  </si>
  <si>
    <t>E02003644</t>
  </si>
  <si>
    <t>South Bedfordshire 009</t>
  </si>
  <si>
    <t>E02003645</t>
  </si>
  <si>
    <t>South Bedfordshire 010</t>
  </si>
  <si>
    <t>Table 2: Pace of Change (PoC) (figures in £000s unless stated)</t>
  </si>
  <si>
    <t>Table 3: Final weighted populations</t>
  </si>
  <si>
    <t>Table 4: Weighted populations for substance misuse services (drugs and alcohol)</t>
  </si>
  <si>
    <t>Table 5: Age-gender adjustments</t>
  </si>
  <si>
    <t>Table 6: Populations weighted by LA SMR&lt;75 and MFF by unitary and upper tier local authorities</t>
  </si>
  <si>
    <t>Table 7: Populations weighted by SMR&lt;75 at MSOA level</t>
  </si>
  <si>
    <t>Table 10: PTB reference calculation for drugs services previously funded through the Pooled Treatment Budget (PTB)</t>
  </si>
  <si>
    <t>Table 11: OCU and non-OCU numbers in effective treatment used for 2010-11 PTB allocation (source National Treatment Agency)</t>
  </si>
  <si>
    <t xml:space="preserve">Table 12: Baselines: Changes since February 2012 </t>
  </si>
  <si>
    <t xml:space="preserve">2013-14 baseline minus target
</t>
  </si>
  <si>
    <t xml:space="preserve">2013-14 increase
</t>
  </si>
  <si>
    <t xml:space="preserve">2013-14 closing target
</t>
  </si>
  <si>
    <t xml:space="preserve">2013-14 closing DFT
</t>
  </si>
  <si>
    <t>Brighton and Hove 024</t>
  </si>
  <si>
    <t>E02003515</t>
  </si>
  <si>
    <t>Brighton and Hove 025</t>
  </si>
  <si>
    <t>E02003516</t>
  </si>
  <si>
    <t>Brighton and Hove 026</t>
  </si>
  <si>
    <t>E02003517</t>
  </si>
  <si>
    <t>Brighton and Hove 027</t>
  </si>
  <si>
    <t>E02003518</t>
  </si>
  <si>
    <t>Brighton and Hove 028</t>
  </si>
  <si>
    <t>E02003519</t>
  </si>
  <si>
    <t>Brighton and Hove 029</t>
  </si>
  <si>
    <t>E02003520</t>
  </si>
  <si>
    <t>Brighton and Hove 030</t>
  </si>
  <si>
    <t>E02003521</t>
  </si>
  <si>
    <t>Brighton and Hove 031</t>
  </si>
  <si>
    <t>E02003522</t>
  </si>
  <si>
    <t>Brighton and Hove 032</t>
  </si>
  <si>
    <t>E02003523</t>
  </si>
  <si>
    <t>Brighton and Hove 033</t>
  </si>
  <si>
    <t>E02003524</t>
  </si>
  <si>
    <t>Portsmouth 001</t>
  </si>
  <si>
    <t>E06000044</t>
  </si>
  <si>
    <t>E02003525</t>
  </si>
  <si>
    <t>Portsmouth 002</t>
  </si>
  <si>
    <t>E02003526</t>
  </si>
  <si>
    <t>Portsmouth 003</t>
  </si>
  <si>
    <t>E02003527</t>
  </si>
  <si>
    <t>Portsmouth 004</t>
  </si>
  <si>
    <t>E02003528</t>
  </si>
  <si>
    <t>Portsmouth 005</t>
  </si>
  <si>
    <t>E02003529</t>
  </si>
  <si>
    <t>Portsmouth 006</t>
  </si>
  <si>
    <t>E02003530</t>
  </si>
  <si>
    <t>Portsmouth 007</t>
  </si>
  <si>
    <t>E02003531</t>
  </si>
  <si>
    <t>Portsmouth 008</t>
  </si>
  <si>
    <t>E02003532</t>
  </si>
  <si>
    <t>Portsmouth 009</t>
  </si>
  <si>
    <t>E02003533</t>
  </si>
  <si>
    <t>Portsmouth 010</t>
  </si>
  <si>
    <t>E02003534</t>
  </si>
  <si>
    <t>Portsmouth 011</t>
  </si>
  <si>
    <t>E02003535</t>
  </si>
  <si>
    <t>Portsmouth 012</t>
  </si>
  <si>
    <t>E02003536</t>
  </si>
  <si>
    <t>Redbridge</t>
  </si>
  <si>
    <t>Richmond upon Thames</t>
  </si>
  <si>
    <t>Southwark</t>
  </si>
  <si>
    <t>Sutton</t>
  </si>
  <si>
    <t>Tower Hamlets</t>
  </si>
  <si>
    <t>Waltham Forest</t>
  </si>
  <si>
    <t>Wandsworth</t>
  </si>
  <si>
    <t>Westminster</t>
  </si>
  <si>
    <t>Medway</t>
  </si>
  <si>
    <t>Bracknell Forest</t>
  </si>
  <si>
    <t>West Berkshire</t>
  </si>
  <si>
    <t>Reading</t>
  </si>
  <si>
    <t>Slough</t>
  </si>
  <si>
    <t>Windsor and Maidenhead</t>
  </si>
  <si>
    <t>Wokingham</t>
  </si>
  <si>
    <t>Milton Keynes</t>
  </si>
  <si>
    <t>Brighton and Hove</t>
  </si>
  <si>
    <t>Gloucestershire</t>
  </si>
  <si>
    <t>E02003823</t>
  </si>
  <si>
    <t>Congleton 013</t>
  </si>
  <si>
    <t>E02003824</t>
  </si>
  <si>
    <t>Congleton 014</t>
  </si>
  <si>
    <t>E02003825</t>
  </si>
  <si>
    <t>Crewe and Nantwich 001</t>
  </si>
  <si>
    <t>E02003826</t>
  </si>
  <si>
    <t>Crewe and Nantwich 002</t>
  </si>
  <si>
    <t>E02003827</t>
  </si>
  <si>
    <t>Crewe and Nantwich 003</t>
  </si>
  <si>
    <t>E02003828</t>
  </si>
  <si>
    <t>Crewe and Nantwich 004</t>
  </si>
  <si>
    <t>E02003829</t>
  </si>
  <si>
    <t>Crewe and Nantwich 005</t>
  </si>
  <si>
    <t>E02003830</t>
  </si>
  <si>
    <t>Crewe and Nantwich 006</t>
  </si>
  <si>
    <t>E02003831</t>
  </si>
  <si>
    <t>Crewe and Nantwich 007</t>
  </si>
  <si>
    <t>E02003832</t>
  </si>
  <si>
    <t>Crewe and Nantwich 008</t>
  </si>
  <si>
    <t>E02003833</t>
  </si>
  <si>
    <t>Crewe and Nantwich 009</t>
  </si>
  <si>
    <t>E02003834</t>
  </si>
  <si>
    <t>Crewe and Nantwich 010</t>
  </si>
  <si>
    <t>E02003835</t>
  </si>
  <si>
    <t>Crewe and Nantwich 011</t>
  </si>
  <si>
    <t>E02003836</t>
  </si>
  <si>
    <t>Crewe and Nantwich 012</t>
  </si>
  <si>
    <t>E02003837</t>
  </si>
  <si>
    <t>Crewe and Nantwich 013</t>
  </si>
  <si>
    <t>E02003838</t>
  </si>
  <si>
    <t>Crewe and Nantwich 014</t>
  </si>
  <si>
    <t>E02003839</t>
  </si>
  <si>
    <t>Crewe and Nantwich 015</t>
  </si>
  <si>
    <t>E02003840</t>
  </si>
  <si>
    <t>Crewe and Nantwich 016</t>
  </si>
  <si>
    <t>E02003841</t>
  </si>
  <si>
    <t>Ellesmere Port &amp; Neston 001</t>
  </si>
  <si>
    <t>E02003842</t>
  </si>
  <si>
    <t>Coventry 020</t>
  </si>
  <si>
    <t>E02001978</t>
  </si>
  <si>
    <t>Coventry 021</t>
  </si>
  <si>
    <t>E02001979</t>
  </si>
  <si>
    <t>Coventry 022</t>
  </si>
  <si>
    <t>E02001980</t>
  </si>
  <si>
    <t>Coventry 023</t>
  </si>
  <si>
    <t>E02001981</t>
  </si>
  <si>
    <t>Coventry 024</t>
  </si>
  <si>
    <t>E02001982</t>
  </si>
  <si>
    <t>Coventry 025</t>
  </si>
  <si>
    <t>Leicester 029</t>
  </si>
  <si>
    <t>E02002856</t>
  </si>
  <si>
    <t>Leicester 030</t>
  </si>
  <si>
    <t>E02002857</t>
  </si>
  <si>
    <t>Leicester 031</t>
  </si>
  <si>
    <t>E02002858</t>
  </si>
  <si>
    <t>Leicester 032</t>
  </si>
  <si>
    <t>E02002859</t>
  </si>
  <si>
    <t>Leicester 033</t>
  </si>
  <si>
    <t>E02002860</t>
  </si>
  <si>
    <t>Leicester 034</t>
  </si>
  <si>
    <t>E02002861</t>
  </si>
  <si>
    <t>Leicester 035</t>
  </si>
  <si>
    <t>E02002862</t>
  </si>
  <si>
    <t>Leicester 036</t>
  </si>
  <si>
    <t>E02002863</t>
  </si>
  <si>
    <t>Rutland 001</t>
  </si>
  <si>
    <t>E06000017</t>
  </si>
  <si>
    <t>E02002864</t>
  </si>
  <si>
    <t>Rutland 002</t>
  </si>
  <si>
    <t>E02002865</t>
  </si>
  <si>
    <t>Rutland 003</t>
  </si>
  <si>
    <t>E02002866</t>
  </si>
  <si>
    <t>Rutland 004</t>
  </si>
  <si>
    <t>E02002867</t>
  </si>
  <si>
    <t>Rutland 005</t>
  </si>
  <si>
    <t>E02002868</t>
  </si>
  <si>
    <t>Nottingham 001</t>
  </si>
  <si>
    <t>E06000018</t>
  </si>
  <si>
    <t>E02002869</t>
  </si>
  <si>
    <t>Nottingham 002</t>
  </si>
  <si>
    <t>E02002870</t>
  </si>
  <si>
    <t>Nottingham 003</t>
  </si>
  <si>
    <t>E02002871</t>
  </si>
  <si>
    <t>Nottingham 004</t>
  </si>
  <si>
    <t>E02002872</t>
  </si>
  <si>
    <t>Tower Hamlets 012</t>
  </si>
  <si>
    <t>E02000876</t>
  </si>
  <si>
    <t>Tower Hamlets 013</t>
  </si>
  <si>
    <t>E02000877</t>
  </si>
  <si>
    <t>Tower Hamlets 014</t>
  </si>
  <si>
    <t>E02000878</t>
  </si>
  <si>
    <t>Tower Hamlets 015</t>
  </si>
  <si>
    <t>E02000879</t>
  </si>
  <si>
    <t>Tower Hamlets 016</t>
  </si>
  <si>
    <t>E02000880</t>
  </si>
  <si>
    <t>Tower Hamlets 017</t>
  </si>
  <si>
    <t>E02000881</t>
  </si>
  <si>
    <t>Tower Hamlets 018</t>
  </si>
  <si>
    <t>E02000882</t>
  </si>
  <si>
    <t>Tower Hamlets 019</t>
  </si>
  <si>
    <t>E02000883</t>
  </si>
  <si>
    <t>Tower Hamlets 020</t>
  </si>
  <si>
    <t>E02000884</t>
  </si>
  <si>
    <t>Tower Hamlets 021</t>
  </si>
  <si>
    <t>E02000885</t>
  </si>
  <si>
    <t>Tower Hamlets 022</t>
  </si>
  <si>
    <t>E02000886</t>
  </si>
  <si>
    <t>Tower Hamlets 023</t>
  </si>
  <si>
    <t>E02000887</t>
  </si>
  <si>
    <t>Tower Hamlets 024</t>
  </si>
  <si>
    <t>E02000888</t>
  </si>
  <si>
    <t>Tower Hamlets 025</t>
  </si>
  <si>
    <t>E02000889</t>
  </si>
  <si>
    <t>Tower Hamlets 026</t>
  </si>
  <si>
    <t>E02000890</t>
  </si>
  <si>
    <t>Tower Hamlets 027</t>
  </si>
  <si>
    <t>E02000891</t>
  </si>
  <si>
    <t>Tower Hamlets 028</t>
  </si>
  <si>
    <t>E02000892</t>
  </si>
  <si>
    <t>Tower Hamlets 029</t>
  </si>
  <si>
    <t>E02000893</t>
  </si>
  <si>
    <t>Tower Hamlets 030</t>
  </si>
  <si>
    <t>E02000894</t>
  </si>
  <si>
    <t>Tower Hamlets 031</t>
  </si>
  <si>
    <t>E02000895</t>
  </si>
  <si>
    <t>Waltham Forest 001</t>
  </si>
  <si>
    <t>E09000031</t>
  </si>
  <si>
    <t>E02000896</t>
  </si>
  <si>
    <t>Waltham Forest 002</t>
  </si>
  <si>
    <t>E02000897</t>
  </si>
  <si>
    <t>Waltham Forest 003</t>
  </si>
  <si>
    <t>E02000898</t>
  </si>
  <si>
    <t>Waltham Forest 004</t>
  </si>
  <si>
    <t>E02000899</t>
  </si>
  <si>
    <t>Waltham Forest 005</t>
  </si>
  <si>
    <t>E02000900</t>
  </si>
  <si>
    <t>Waltham Forest 006</t>
  </si>
  <si>
    <t>E02000901</t>
  </si>
  <si>
    <t>Waltham Forest 007</t>
  </si>
  <si>
    <t>E02000902</t>
  </si>
  <si>
    <t>Waltham Forest 008</t>
  </si>
  <si>
    <t>E02000903</t>
  </si>
  <si>
    <t>Waltham Forest 009</t>
  </si>
  <si>
    <t>E02000904</t>
  </si>
  <si>
    <t>Waltham Forest 010</t>
  </si>
  <si>
    <t>E02000905</t>
  </si>
  <si>
    <t>Waltham Forest 011</t>
  </si>
  <si>
    <t>E02000906</t>
  </si>
  <si>
    <t>Waltham Forest 012</t>
  </si>
  <si>
    <t>E02000907</t>
  </si>
  <si>
    <t>Waltham Forest 013</t>
  </si>
  <si>
    <t>E02000908</t>
  </si>
  <si>
    <t>Waltham Forest 014</t>
  </si>
  <si>
    <t>E02000909</t>
  </si>
  <si>
    <t>Waltham Forest 015</t>
  </si>
  <si>
    <t>E02000910</t>
  </si>
  <si>
    <t>Waltham Forest 016</t>
  </si>
  <si>
    <t>E02000911</t>
  </si>
  <si>
    <t>Waltham Forest 017</t>
  </si>
  <si>
    <t>E02000912</t>
  </si>
  <si>
    <t>Waltham Forest 018</t>
  </si>
  <si>
    <t>E02000913</t>
  </si>
  <si>
    <t>Waltham Forest 019</t>
  </si>
  <si>
    <t>E02000914</t>
  </si>
  <si>
    <t>Waltham Forest 020</t>
  </si>
  <si>
    <t>E02000915</t>
  </si>
  <si>
    <t>Waltham Forest 021</t>
  </si>
  <si>
    <t>E02000916</t>
  </si>
  <si>
    <t>Waltham Forest 022</t>
  </si>
  <si>
    <t>E02000917</t>
  </si>
  <si>
    <t>Waltham Forest 023</t>
  </si>
  <si>
    <t>E02000918</t>
  </si>
  <si>
    <t>Waltham Forest 024</t>
  </si>
  <si>
    <t>E02000919</t>
  </si>
  <si>
    <t>Waltham Forest 025</t>
  </si>
  <si>
    <t>Nottingham 019</t>
  </si>
  <si>
    <t>E02002887</t>
  </si>
  <si>
    <t>Nottingham 020</t>
  </si>
  <si>
    <t>E02002888</t>
  </si>
  <si>
    <t>Nottingham 021</t>
  </si>
  <si>
    <t>E02002889</t>
  </si>
  <si>
    <t>Nottingham 022</t>
  </si>
  <si>
    <t>E02002890</t>
  </si>
  <si>
    <t>Nottingham 023</t>
  </si>
  <si>
    <t>E02002891</t>
  </si>
  <si>
    <t>Nottingham 024</t>
  </si>
  <si>
    <t>E02002892</t>
  </si>
  <si>
    <t>Nottingham 025</t>
  </si>
  <si>
    <t>E02002893</t>
  </si>
  <si>
    <t>Nottingham 026</t>
  </si>
  <si>
    <t>E02002894</t>
  </si>
  <si>
    <t>Nottingham 027</t>
  </si>
  <si>
    <t>E02002895</t>
  </si>
  <si>
    <t>Nottingham 028</t>
  </si>
  <si>
    <t>E02002896</t>
  </si>
  <si>
    <t>Nottingham 029</t>
  </si>
  <si>
    <t>E02002897</t>
  </si>
  <si>
    <t>Nottingham 030</t>
  </si>
  <si>
    <t>E02002898</t>
  </si>
  <si>
    <t>Nottingham 031</t>
  </si>
  <si>
    <t>E02002899</t>
  </si>
  <si>
    <t>Nottingham 032</t>
  </si>
  <si>
    <t>E02002900</t>
  </si>
  <si>
    <t>Nottingham 033</t>
  </si>
  <si>
    <t>E02002901</t>
  </si>
  <si>
    <t>Nottingham 034</t>
  </si>
  <si>
    <t>E02002902</t>
  </si>
  <si>
    <t>Nottingham 035</t>
  </si>
  <si>
    <t>Other drugs services and alcohol services</t>
  </si>
  <si>
    <t>Mandated and non-mandated services (Note 1)</t>
  </si>
  <si>
    <t>2. This includes alcohol services, drugs services previously funded through the PTB, and all other drugs services</t>
  </si>
  <si>
    <t>1. Excluding alcohol and drugs services which are non-mandated services and are covered under substance misuse services</t>
  </si>
  <si>
    <t>Substance misuse services (Note 2)</t>
  </si>
  <si>
    <r>
      <t xml:space="preserve">drugs </t>
    </r>
    <r>
      <rPr>
        <sz val="10"/>
        <rFont val="Arial"/>
        <family val="2"/>
      </rPr>
      <t>weighted population</t>
    </r>
  </si>
  <si>
    <r>
      <t>drugs</t>
    </r>
    <r>
      <rPr>
        <sz val="10"/>
        <rFont val="Arial"/>
        <family val="2"/>
      </rPr>
      <t xml:space="preserve"> age-gender index </t>
    </r>
  </si>
  <si>
    <r>
      <t xml:space="preserve">alcohol </t>
    </r>
    <r>
      <rPr>
        <sz val="10"/>
        <rFont val="Arial"/>
        <family val="2"/>
      </rPr>
      <t xml:space="preserve">age-gender index </t>
    </r>
  </si>
  <si>
    <t>E02000802</t>
  </si>
  <si>
    <t>Richmond upon Thames 019</t>
  </si>
  <si>
    <t>E02000803</t>
  </si>
  <si>
    <t>Richmond upon Thames 020</t>
  </si>
  <si>
    <t>E02000804</t>
  </si>
  <si>
    <t>Richmond upon Thames 021</t>
  </si>
  <si>
    <t>E02000805</t>
  </si>
  <si>
    <t>Barking and Dagenham 015</t>
  </si>
  <si>
    <t>E02000017</t>
  </si>
  <si>
    <t>Barking and Dagenham 016</t>
  </si>
  <si>
    <t>E02000018</t>
  </si>
  <si>
    <t>Barking and Dagenham 017</t>
  </si>
  <si>
    <t>E02000019</t>
  </si>
  <si>
    <t>Barking and Dagenham 018</t>
  </si>
  <si>
    <t>E02000020</t>
  </si>
  <si>
    <t>Barking and Dagenham 019</t>
  </si>
  <si>
    <t>E02000021</t>
  </si>
  <si>
    <t>Barking and Dagenham 020</t>
  </si>
  <si>
    <t>E02000022</t>
  </si>
  <si>
    <t>Barking and Dagenham 021</t>
  </si>
  <si>
    <t>E02000023</t>
  </si>
  <si>
    <t>Barking and Dagenham 022</t>
  </si>
  <si>
    <t>E02000024</t>
  </si>
  <si>
    <t>Barnet 001</t>
  </si>
  <si>
    <t>E09000003</t>
  </si>
  <si>
    <t>E02000025</t>
  </si>
  <si>
    <t>Barnet 002</t>
  </si>
  <si>
    <t>E02000026</t>
  </si>
  <si>
    <t>Barnet 003</t>
  </si>
  <si>
    <t>E02000027</t>
  </si>
  <si>
    <t>Barnet 004</t>
  </si>
  <si>
    <t>E02000028</t>
  </si>
  <si>
    <t>Barnet 005</t>
  </si>
  <si>
    <t>E02000029</t>
  </si>
  <si>
    <t>Barnet 006</t>
  </si>
  <si>
    <t>E02000030</t>
  </si>
  <si>
    <t>Barnet 007</t>
  </si>
  <si>
    <t>E02000031</t>
  </si>
  <si>
    <t>Barnet 008</t>
  </si>
  <si>
    <t>E02000032</t>
  </si>
  <si>
    <t>Barnet 009</t>
  </si>
  <si>
    <t>E02000033</t>
  </si>
  <si>
    <t>Barnet 010</t>
  </si>
  <si>
    <t>E02000034</t>
  </si>
  <si>
    <t>Barnet 011</t>
  </si>
  <si>
    <t>E02000035</t>
  </si>
  <si>
    <t>Barnet 012</t>
  </si>
  <si>
    <t>E02000036</t>
  </si>
  <si>
    <t>Barnet 013</t>
  </si>
  <si>
    <t>E02000037</t>
  </si>
  <si>
    <t>Barnet 014</t>
  </si>
  <si>
    <t>E02000038</t>
  </si>
  <si>
    <t>Barnet 015</t>
  </si>
  <si>
    <t>E02000039</t>
  </si>
  <si>
    <t>Barnet 016</t>
  </si>
  <si>
    <t>E02000040</t>
  </si>
  <si>
    <t>Barnet 017</t>
  </si>
  <si>
    <t>E02000041</t>
  </si>
  <si>
    <t>Barnet 018</t>
  </si>
  <si>
    <t>E02000042</t>
  </si>
  <si>
    <t>Barnet 019</t>
  </si>
  <si>
    <t>E02000043</t>
  </si>
  <si>
    <t>Barnet 020</t>
  </si>
  <si>
    <t>E02000044</t>
  </si>
  <si>
    <t>Barnet 021</t>
  </si>
  <si>
    <t>E02000045</t>
  </si>
  <si>
    <t>Barnet 022</t>
  </si>
  <si>
    <t>E02000046</t>
  </si>
  <si>
    <t>Barnet 023</t>
  </si>
  <si>
    <t>E02000047</t>
  </si>
  <si>
    <t>Barnet 024</t>
  </si>
  <si>
    <t>E02000048</t>
  </si>
  <si>
    <t>Basingstoke and Deane 002</t>
  </si>
  <si>
    <t>E02004677</t>
  </si>
  <si>
    <t>Basingstoke and Deane 003</t>
  </si>
  <si>
    <t>E02004678</t>
  </si>
  <si>
    <t>Basingstoke and Deane 004</t>
  </si>
  <si>
    <t>E02004679</t>
  </si>
  <si>
    <t>Basingstoke and Deane 005</t>
  </si>
  <si>
    <t>E02004680</t>
  </si>
  <si>
    <t>Basingstoke and Deane 006</t>
  </si>
  <si>
    <t>E02004681</t>
  </si>
  <si>
    <t>E02005840</t>
  </si>
  <si>
    <t>Bassetlaw 006</t>
  </si>
  <si>
    <t>E02005841</t>
  </si>
  <si>
    <t>Bassetlaw 007</t>
  </si>
  <si>
    <t>E02005842</t>
  </si>
  <si>
    <t>Bassetlaw 008</t>
  </si>
  <si>
    <t>E02002781</t>
  </si>
  <si>
    <t>York 010</t>
  </si>
  <si>
    <t>E02002782</t>
  </si>
  <si>
    <t>York 011</t>
  </si>
  <si>
    <t>E02002783</t>
  </si>
  <si>
    <t>York 012</t>
  </si>
  <si>
    <t>E02002784</t>
  </si>
  <si>
    <t>York 013</t>
  </si>
  <si>
    <t>E02002785</t>
  </si>
  <si>
    <t>York 014</t>
  </si>
  <si>
    <t>E02002786</t>
  </si>
  <si>
    <t>York 015</t>
  </si>
  <si>
    <t>E02002787</t>
  </si>
  <si>
    <t>York 016</t>
  </si>
  <si>
    <t>E02002788</t>
  </si>
  <si>
    <t>York 017</t>
  </si>
  <si>
    <t>E02002789</t>
  </si>
  <si>
    <t>York 018</t>
  </si>
  <si>
    <t>E02002790</t>
  </si>
  <si>
    <t>York 019</t>
  </si>
  <si>
    <t>E02002791</t>
  </si>
  <si>
    <t>York 020</t>
  </si>
  <si>
    <t>E02002792</t>
  </si>
  <si>
    <t>York 021</t>
  </si>
  <si>
    <t>E02002793</t>
  </si>
  <si>
    <t>York 022</t>
  </si>
  <si>
    <t>E02002794</t>
  </si>
  <si>
    <t>York 023</t>
  </si>
  <si>
    <t>E02002795</t>
  </si>
  <si>
    <t>E02004675</t>
  </si>
  <si>
    <t>Basingstoke and Deane 001</t>
  </si>
  <si>
    <t>E10000014</t>
  </si>
  <si>
    <t>E02004676</t>
  </si>
  <si>
    <t>Wolverhampton 029</t>
  </si>
  <si>
    <t>E02002178</t>
  </si>
  <si>
    <t>Wolverhampton 030</t>
  </si>
  <si>
    <t>E02002179</t>
  </si>
  <si>
    <t>Wolverhampton 031</t>
  </si>
  <si>
    <t>E02002180</t>
  </si>
  <si>
    <t>Wolverhampton 032</t>
  </si>
  <si>
    <t>E02002181</t>
  </si>
  <si>
    <t>Wolverhampton 033</t>
  </si>
  <si>
    <t>E02002182</t>
  </si>
  <si>
    <t>Wolverhampton 034</t>
  </si>
  <si>
    <t>E02002183</t>
  </si>
  <si>
    <t>Bradford 001</t>
  </si>
  <si>
    <t>E08000032</t>
  </si>
  <si>
    <t>E02002184</t>
  </si>
  <si>
    <t>Bradford 002</t>
  </si>
  <si>
    <t>E02002185</t>
  </si>
  <si>
    <t>Bradford 003</t>
  </si>
  <si>
    <t>E02002186</t>
  </si>
  <si>
    <t>Bradford 004</t>
  </si>
  <si>
    <t>E02002187</t>
  </si>
  <si>
    <t>Bradford 005</t>
  </si>
  <si>
    <t>E02002188</t>
  </si>
  <si>
    <t>Bradford 006</t>
  </si>
  <si>
    <t>E02002189</t>
  </si>
  <si>
    <t>Bradford 007</t>
  </si>
  <si>
    <t>E02002190</t>
  </si>
  <si>
    <t>Bradford 008</t>
  </si>
  <si>
    <t>E02002191</t>
  </si>
  <si>
    <t>Bradford 009</t>
  </si>
  <si>
    <t>Bolsover 004</t>
  </si>
  <si>
    <t>E02004049</t>
  </si>
  <si>
    <t>Bolsover 005</t>
  </si>
  <si>
    <t>E02004050</t>
  </si>
  <si>
    <t>Bolsover 006</t>
  </si>
  <si>
    <t>E02004051</t>
  </si>
  <si>
    <t>Bolsover 007</t>
  </si>
  <si>
    <t>E02004052</t>
  </si>
  <si>
    <t>Bolsover 008</t>
  </si>
  <si>
    <t>E02005856</t>
  </si>
  <si>
    <t>Broxtowe 007</t>
  </si>
  <si>
    <t>E02005857</t>
  </si>
  <si>
    <t>Broxtowe 008</t>
  </si>
  <si>
    <t>E02005858</t>
  </si>
  <si>
    <t>Broxtowe 009</t>
  </si>
  <si>
    <t>E02005859</t>
  </si>
  <si>
    <t>Broxtowe 010</t>
  </si>
  <si>
    <t>Chesterfield 006</t>
  </si>
  <si>
    <t>E02004061</t>
  </si>
  <si>
    <t>Chesterfield 007</t>
  </si>
  <si>
    <t>E02004062</t>
  </si>
  <si>
    <t>Chesterfield 008</t>
  </si>
  <si>
    <t>Broxtowe 011</t>
  </si>
  <si>
    <t>E02005861</t>
  </si>
  <si>
    <t>Broxtowe 012</t>
  </si>
  <si>
    <t>E02005862</t>
  </si>
  <si>
    <t>Broxtowe 013</t>
  </si>
  <si>
    <t>E02005863</t>
  </si>
  <si>
    <t>Broxtowe 014</t>
  </si>
  <si>
    <t>E02005864</t>
  </si>
  <si>
    <t>Broxtowe 015</t>
  </si>
  <si>
    <t>E02005865</t>
  </si>
  <si>
    <t>Gedling 001</t>
  </si>
  <si>
    <t>E02005866</t>
  </si>
  <si>
    <t>Gedling 002</t>
  </si>
  <si>
    <t>E02005867</t>
  </si>
  <si>
    <t>Gedling 003</t>
  </si>
  <si>
    <t>E02005868</t>
  </si>
  <si>
    <t>Gedling 004</t>
  </si>
  <si>
    <t>E02005869</t>
  </si>
  <si>
    <t>Gedling 005</t>
  </si>
  <si>
    <t>E02005870</t>
  </si>
  <si>
    <t>Gedling 006</t>
  </si>
  <si>
    <t>E02005871</t>
  </si>
  <si>
    <t>Gedling 007</t>
  </si>
  <si>
    <t>E02005872</t>
  </si>
  <si>
    <t>Gedling 008</t>
  </si>
  <si>
    <t>E02005873</t>
  </si>
  <si>
    <t>Gedling 009</t>
  </si>
  <si>
    <t>E02005874</t>
  </si>
  <si>
    <t>Gedling 010</t>
  </si>
  <si>
    <t>E02005875</t>
  </si>
  <si>
    <t>Gedling 011</t>
  </si>
  <si>
    <t>E02005876</t>
  </si>
  <si>
    <t>Gedling 012</t>
  </si>
  <si>
    <t>E02005877</t>
  </si>
  <si>
    <t>Gedling 013</t>
  </si>
  <si>
    <t>E02005878</t>
  </si>
  <si>
    <t>Gedling 014</t>
  </si>
  <si>
    <t>E02005879</t>
  </si>
  <si>
    <t>Gedling 015</t>
  </si>
  <si>
    <t>E02005880</t>
  </si>
  <si>
    <t>Mansfield 001</t>
  </si>
  <si>
    <t>E02005881</t>
  </si>
  <si>
    <t>Mansfield 002</t>
  </si>
  <si>
    <t>E02005882</t>
  </si>
  <si>
    <t>Mansfield 003</t>
  </si>
  <si>
    <t>E02005883</t>
  </si>
  <si>
    <t>Mansfield 004</t>
  </si>
  <si>
    <t>E02005884</t>
  </si>
  <si>
    <t>Mansfield 005</t>
  </si>
  <si>
    <t>Eastleigh 005</t>
  </si>
  <si>
    <t>E02004717</t>
  </si>
  <si>
    <t>Eastleigh 006</t>
  </si>
  <si>
    <t>E02004718</t>
  </si>
  <si>
    <t>Eastleigh 007</t>
  </si>
  <si>
    <t>E02004719</t>
  </si>
  <si>
    <t>Eastleigh 008</t>
  </si>
  <si>
    <t>E02004720</t>
  </si>
  <si>
    <t>Eastleigh 009</t>
  </si>
  <si>
    <t>E02004721</t>
  </si>
  <si>
    <t>Eastleigh 010</t>
  </si>
  <si>
    <t>E02004722</t>
  </si>
  <si>
    <t>Eastleigh 011</t>
  </si>
  <si>
    <t>E02004723</t>
  </si>
  <si>
    <t>Eastleigh 012</t>
  </si>
  <si>
    <t>E02004724</t>
  </si>
  <si>
    <t>Eastleigh 013</t>
  </si>
  <si>
    <t>E02004725</t>
  </si>
  <si>
    <t>Eastleigh 014</t>
  </si>
  <si>
    <t>E02004726</t>
  </si>
  <si>
    <t>Eastleigh 015</t>
  </si>
  <si>
    <t>E02004727</t>
  </si>
  <si>
    <t>Fareham 001</t>
  </si>
  <si>
    <t>E02004728</t>
  </si>
  <si>
    <t>Fareham 002</t>
  </si>
  <si>
    <t>E02004729</t>
  </si>
  <si>
    <t>Fareham 003</t>
  </si>
  <si>
    <t>E02004730</t>
  </si>
  <si>
    <t>Fareham 004</t>
  </si>
  <si>
    <t>E02004731</t>
  </si>
  <si>
    <t>Fareham 005</t>
  </si>
  <si>
    <t>East Devon 007</t>
  </si>
  <si>
    <t>E02004136</t>
  </si>
  <si>
    <t>East Devon 008</t>
  </si>
  <si>
    <t>E02004137</t>
  </si>
  <si>
    <t>East Devon 009</t>
  </si>
  <si>
    <t>E02004138</t>
  </si>
  <si>
    <t>East Devon 010</t>
  </si>
  <si>
    <t>E02004139</t>
  </si>
  <si>
    <t>East Devon 011</t>
  </si>
  <si>
    <t>E02004140</t>
  </si>
  <si>
    <t>East Devon 012</t>
  </si>
  <si>
    <t>E02004141</t>
  </si>
  <si>
    <t>East Devon 013</t>
  </si>
  <si>
    <t>E02004142</t>
  </si>
  <si>
    <t>East Devon 014</t>
  </si>
  <si>
    <t>E02004143</t>
  </si>
  <si>
    <t>East Devon 015</t>
  </si>
  <si>
    <t>E02004144</t>
  </si>
  <si>
    <t>East Devon 016</t>
  </si>
  <si>
    <t>E02004145</t>
  </si>
  <si>
    <t>East Devon 017</t>
  </si>
  <si>
    <t>E02004146</t>
  </si>
  <si>
    <t>East Devon 018</t>
  </si>
  <si>
    <t>E02004147</t>
  </si>
  <si>
    <t>East Devon 019</t>
  </si>
  <si>
    <t>E02004148</t>
  </si>
  <si>
    <t>East Devon 020</t>
  </si>
  <si>
    <t>E02004149</t>
  </si>
  <si>
    <t>Exeter 001</t>
  </si>
  <si>
    <t>E02004150</t>
  </si>
  <si>
    <t>Exeter 002</t>
  </si>
  <si>
    <t>E02004151</t>
  </si>
  <si>
    <t>Exeter 003</t>
  </si>
  <si>
    <t>E02004152</t>
  </si>
  <si>
    <t>Exeter 004</t>
  </si>
  <si>
    <t>E02004153</t>
  </si>
  <si>
    <t>Exeter 005</t>
  </si>
  <si>
    <t>E02004154</t>
  </si>
  <si>
    <t>Exeter 006</t>
  </si>
  <si>
    <t>E02004155</t>
  </si>
  <si>
    <t>Exeter 007</t>
  </si>
  <si>
    <t>E02004156</t>
  </si>
  <si>
    <t>Exeter 008</t>
  </si>
  <si>
    <t>E02004157</t>
  </si>
  <si>
    <t>Exeter 009</t>
  </si>
  <si>
    <t>E02004158</t>
  </si>
  <si>
    <t>Exeter 010</t>
  </si>
  <si>
    <t>E02004159</t>
  </si>
  <si>
    <t>Exeter 011</t>
  </si>
  <si>
    <t>E02004160</t>
  </si>
  <si>
    <t>Exeter 012</t>
  </si>
  <si>
    <t>E02004161</t>
  </si>
  <si>
    <t>Exeter 013</t>
  </si>
  <si>
    <t>E02004162</t>
  </si>
  <si>
    <t>Exeter 014</t>
  </si>
  <si>
    <t>E02004163</t>
  </si>
  <si>
    <t>Exeter 015</t>
  </si>
  <si>
    <t>E02004164</t>
  </si>
  <si>
    <t>Mid Devon 001</t>
  </si>
  <si>
    <t>E02004165</t>
  </si>
  <si>
    <t>Mid Devon 002</t>
  </si>
  <si>
    <t>E02004166</t>
  </si>
  <si>
    <t>Mid Devon 003</t>
  </si>
  <si>
    <t>E02004167</t>
  </si>
  <si>
    <t>Mid Devon 004</t>
  </si>
  <si>
    <t>E02004168</t>
  </si>
  <si>
    <t>Mid Devon 005</t>
  </si>
  <si>
    <t>E02004169</t>
  </si>
  <si>
    <t>Mid Devon 006</t>
  </si>
  <si>
    <t>E02006097</t>
  </si>
  <si>
    <t>South Somerset 023</t>
  </si>
  <si>
    <t>E02006098</t>
  </si>
  <si>
    <t>South Somerset 024</t>
  </si>
  <si>
    <t>E02006099</t>
  </si>
  <si>
    <t>Taunton Deane 001</t>
  </si>
  <si>
    <t>E02006100</t>
  </si>
  <si>
    <t>Taunton Deane 002</t>
  </si>
  <si>
    <t>E02006101</t>
  </si>
  <si>
    <t>Taunton Deane 003</t>
  </si>
  <si>
    <t>E02006102</t>
  </si>
  <si>
    <t>Taunton Deane 004</t>
  </si>
  <si>
    <t>E02006103</t>
  </si>
  <si>
    <t>Taunton Deane 005</t>
  </si>
  <si>
    <t>E02006104</t>
  </si>
  <si>
    <t>Stratford-on-Avon 014</t>
  </si>
  <si>
    <t>E02006518</t>
  </si>
  <si>
    <t>Stratford-on-Avon 015</t>
  </si>
  <si>
    <t>E02006519</t>
  </si>
  <si>
    <t>Warwick 001</t>
  </si>
  <si>
    <t>E02006520</t>
  </si>
  <si>
    <t>Warwick 002</t>
  </si>
  <si>
    <t>E02006521</t>
  </si>
  <si>
    <t>Warwick 003</t>
  </si>
  <si>
    <t>E02006522</t>
  </si>
  <si>
    <t>Warwick 004</t>
  </si>
  <si>
    <t>E02006523</t>
  </si>
  <si>
    <t>Warwick 005</t>
  </si>
  <si>
    <t>E02006524</t>
  </si>
  <si>
    <t>Warwick 006</t>
  </si>
  <si>
    <t>E02006525</t>
  </si>
  <si>
    <t>Warwick 007</t>
  </si>
  <si>
    <t>E02006526</t>
  </si>
  <si>
    <t>Warwick 008</t>
  </si>
  <si>
    <t>E02006527</t>
  </si>
  <si>
    <t>Warwick 009</t>
  </si>
  <si>
    <t>E02006528</t>
  </si>
  <si>
    <t>Warwick 010</t>
  </si>
  <si>
    <t>E02006529</t>
  </si>
  <si>
    <t>Warwick 011</t>
  </si>
  <si>
    <t>E02005885</t>
  </si>
  <si>
    <t>Mansfield 006</t>
  </si>
  <si>
    <t>E02005886</t>
  </si>
  <si>
    <t>Mansfield 007</t>
  </si>
  <si>
    <t>E02005887</t>
  </si>
  <si>
    <t>Mansfield 008</t>
  </si>
  <si>
    <t>E02005888</t>
  </si>
  <si>
    <t>Mansfield 009</t>
  </si>
  <si>
    <t>E02005889</t>
  </si>
  <si>
    <t>Mansfield 010</t>
  </si>
  <si>
    <t>E02005890</t>
  </si>
  <si>
    <t>Mansfield 011</t>
  </si>
  <si>
    <t>E02005891</t>
  </si>
  <si>
    <t>Mansfield 012</t>
  </si>
  <si>
    <t>E02005892</t>
  </si>
  <si>
    <t>Mansfield 013</t>
  </si>
  <si>
    <t>E02005893</t>
  </si>
  <si>
    <t>Newark and Sherwood 001</t>
  </si>
  <si>
    <t>E02005894</t>
  </si>
  <si>
    <t>Newark and Sherwood 002</t>
  </si>
  <si>
    <t>E02005895</t>
  </si>
  <si>
    <t>Newark and Sherwood 003</t>
  </si>
  <si>
    <t>E02005896</t>
  </si>
  <si>
    <t>Newark and Sherwood 004</t>
  </si>
  <si>
    <t>E02005897</t>
  </si>
  <si>
    <t>Newark and Sherwood 005</t>
  </si>
  <si>
    <t>E02005898</t>
  </si>
  <si>
    <t>Newark and Sherwood 006</t>
  </si>
  <si>
    <t>E02005899</t>
  </si>
  <si>
    <t>Newark and Sherwood 007</t>
  </si>
  <si>
    <t>E02005900</t>
  </si>
  <si>
    <t>Newark and Sherwood 008</t>
  </si>
  <si>
    <t>E02005901</t>
  </si>
  <si>
    <t>Newark and Sherwood 009</t>
  </si>
  <si>
    <t>E02005902</t>
  </si>
  <si>
    <t>Newark and Sherwood 010</t>
  </si>
  <si>
    <t>E02005903</t>
  </si>
  <si>
    <t>Newark and Sherwood 011</t>
  </si>
  <si>
    <t>E02005904</t>
  </si>
  <si>
    <t>Newark and Sherwood 012</t>
  </si>
  <si>
    <t>E02005905</t>
  </si>
  <si>
    <t>Newark and Sherwood 013</t>
  </si>
  <si>
    <t>E02005906</t>
  </si>
  <si>
    <t>Rushcliffe 001</t>
  </si>
  <si>
    <t>E02005907</t>
  </si>
  <si>
    <t>Rushcliffe 002</t>
  </si>
  <si>
    <t>E02005908</t>
  </si>
  <si>
    <t>Rushcliffe 003</t>
  </si>
  <si>
    <t>E02005909</t>
  </si>
  <si>
    <t>Rushcliffe 004</t>
  </si>
  <si>
    <t>E02005910</t>
  </si>
  <si>
    <t>Rushcliffe 005</t>
  </si>
  <si>
    <t>E02005911</t>
  </si>
  <si>
    <t>Rushcliffe 006</t>
  </si>
  <si>
    <t>E02005912</t>
  </si>
  <si>
    <t>Rushcliffe 007</t>
  </si>
  <si>
    <t>E02005913</t>
  </si>
  <si>
    <t>Rushcliffe 008</t>
  </si>
  <si>
    <t>E02005914</t>
  </si>
  <si>
    <t>Rushcliffe 009</t>
  </si>
  <si>
    <t>E02005915</t>
  </si>
  <si>
    <t>Gosport 010</t>
  </si>
  <si>
    <t>E02004751</t>
  </si>
  <si>
    <t>Hart 001</t>
  </si>
  <si>
    <t>E02004752</t>
  </si>
  <si>
    <t>Hart 002</t>
  </si>
  <si>
    <t>E02004753</t>
  </si>
  <si>
    <t>Hart 003</t>
  </si>
  <si>
    <t>E02004754</t>
  </si>
  <si>
    <t>Hart 004</t>
  </si>
  <si>
    <t>E02004755</t>
  </si>
  <si>
    <t>Hart 005</t>
  </si>
  <si>
    <t>E02005927</t>
  </si>
  <si>
    <t>Cherwell 007</t>
  </si>
  <si>
    <t>E02005928</t>
  </si>
  <si>
    <t>Cherwell 008</t>
  </si>
  <si>
    <t>E02005929</t>
  </si>
  <si>
    <t>Cherwell 009</t>
  </si>
  <si>
    <t>E02005930</t>
  </si>
  <si>
    <t>Cherwell 010</t>
  </si>
  <si>
    <t>E02005931</t>
  </si>
  <si>
    <t>Cherwell 011</t>
  </si>
  <si>
    <t>E02005932</t>
  </si>
  <si>
    <t>Cherwell 012</t>
  </si>
  <si>
    <t>E02005933</t>
  </si>
  <si>
    <t>Cherwell 013</t>
  </si>
  <si>
    <t>E02005934</t>
  </si>
  <si>
    <t>Cherwell 014</t>
  </si>
  <si>
    <t>E02005935</t>
  </si>
  <si>
    <t>E02004048</t>
  </si>
  <si>
    <t>Vale of White Horse 008</t>
  </si>
  <si>
    <t>E02005986</t>
  </si>
  <si>
    <t>Vale of White Horse 009</t>
  </si>
  <si>
    <t>E02005987</t>
  </si>
  <si>
    <t>Vale of White Horse 010</t>
  </si>
  <si>
    <t>E02005988</t>
  </si>
  <si>
    <t>Vale of White Horse 011</t>
  </si>
  <si>
    <t>E02005989</t>
  </si>
  <si>
    <t>Vale of White Horse 012</t>
  </si>
  <si>
    <t>E02005990</t>
  </si>
  <si>
    <t>Vale of White Horse 013</t>
  </si>
  <si>
    <t>Great Yarmouth 011</t>
  </si>
  <si>
    <t>E02005549</t>
  </si>
  <si>
    <t>Great Yarmouth 012</t>
  </si>
  <si>
    <t>E02005550</t>
  </si>
  <si>
    <t>Great Yarmouth 013</t>
  </si>
  <si>
    <t>E02005551</t>
  </si>
  <si>
    <t>King's Lynn and West Norfolk 001</t>
  </si>
  <si>
    <t>E02005552</t>
  </si>
  <si>
    <t>King's Lynn and West Norfolk 002</t>
  </si>
  <si>
    <t>E02005553</t>
  </si>
  <si>
    <t>King's Lynn and West Norfolk 003</t>
  </si>
  <si>
    <t>E02005554</t>
  </si>
  <si>
    <t>King's Lynn and West Norfolk 004</t>
  </si>
  <si>
    <t>E02005555</t>
  </si>
  <si>
    <t>King's Lynn and West Norfolk 005</t>
  </si>
  <si>
    <t>E02005556</t>
  </si>
  <si>
    <t>King's Lynn and West Norfolk 006</t>
  </si>
  <si>
    <t>E02005557</t>
  </si>
  <si>
    <t>King's Lynn and West Norfolk 007</t>
  </si>
  <si>
    <t>E02005558</t>
  </si>
  <si>
    <t>King's Lynn and West Norfolk 008</t>
  </si>
  <si>
    <t>E02005559</t>
  </si>
  <si>
    <t>King's Lynn and West Norfolk 009</t>
  </si>
  <si>
    <t>E02005560</t>
  </si>
  <si>
    <t>King's Lynn and West Norfolk 010</t>
  </si>
  <si>
    <t>E02005561</t>
  </si>
  <si>
    <t>King's Lynn and West Norfolk 011</t>
  </si>
  <si>
    <t>E02005562</t>
  </si>
  <si>
    <t>King's Lynn and West Norfolk 012</t>
  </si>
  <si>
    <t>E02005563</t>
  </si>
  <si>
    <t>E02005595</t>
  </si>
  <si>
    <t>R334</t>
  </si>
  <si>
    <t>R335</t>
  </si>
  <si>
    <t>R336</t>
  </si>
  <si>
    <t>R337</t>
  </si>
  <si>
    <t>R338</t>
  </si>
  <si>
    <t>R339</t>
  </si>
  <si>
    <t>R340</t>
  </si>
  <si>
    <t>North Somerset 022</t>
  </si>
  <si>
    <t>Rochdale 022</t>
  </si>
  <si>
    <t>E02001154</t>
  </si>
  <si>
    <t>Rochdale 023</t>
  </si>
  <si>
    <t>E02001155</t>
  </si>
  <si>
    <t>Rochdale 024</t>
  </si>
  <si>
    <t>E02001156</t>
  </si>
  <si>
    <t>Rochdale 025</t>
  </si>
  <si>
    <t>E02001157</t>
  </si>
  <si>
    <t>Salford 001</t>
  </si>
  <si>
    <t>E08000006</t>
  </si>
  <si>
    <t>E02001158</t>
  </si>
  <si>
    <t>Salford 002</t>
  </si>
  <si>
    <t>E02001159</t>
  </si>
  <si>
    <t>Salford 003</t>
  </si>
  <si>
    <t>E02001160</t>
  </si>
  <si>
    <t>Salford 004</t>
  </si>
  <si>
    <t>E02001161</t>
  </si>
  <si>
    <t>Salford 005</t>
  </si>
  <si>
    <t>E02001162</t>
  </si>
  <si>
    <t>Salford 006</t>
  </si>
  <si>
    <t>E02001163</t>
  </si>
  <si>
    <t>Salford 007</t>
  </si>
  <si>
    <t>E02001164</t>
  </si>
  <si>
    <t>Salford 008</t>
  </si>
  <si>
    <t>E02001165</t>
  </si>
  <si>
    <t>Salford 009</t>
  </si>
  <si>
    <t>E02001166</t>
  </si>
  <si>
    <t>Salford 010</t>
  </si>
  <si>
    <t>E02001167</t>
  </si>
  <si>
    <t>Salford 011</t>
  </si>
  <si>
    <t>E02001168</t>
  </si>
  <si>
    <t>Salford 012</t>
  </si>
  <si>
    <t>E02001169</t>
  </si>
  <si>
    <t>Salford 013</t>
  </si>
  <si>
    <t>E02001170</t>
  </si>
  <si>
    <t>Salford 014</t>
  </si>
  <si>
    <t>E02001171</t>
  </si>
  <si>
    <t>Salford 015</t>
  </si>
  <si>
    <t>E02001172</t>
  </si>
  <si>
    <t>Salford 016</t>
  </si>
  <si>
    <t>E02001173</t>
  </si>
  <si>
    <t>Salford 017</t>
  </si>
  <si>
    <t>E02001174</t>
  </si>
  <si>
    <t>Salford 018</t>
  </si>
  <si>
    <t>E02001175</t>
  </si>
  <si>
    <t>Salford 019</t>
  </si>
  <si>
    <t>E02001176</t>
  </si>
  <si>
    <t>Salford 020</t>
  </si>
  <si>
    <t>E02001177</t>
  </si>
  <si>
    <t>Salford 021</t>
  </si>
  <si>
    <t>E02001178</t>
  </si>
  <si>
    <t>Salford 022</t>
  </si>
  <si>
    <t>E02001179</t>
  </si>
  <si>
    <t>Salford 023</t>
  </si>
  <si>
    <t>E02001180</t>
  </si>
  <si>
    <t>Salford 024</t>
  </si>
  <si>
    <t>E02001181</t>
  </si>
  <si>
    <t>Salford 025</t>
  </si>
  <si>
    <t>E02001182</t>
  </si>
  <si>
    <t>Salford 026</t>
  </si>
  <si>
    <t>E02001183</t>
  </si>
  <si>
    <t>Salford 027</t>
  </si>
  <si>
    <t>E02001184</t>
  </si>
  <si>
    <t>Salford 028</t>
  </si>
  <si>
    <t>E02001185</t>
  </si>
  <si>
    <t>Salford 029</t>
  </si>
  <si>
    <t>E02001186</t>
  </si>
  <si>
    <t>Salford 030</t>
  </si>
  <si>
    <t>E02001187</t>
  </si>
  <si>
    <t>Stockport 001</t>
  </si>
  <si>
    <t>E08000007</t>
  </si>
  <si>
    <t>E02001188</t>
  </si>
  <si>
    <t>Stockport 002</t>
  </si>
  <si>
    <t>E02001189</t>
  </si>
  <si>
    <t>Stockport 003</t>
  </si>
  <si>
    <t>South Gloucestershire 021</t>
  </si>
  <si>
    <t>E02003111</t>
  </si>
  <si>
    <t>South Gloucestershire 022</t>
  </si>
  <si>
    <t>E02003112</t>
  </si>
  <si>
    <t>South Gloucestershire 023</t>
  </si>
  <si>
    <t>E02003113</t>
  </si>
  <si>
    <t>South Gloucestershire 024</t>
  </si>
  <si>
    <t>E02003114</t>
  </si>
  <si>
    <t>South Gloucestershire 025</t>
  </si>
  <si>
    <t>E02003115</t>
  </si>
  <si>
    <t>South Gloucestershire 026</t>
  </si>
  <si>
    <t>E02003116</t>
  </si>
  <si>
    <t>South Gloucestershire 027</t>
  </si>
  <si>
    <t>E02003117</t>
  </si>
  <si>
    <t>South Gloucestershire 028</t>
  </si>
  <si>
    <t>E02003118</t>
  </si>
  <si>
    <t>South Gloucestershire 029</t>
  </si>
  <si>
    <t>E02003119</t>
  </si>
  <si>
    <t>South Gloucestershire 030</t>
  </si>
  <si>
    <t>E02003120</t>
  </si>
  <si>
    <t>South Gloucestershire 031</t>
  </si>
  <si>
    <t>E02003121</t>
  </si>
  <si>
    <t>South Gloucestershire 032</t>
  </si>
  <si>
    <t>E02003122</t>
  </si>
  <si>
    <t>Plymouth 001</t>
  </si>
  <si>
    <t>E06000026</t>
  </si>
  <si>
    <t>E02003123</t>
  </si>
  <si>
    <t>Plymouth 002</t>
  </si>
  <si>
    <t>E02003124</t>
  </si>
  <si>
    <t>Plymouth 003</t>
  </si>
  <si>
    <t>E02003125</t>
  </si>
  <si>
    <t>Plymouth 004</t>
  </si>
  <si>
    <t>E02003126</t>
  </si>
  <si>
    <t>Plymouth 005</t>
  </si>
  <si>
    <t>E02003127</t>
  </si>
  <si>
    <t>Plymouth 006</t>
  </si>
  <si>
    <t>E02003128</t>
  </si>
  <si>
    <t>Plymouth 007</t>
  </si>
  <si>
    <t>E02003129</t>
  </si>
  <si>
    <t>Plymouth 008</t>
  </si>
  <si>
    <t>E02003130</t>
  </si>
  <si>
    <t>Plymouth 009</t>
  </si>
  <si>
    <t>E02003131</t>
  </si>
  <si>
    <t>Plymouth 010</t>
  </si>
  <si>
    <t>E02003132</t>
  </si>
  <si>
    <t>Plymouth 011</t>
  </si>
  <si>
    <t>E02003133</t>
  </si>
  <si>
    <t>Plymouth 012</t>
  </si>
  <si>
    <t>E02003134</t>
  </si>
  <si>
    <t>Plymouth 013</t>
  </si>
  <si>
    <t>Rugby 002</t>
  </si>
  <si>
    <t>E02006494</t>
  </si>
  <si>
    <t>Rugby 003</t>
  </si>
  <si>
    <t>E02006495</t>
  </si>
  <si>
    <t>Rugby 004</t>
  </si>
  <si>
    <t>E02006496</t>
  </si>
  <si>
    <t>Rugby 005</t>
  </si>
  <si>
    <t>E02006497</t>
  </si>
  <si>
    <t>Rugby 006</t>
  </si>
  <si>
    <t>E02006498</t>
  </si>
  <si>
    <t>Rugby 007</t>
  </si>
  <si>
    <t>E02006499</t>
  </si>
  <si>
    <t>Rugby 008</t>
  </si>
  <si>
    <t>E02006500</t>
  </si>
  <si>
    <t>Rugby 009</t>
  </si>
  <si>
    <t>E02006501</t>
  </si>
  <si>
    <t>Rugby 010</t>
  </si>
  <si>
    <t>E02006502</t>
  </si>
  <si>
    <t>Rugby 011</t>
  </si>
  <si>
    <t>E02006503</t>
  </si>
  <si>
    <t>Rugby 012</t>
  </si>
  <si>
    <t>E02006504</t>
  </si>
  <si>
    <t>Stratford-on-Avon 001</t>
  </si>
  <si>
    <t>E02005323</t>
  </si>
  <si>
    <t>Wyre 005</t>
  </si>
  <si>
    <t>E02005324</t>
  </si>
  <si>
    <t>Wyre 011</t>
  </si>
  <si>
    <t>E02005330</t>
  </si>
  <si>
    <t>Wyre 012</t>
  </si>
  <si>
    <t>E02005331</t>
  </si>
  <si>
    <t>Wyre 013</t>
  </si>
  <si>
    <t>E02005332</t>
  </si>
  <si>
    <t>Wyre 014</t>
  </si>
  <si>
    <t>E02005333</t>
  </si>
  <si>
    <t>Blaby 001</t>
  </si>
  <si>
    <t>E10000018</t>
  </si>
  <si>
    <t>E02005334</t>
  </si>
  <si>
    <t>Blaby 002</t>
  </si>
  <si>
    <t>E02005335</t>
  </si>
  <si>
    <t>Blaby 003</t>
  </si>
  <si>
    <t>E02005336</t>
  </si>
  <si>
    <t>Blaby 004</t>
  </si>
  <si>
    <t>E02005337</t>
  </si>
  <si>
    <t>Blaby 005</t>
  </si>
  <si>
    <t>E02005338</t>
  </si>
  <si>
    <t>Blaby 006</t>
  </si>
  <si>
    <t>E02005339</t>
  </si>
  <si>
    <t>Blaby 007</t>
  </si>
  <si>
    <t>E02005340</t>
  </si>
  <si>
    <t>Blaby 008</t>
  </si>
  <si>
    <t>E02005341</t>
  </si>
  <si>
    <t>Blaby 009</t>
  </si>
  <si>
    <t>E02005342</t>
  </si>
  <si>
    <t>Blaby 010</t>
  </si>
  <si>
    <t>E02005343</t>
  </si>
  <si>
    <t>Blaby 011</t>
  </si>
  <si>
    <t>E02005344</t>
  </si>
  <si>
    <t>Blaby 012</t>
  </si>
  <si>
    <t>E02005345</t>
  </si>
  <si>
    <t>Charnwood 001</t>
  </si>
  <si>
    <t>E02005346</t>
  </si>
  <si>
    <t>Charnwood 002</t>
  </si>
  <si>
    <t>E02005347</t>
  </si>
  <si>
    <t>Charnwood 003</t>
  </si>
  <si>
    <t>E02005348</t>
  </si>
  <si>
    <t>Charnwood 004</t>
  </si>
  <si>
    <t>E02005349</t>
  </si>
  <si>
    <t>Charnwood 005</t>
  </si>
  <si>
    <t>E02005350</t>
  </si>
  <si>
    <t>Charnwood 006</t>
  </si>
  <si>
    <t>E02005798</t>
  </si>
  <si>
    <t>Scarborough 004</t>
  </si>
  <si>
    <t>E02005799</t>
  </si>
  <si>
    <t>Scarborough 005</t>
  </si>
  <si>
    <t>E02005800</t>
  </si>
  <si>
    <t>Scarborough 006</t>
  </si>
  <si>
    <t>E02005801</t>
  </si>
  <si>
    <t>Scarborough 007</t>
  </si>
  <si>
    <t>E02005802</t>
  </si>
  <si>
    <t>Scarborough 008</t>
  </si>
  <si>
    <t>E02005803</t>
  </si>
  <si>
    <t>Scarborough 009</t>
  </si>
  <si>
    <t>E02005804</t>
  </si>
  <si>
    <t>Scarborough 010</t>
  </si>
  <si>
    <t>E02005805</t>
  </si>
  <si>
    <t>Scarborough 011</t>
  </si>
  <si>
    <t>E02005806</t>
  </si>
  <si>
    <t>Scarborough 012</t>
  </si>
  <si>
    <t>E02005807</t>
  </si>
  <si>
    <t>Scarborough 013</t>
  </si>
  <si>
    <t>E02005808</t>
  </si>
  <si>
    <t>Scarborough 014</t>
  </si>
  <si>
    <t>E02005809</t>
  </si>
  <si>
    <t>Charnwood 017</t>
  </si>
  <si>
    <t>E02005362</t>
  </si>
  <si>
    <t>Charnwood 018</t>
  </si>
  <si>
    <t>E02005363</t>
  </si>
  <si>
    <t>Charnwood 019</t>
  </si>
  <si>
    <t>E02005364</t>
  </si>
  <si>
    <t>Charnwood 020</t>
  </si>
  <si>
    <t>E02005365</t>
  </si>
  <si>
    <t>Charnwood 021</t>
  </si>
  <si>
    <t>E02005366</t>
  </si>
  <si>
    <t>Charnwood 022</t>
  </si>
  <si>
    <t>E02005367</t>
  </si>
  <si>
    <t>Harborough 001</t>
  </si>
  <si>
    <t>E02005368</t>
  </si>
  <si>
    <t>Harborough 002</t>
  </si>
  <si>
    <t>E02005369</t>
  </si>
  <si>
    <t>Harborough 003</t>
  </si>
  <si>
    <t>E02005370</t>
  </si>
  <si>
    <t>Harborough 004</t>
  </si>
  <si>
    <t>E02005371</t>
  </si>
  <si>
    <t>Harborough 005</t>
  </si>
  <si>
    <t>E02005372</t>
  </si>
  <si>
    <t>Harborough 006</t>
  </si>
  <si>
    <t>E02005373</t>
  </si>
  <si>
    <t>Harborough 007</t>
  </si>
  <si>
    <t>E02005374</t>
  </si>
  <si>
    <t>Harborough 008</t>
  </si>
  <si>
    <t>E02005375</t>
  </si>
  <si>
    <t>Harborough 009</t>
  </si>
  <si>
    <t>E02005376</t>
  </si>
  <si>
    <t>Harborough 010</t>
  </si>
  <si>
    <t>E02005377</t>
  </si>
  <si>
    <t>Hinckley and Bosworth 001</t>
  </si>
  <si>
    <t>E02005378</t>
  </si>
  <si>
    <t>Hinckley and Bosworth 002</t>
  </si>
  <si>
    <t>E02005379</t>
  </si>
  <si>
    <t>Hinckley and Bosworth 003</t>
  </si>
  <si>
    <t>E02005380</t>
  </si>
  <si>
    <t>Hinckley and Bosworth 004</t>
  </si>
  <si>
    <t>E02005381</t>
  </si>
  <si>
    <t>Hinckley and Bosworth 005</t>
  </si>
  <si>
    <t>E02005382</t>
  </si>
  <si>
    <t>Hinckley and Bosworth 006</t>
  </si>
  <si>
    <t>E02005383</t>
  </si>
  <si>
    <t>Hinckley and Bosworth 007</t>
  </si>
  <si>
    <t>E02000860</t>
  </si>
  <si>
    <t>Sutton 021</t>
  </si>
  <si>
    <t>E02000861</t>
  </si>
  <si>
    <t>Sutton 022</t>
  </si>
  <si>
    <t>E02000862</t>
  </si>
  <si>
    <t>Sutton 023</t>
  </si>
  <si>
    <t>E02000863</t>
  </si>
  <si>
    <t>Sutton 024</t>
  </si>
  <si>
    <t>E02000864</t>
  </si>
  <si>
    <t>Tower Hamlets 001</t>
  </si>
  <si>
    <t>E09000030</t>
  </si>
  <si>
    <t>E02000865</t>
  </si>
  <si>
    <t>Tower Hamlets 002</t>
  </si>
  <si>
    <t>E02000866</t>
  </si>
  <si>
    <t>Tower Hamlets 003</t>
  </si>
  <si>
    <t>E02000867</t>
  </si>
  <si>
    <t>Tower Hamlets 004</t>
  </si>
  <si>
    <t>E02000868</t>
  </si>
  <si>
    <t>Tower Hamlets 005</t>
  </si>
  <si>
    <t>E02000869</t>
  </si>
  <si>
    <t>Tower Hamlets 006</t>
  </si>
  <si>
    <t>E02000870</t>
  </si>
  <si>
    <t>Tower Hamlets 007</t>
  </si>
  <si>
    <t>E02000871</t>
  </si>
  <si>
    <t>Tower Hamlets 008</t>
  </si>
  <si>
    <t>E02000872</t>
  </si>
  <si>
    <t>Tower Hamlets 009</t>
  </si>
  <si>
    <t>E02000873</t>
  </si>
  <si>
    <t>E02003555</t>
  </si>
  <si>
    <t>Southampton 007</t>
  </si>
  <si>
    <t>E02003556</t>
  </si>
  <si>
    <t>Southampton 008</t>
  </si>
  <si>
    <t>E02003557</t>
  </si>
  <si>
    <t>Southampton 009</t>
  </si>
  <si>
    <t>E02003558</t>
  </si>
  <si>
    <t>Southampton 010</t>
  </si>
  <si>
    <t>E02003559</t>
  </si>
  <si>
    <t>Southampton 011</t>
  </si>
  <si>
    <t>E02003560</t>
  </si>
  <si>
    <t>Southampton 012</t>
  </si>
  <si>
    <t>E02003561</t>
  </si>
  <si>
    <t>Southampton 013</t>
  </si>
  <si>
    <t>E02003562</t>
  </si>
  <si>
    <t>Southampton 014</t>
  </si>
  <si>
    <t>E02003563</t>
  </si>
  <si>
    <t>Southampton 015</t>
  </si>
  <si>
    <t>E02003564</t>
  </si>
  <si>
    <t>Southampton 016</t>
  </si>
  <si>
    <t>E02003565</t>
  </si>
  <si>
    <t>Southampton 017</t>
  </si>
  <si>
    <t>E02003566</t>
  </si>
  <si>
    <t>Southampton 018</t>
  </si>
  <si>
    <t>E02003567</t>
  </si>
  <si>
    <t>Southampton 019</t>
  </si>
  <si>
    <t>E02003568</t>
  </si>
  <si>
    <t>Southampton 020</t>
  </si>
  <si>
    <t>E02003569</t>
  </si>
  <si>
    <t>Southampton 021</t>
  </si>
  <si>
    <t>E02003570</t>
  </si>
  <si>
    <t>Southampton 022</t>
  </si>
  <si>
    <t>E02003571</t>
  </si>
  <si>
    <t>Southampton 023</t>
  </si>
  <si>
    <t>E02003572</t>
  </si>
  <si>
    <t>Southampton 024</t>
  </si>
  <si>
    <t>Sheffield 047</t>
  </si>
  <si>
    <t>E02001658</t>
  </si>
  <si>
    <t>Sheffield 048</t>
  </si>
  <si>
    <t>E02001659</t>
  </si>
  <si>
    <t>Portsmouth 013</t>
  </si>
  <si>
    <t>E02003537</t>
  </si>
  <si>
    <t>Portsmouth 014</t>
  </si>
  <si>
    <t>E02003538</t>
  </si>
  <si>
    <t>Portsmouth 015</t>
  </si>
  <si>
    <t>E02003539</t>
  </si>
  <si>
    <t>Portsmouth 016</t>
  </si>
  <si>
    <t>E02003540</t>
  </si>
  <si>
    <t>Portsmouth 017</t>
  </si>
  <si>
    <t>E02003541</t>
  </si>
  <si>
    <t>Portsmouth 018</t>
  </si>
  <si>
    <t>E02003542</t>
  </si>
  <si>
    <t>Portsmouth 019</t>
  </si>
  <si>
    <t>E02003543</t>
  </si>
  <si>
    <t>Sheffield 053</t>
  </si>
  <si>
    <t>E02001664</t>
  </si>
  <si>
    <t>Sheffield 054</t>
  </si>
  <si>
    <t>E02001665</t>
  </si>
  <si>
    <t>Sheffield 055</t>
  </si>
  <si>
    <t>E02001666</t>
  </si>
  <si>
    <t>Sheffield 056</t>
  </si>
  <si>
    <t>E02001667</t>
  </si>
  <si>
    <t>Sheffield 057</t>
  </si>
  <si>
    <t>E02001668</t>
  </si>
  <si>
    <t>Sheffield 058</t>
  </si>
  <si>
    <t>E02001669</t>
  </si>
  <si>
    <t>Sheffield 059</t>
  </si>
  <si>
    <t>E02001670</t>
  </si>
  <si>
    <t>Sheffield 060</t>
  </si>
  <si>
    <t>E02001671</t>
  </si>
  <si>
    <t>Sheffield 061</t>
  </si>
  <si>
    <t>E02001672</t>
  </si>
  <si>
    <t>Sheffield 062</t>
  </si>
  <si>
    <t>E02001673</t>
  </si>
  <si>
    <t>Sheffield 063</t>
  </si>
  <si>
    <t>E02001674</t>
  </si>
  <si>
    <t>Sheffield 064</t>
  </si>
  <si>
    <t>E02001675</t>
  </si>
  <si>
    <t>Sheffield 065</t>
  </si>
  <si>
    <t>E02001676</t>
  </si>
  <si>
    <t>E02002561</t>
  </si>
  <si>
    <t>Darlington 003</t>
  </si>
  <si>
    <t>E02002562</t>
  </si>
  <si>
    <t>Darlington 004</t>
  </si>
  <si>
    <t>E02002563</t>
  </si>
  <si>
    <t>Darlington 005</t>
  </si>
  <si>
    <t>E02002564</t>
  </si>
  <si>
    <t>Darlington 006</t>
  </si>
  <si>
    <t>E02002565</t>
  </si>
  <si>
    <t>Darlington 007</t>
  </si>
  <si>
    <t>E02002566</t>
  </si>
  <si>
    <t>Darlington 008</t>
  </si>
  <si>
    <t>E02002567</t>
  </si>
  <si>
    <t>Darlington 009</t>
  </si>
  <si>
    <t>E02002568</t>
  </si>
  <si>
    <t>Darlington 010</t>
  </si>
  <si>
    <t>E02002569</t>
  </si>
  <si>
    <t>Darlington 011</t>
  </si>
  <si>
    <t>E02002570</t>
  </si>
  <si>
    <t>Darlington 012</t>
  </si>
  <si>
    <t>E02002571</t>
  </si>
  <si>
    <t>Darlington 013</t>
  </si>
  <si>
    <t>E02002572</t>
  </si>
  <si>
    <t>Darlington 014</t>
  </si>
  <si>
    <t>E02002573</t>
  </si>
  <si>
    <t>Darlington 015</t>
  </si>
  <si>
    <t>E02002574</t>
  </si>
  <si>
    <t>Wealden 012</t>
  </si>
  <si>
    <t>E02004415</t>
  </si>
  <si>
    <t>Wealden 013</t>
  </si>
  <si>
    <t>E02004416</t>
  </si>
  <si>
    <t>Wealden 014</t>
  </si>
  <si>
    <t>E02004417</t>
  </si>
  <si>
    <t>Wealden 015</t>
  </si>
  <si>
    <t>E02004418</t>
  </si>
  <si>
    <t>Wealden 016</t>
  </si>
  <si>
    <t>E02004419</t>
  </si>
  <si>
    <t>Wealden 017</t>
  </si>
  <si>
    <t>E02002579</t>
  </si>
  <si>
    <t>Halton 006</t>
  </si>
  <si>
    <t>E02002580</t>
  </si>
  <si>
    <t>Halton 007</t>
  </si>
  <si>
    <t>E02002581</t>
  </si>
  <si>
    <t>Halton 008</t>
  </si>
  <si>
    <t>E02002582</t>
  </si>
  <si>
    <t>Halton 009</t>
  </si>
  <si>
    <t>E02002583</t>
  </si>
  <si>
    <t>Halton 010</t>
  </si>
  <si>
    <t>E02002584</t>
  </si>
  <si>
    <t>Halton 011</t>
  </si>
  <si>
    <t>E02002585</t>
  </si>
  <si>
    <t>Halton 012</t>
  </si>
  <si>
    <t>E02002586</t>
  </si>
  <si>
    <t>Halton 013</t>
  </si>
  <si>
    <t>E02002587</t>
  </si>
  <si>
    <t>Halton 014</t>
  </si>
  <si>
    <t>E02002588</t>
  </si>
  <si>
    <t>Halton 015</t>
  </si>
  <si>
    <t>E02000931</t>
  </si>
  <si>
    <t>Wandsworth 009</t>
  </si>
  <si>
    <t>E02000932</t>
  </si>
  <si>
    <t>Wandsworth 010</t>
  </si>
  <si>
    <t>E02000933</t>
  </si>
  <si>
    <t>Wandsworth 011</t>
  </si>
  <si>
    <t>E02000934</t>
  </si>
  <si>
    <t>Wandsworth 012</t>
  </si>
  <si>
    <t>E02000935</t>
  </si>
  <si>
    <t>Wandsworth 013</t>
  </si>
  <si>
    <t>E02000936</t>
  </si>
  <si>
    <t>Wandsworth 014</t>
  </si>
  <si>
    <t>E02000937</t>
  </si>
  <si>
    <t>Wandsworth 015</t>
  </si>
  <si>
    <t>E02000938</t>
  </si>
  <si>
    <t>Wandsworth 016</t>
  </si>
  <si>
    <t>E02000939</t>
  </si>
  <si>
    <t>Wandsworth 017</t>
  </si>
  <si>
    <t>E02000940</t>
  </si>
  <si>
    <t>Wandsworth 018</t>
  </si>
  <si>
    <t>E02000941</t>
  </si>
  <si>
    <t>Wandsworth 019</t>
  </si>
  <si>
    <t>E02000942</t>
  </si>
  <si>
    <t>Wandsworth 020</t>
  </si>
  <si>
    <t>E02000943</t>
  </si>
  <si>
    <t>Wandsworth 021</t>
  </si>
  <si>
    <t>E02000944</t>
  </si>
  <si>
    <t>Wandsworth 022</t>
  </si>
  <si>
    <t>E02000945</t>
  </si>
  <si>
    <t>Wandsworth 023</t>
  </si>
  <si>
    <t>E02000946</t>
  </si>
  <si>
    <t>E02000357</t>
  </si>
  <si>
    <t>E02001143</t>
  </si>
  <si>
    <t>Rochdale 012</t>
  </si>
  <si>
    <t>E02001144</t>
  </si>
  <si>
    <t>Rochdale 013</t>
  </si>
  <si>
    <t>E02001145</t>
  </si>
  <si>
    <t>Rochdale 014</t>
  </si>
  <si>
    <t>E02001146</t>
  </si>
  <si>
    <t>Rochdale 015</t>
  </si>
  <si>
    <t>E02001147</t>
  </si>
  <si>
    <t>Rochdale 016</t>
  </si>
  <si>
    <t>E02001148</t>
  </si>
  <si>
    <t>Rochdale 017</t>
  </si>
  <si>
    <t>E02001149</t>
  </si>
  <si>
    <t>Rochdale 018</t>
  </si>
  <si>
    <t>E02001150</t>
  </si>
  <si>
    <t>Rochdale 019</t>
  </si>
  <si>
    <t>E02001151</t>
  </si>
  <si>
    <t>Rochdale 020</t>
  </si>
  <si>
    <t>E02001152</t>
  </si>
  <si>
    <t>Rochdale 021</t>
  </si>
  <si>
    <t>E02001153</t>
  </si>
  <si>
    <t>E09000013</t>
  </si>
  <si>
    <t>E02000373</t>
  </si>
  <si>
    <t>Hammersmith and Fulham 002</t>
  </si>
  <si>
    <t>E02000374</t>
  </si>
  <si>
    <t>Hammersmith and Fulham 003</t>
  </si>
  <si>
    <t>E02000375</t>
  </si>
  <si>
    <t>Hammersmith and Fulham 004</t>
  </si>
  <si>
    <t>E02000376</t>
  </si>
  <si>
    <t>Hammersmith and Fulham 005</t>
  </si>
  <si>
    <t>E02000377</t>
  </si>
  <si>
    <t>Hammersmith and Fulham 016</t>
  </si>
  <si>
    <t>E02000388</t>
  </si>
  <si>
    <t>Hammersmith and Fulham 017</t>
  </si>
  <si>
    <t>E02000389</t>
  </si>
  <si>
    <t>Hammersmith and Fulham 018</t>
  </si>
  <si>
    <t>E02000390</t>
  </si>
  <si>
    <t>Hammersmith and Fulham 019</t>
  </si>
  <si>
    <t>E02000391</t>
  </si>
  <si>
    <t>Hammersmith and Fulham 020</t>
  </si>
  <si>
    <t>E02000392</t>
  </si>
  <si>
    <t>Hammersmith and Fulham 021</t>
  </si>
  <si>
    <t>E02000393</t>
  </si>
  <si>
    <t>Hammersmith and Fulham 022</t>
  </si>
  <si>
    <t>E02000394</t>
  </si>
  <si>
    <t>Hammersmith and Fulham 023</t>
  </si>
  <si>
    <t>Hammersmith and Fulham 008</t>
  </si>
  <si>
    <t>E02000380</t>
  </si>
  <si>
    <t>Hammersmith and Fulham 009</t>
  </si>
  <si>
    <t>E02000381</t>
  </si>
  <si>
    <t>Hammersmith and Fulham 010</t>
  </si>
  <si>
    <t>E02000382</t>
  </si>
  <si>
    <t>E02000426</t>
  </si>
  <si>
    <t>Haringey 030</t>
  </si>
  <si>
    <t>E02000427</t>
  </si>
  <si>
    <t>Haringey 031</t>
  </si>
  <si>
    <t>E02000428</t>
  </si>
  <si>
    <t>Haringey 032</t>
  </si>
  <si>
    <t>E02000429</t>
  </si>
  <si>
    <t>Haringey 033</t>
  </si>
  <si>
    <t>E02000430</t>
  </si>
  <si>
    <t>Haringey 034</t>
  </si>
  <si>
    <t>E02000431</t>
  </si>
  <si>
    <t>Haringey 035</t>
  </si>
  <si>
    <t>E02000432</t>
  </si>
  <si>
    <t>Haringey 036</t>
  </si>
  <si>
    <t>E02000433</t>
  </si>
  <si>
    <t>Harrow 001</t>
  </si>
  <si>
    <t>E09000015</t>
  </si>
  <si>
    <t>E02000434</t>
  </si>
  <si>
    <t>Harrow 002</t>
  </si>
  <si>
    <t>E02000435</t>
  </si>
  <si>
    <t>Harrow 003</t>
  </si>
  <si>
    <t>E02000436</t>
  </si>
  <si>
    <t>Harrow 004</t>
  </si>
  <si>
    <t>Stockport 017</t>
  </si>
  <si>
    <t>E02001204</t>
  </si>
  <si>
    <t>Stockport 018</t>
  </si>
  <si>
    <t>E02001205</t>
  </si>
  <si>
    <t>Stockport 019</t>
  </si>
  <si>
    <t>E02001206</t>
  </si>
  <si>
    <t>Stockport 020</t>
  </si>
  <si>
    <t>E02001207</t>
  </si>
  <si>
    <t>Stockport 021</t>
  </si>
  <si>
    <t>E02001208</t>
  </si>
  <si>
    <t>Stockport 022</t>
  </si>
  <si>
    <t>E02001209</t>
  </si>
  <si>
    <t>Stockport 023</t>
  </si>
  <si>
    <t>E02001210</t>
  </si>
  <si>
    <t>Stockport 024</t>
  </si>
  <si>
    <t>E02000453</t>
  </si>
  <si>
    <t>Harrow 021</t>
  </si>
  <si>
    <t>E02000454</t>
  </si>
  <si>
    <t>Harrow 022</t>
  </si>
  <si>
    <t>E02000455</t>
  </si>
  <si>
    <t>Harrow 023</t>
  </si>
  <si>
    <t>E02000456</t>
  </si>
  <si>
    <t>Harrow 024</t>
  </si>
  <si>
    <t>E02000457</t>
  </si>
  <si>
    <t>Harrow 025</t>
  </si>
  <si>
    <t>E02000458</t>
  </si>
  <si>
    <t>Harrow 026</t>
  </si>
  <si>
    <t>E02000459</t>
  </si>
  <si>
    <t>Harrow 027</t>
  </si>
  <si>
    <t>E02000460</t>
  </si>
  <si>
    <t>Harrow 028</t>
  </si>
  <si>
    <t>E02000461</t>
  </si>
  <si>
    <t>Harrow 029</t>
  </si>
  <si>
    <t>E02000462</t>
  </si>
  <si>
    <t>Harrow 030</t>
  </si>
  <si>
    <t>E02000463</t>
  </si>
  <si>
    <t>Harrow 031</t>
  </si>
  <si>
    <t>E02000464</t>
  </si>
  <si>
    <t>Havering 001</t>
  </si>
  <si>
    <t>E09000016</t>
  </si>
  <si>
    <t>E02000465</t>
  </si>
  <si>
    <t>Havering 002</t>
  </si>
  <si>
    <t>E02000466</t>
  </si>
  <si>
    <t>Havering 003</t>
  </si>
  <si>
    <t>E02000467</t>
  </si>
  <si>
    <t>Havering 004</t>
  </si>
  <si>
    <t>E02000468</t>
  </si>
  <si>
    <t>Havering 005</t>
  </si>
  <si>
    <t>E02000469</t>
  </si>
  <si>
    <t>Havering 006</t>
  </si>
  <si>
    <t>E02000470</t>
  </si>
  <si>
    <t>Havering 007</t>
  </si>
  <si>
    <t>E02000471</t>
  </si>
  <si>
    <t>Havering 008</t>
  </si>
  <si>
    <t>E02000472</t>
  </si>
  <si>
    <t>Havering 009</t>
  </si>
  <si>
    <t>E02000473</t>
  </si>
  <si>
    <t>Havering 010</t>
  </si>
  <si>
    <t>E02000474</t>
  </si>
  <si>
    <t>Havering 011</t>
  </si>
  <si>
    <t>E02000475</t>
  </si>
  <si>
    <t>Havering 012</t>
  </si>
  <si>
    <t>E02000476</t>
  </si>
  <si>
    <t>Havering 013</t>
  </si>
  <si>
    <t>E02000477</t>
  </si>
  <si>
    <t>Havering 014</t>
  </si>
  <si>
    <t>E02000478</t>
  </si>
  <si>
    <t>Havering 015</t>
  </si>
  <si>
    <t>E02000479</t>
  </si>
  <si>
    <t>Havering 016</t>
  </si>
  <si>
    <t>Salisbury 011</t>
  </si>
  <si>
    <t>E02006672</t>
  </si>
  <si>
    <t>Salisbury 012</t>
  </si>
  <si>
    <t>E02006673</t>
  </si>
  <si>
    <t>Salisbury 013</t>
  </si>
  <si>
    <t>E02006674</t>
  </si>
  <si>
    <t>Salisbury 014</t>
  </si>
  <si>
    <t>E02006675</t>
  </si>
  <si>
    <t>Salisbury 015</t>
  </si>
  <si>
    <t>E02006676</t>
  </si>
  <si>
    <t>Salisbury 016</t>
  </si>
  <si>
    <t>E02006677</t>
  </si>
  <si>
    <t>Salisbury 017</t>
  </si>
  <si>
    <t>E02004765</t>
  </si>
  <si>
    <t>Havant 004</t>
  </si>
  <si>
    <t>E02004766</t>
  </si>
  <si>
    <t>Havant 005</t>
  </si>
  <si>
    <t>E02004767</t>
  </si>
  <si>
    <t>Havant 006</t>
  </si>
  <si>
    <t>E02004768</t>
  </si>
  <si>
    <t>Havant 007</t>
  </si>
  <si>
    <t>E02006663</t>
  </si>
  <si>
    <t>Salisbury 003</t>
  </si>
  <si>
    <t>Cherwell 015</t>
  </si>
  <si>
    <t>E02005936</t>
  </si>
  <si>
    <t>Cherwell 016</t>
  </si>
  <si>
    <t>E02005937</t>
  </si>
  <si>
    <t>Cherwell 017</t>
  </si>
  <si>
    <t>E02005938</t>
  </si>
  <si>
    <t>Cherwell 018</t>
  </si>
  <si>
    <t>E02005939</t>
  </si>
  <si>
    <t>Cherwell 019</t>
  </si>
  <si>
    <t>E02005940</t>
  </si>
  <si>
    <t>Oxford 001</t>
  </si>
  <si>
    <t>E02005941</t>
  </si>
  <si>
    <t>Oxford 002</t>
  </si>
  <si>
    <t>E02005942</t>
  </si>
  <si>
    <t>Oxford 003</t>
  </si>
  <si>
    <t>E02005943</t>
  </si>
  <si>
    <t>Oxford 004</t>
  </si>
  <si>
    <t>E02005944</t>
  </si>
  <si>
    <t>Oxford 005</t>
  </si>
  <si>
    <t>E02005945</t>
  </si>
  <si>
    <t>Oxford 006</t>
  </si>
  <si>
    <t>E02005946</t>
  </si>
  <si>
    <t>Oxford 007</t>
  </si>
  <si>
    <t>E02005947</t>
  </si>
  <si>
    <t>Oxford 008</t>
  </si>
  <si>
    <t>E02005948</t>
  </si>
  <si>
    <t>Oxford 009</t>
  </si>
  <si>
    <t>E02005949</t>
  </si>
  <si>
    <t>Oxford 010</t>
  </si>
  <si>
    <t>E02005950</t>
  </si>
  <si>
    <t>Oxford 011</t>
  </si>
  <si>
    <t>E02005951</t>
  </si>
  <si>
    <t>Oxford 012</t>
  </si>
  <si>
    <t>E02005952</t>
  </si>
  <si>
    <t>Oxford 013</t>
  </si>
  <si>
    <t>E02005953</t>
  </si>
  <si>
    <t>Oxford 014</t>
  </si>
  <si>
    <t>E02005954</t>
  </si>
  <si>
    <t>Oxford 015</t>
  </si>
  <si>
    <t>E02005955</t>
  </si>
  <si>
    <t>Oxford 016</t>
  </si>
  <si>
    <t>E02005956</t>
  </si>
  <si>
    <t>Oxford 017</t>
  </si>
  <si>
    <t>E02005957</t>
  </si>
  <si>
    <t>Oxford 018</t>
  </si>
  <si>
    <t>E02005958</t>
  </si>
  <si>
    <t>South Oxfordshire 001</t>
  </si>
  <si>
    <t>E02005959</t>
  </si>
  <si>
    <t>South Oxfordshire 002</t>
  </si>
  <si>
    <t>E02005960</t>
  </si>
  <si>
    <t>South Oxfordshire 003</t>
  </si>
  <si>
    <t>E02005961</t>
  </si>
  <si>
    <t>South Oxfordshire 004</t>
  </si>
  <si>
    <t>E02005962</t>
  </si>
  <si>
    <t>South Oxfordshire 005</t>
  </si>
  <si>
    <t>E02005963</t>
  </si>
  <si>
    <t>South Oxfordshire 006</t>
  </si>
  <si>
    <t>E02005964</t>
  </si>
  <si>
    <t>South Oxfordshire 007</t>
  </si>
  <si>
    <t>E02005965</t>
  </si>
  <si>
    <t>South Oxfordshire 008</t>
  </si>
  <si>
    <t>E02005966</t>
  </si>
  <si>
    <t>South Oxfordshire 009</t>
  </si>
  <si>
    <t>E02005967</t>
  </si>
  <si>
    <t>South Oxfordshire 010</t>
  </si>
  <si>
    <t>E02005968</t>
  </si>
  <si>
    <t>South Oxfordshire 011</t>
  </si>
  <si>
    <t>E02005969</t>
  </si>
  <si>
    <t>South Oxfordshire 012</t>
  </si>
  <si>
    <t>E02005970</t>
  </si>
  <si>
    <t>South Oxfordshire 013</t>
  </si>
  <si>
    <t>E02005971</t>
  </si>
  <si>
    <t>South Oxfordshire 014</t>
  </si>
  <si>
    <t>E02005972</t>
  </si>
  <si>
    <t>South Oxfordshire 015</t>
  </si>
  <si>
    <t>E02005973</t>
  </si>
  <si>
    <t>South Oxfordshire 016</t>
  </si>
  <si>
    <t>E02005974</t>
  </si>
  <si>
    <t>South Oxfordshire 017</t>
  </si>
  <si>
    <t>E02005975</t>
  </si>
  <si>
    <t>South Oxfordshire 018</t>
  </si>
  <si>
    <t>E02005976</t>
  </si>
  <si>
    <t>South Oxfordshire 019</t>
  </si>
  <si>
    <t>E02005977</t>
  </si>
  <si>
    <t>South Oxfordshire 020</t>
  </si>
  <si>
    <t>E02005978</t>
  </si>
  <si>
    <t>Vale of White Horse 001</t>
  </si>
  <si>
    <t>E02005979</t>
  </si>
  <si>
    <t>Vale of White Horse 002</t>
  </si>
  <si>
    <t>E02005980</t>
  </si>
  <si>
    <t>Vale of White Horse 003</t>
  </si>
  <si>
    <t>E02005981</t>
  </si>
  <si>
    <t>Vale of White Horse 004</t>
  </si>
  <si>
    <t>E02005982</t>
  </si>
  <si>
    <t>Vale of White Horse 005</t>
  </si>
  <si>
    <t>E02005983</t>
  </si>
  <si>
    <t>Vale of White Horse 006</t>
  </si>
  <si>
    <t>E02005984</t>
  </si>
  <si>
    <t>Vale of White Horse 007</t>
  </si>
  <si>
    <t>E02005985</t>
  </si>
  <si>
    <t>Bromsgrove 011</t>
  </si>
  <si>
    <t>E02006707</t>
  </si>
  <si>
    <t>Bromsgrove 012</t>
  </si>
  <si>
    <t>E02006708</t>
  </si>
  <si>
    <t>Bromsgrove 013</t>
  </si>
  <si>
    <t>E02006709</t>
  </si>
  <si>
    <t>Bromsgrove 014</t>
  </si>
  <si>
    <t>E02006710</t>
  </si>
  <si>
    <t>Malvern Hills 001</t>
  </si>
  <si>
    <t>E02006711</t>
  </si>
  <si>
    <t>Malvern Hills 002</t>
  </si>
  <si>
    <t>E02006712</t>
  </si>
  <si>
    <t>Malvern Hills 003</t>
  </si>
  <si>
    <t>E02006713</t>
  </si>
  <si>
    <t>Malvern Hills 004</t>
  </si>
  <si>
    <t>E02006714</t>
  </si>
  <si>
    <t>Malvern Hills 005</t>
  </si>
  <si>
    <t>E02006715</t>
  </si>
  <si>
    <t>Malvern Hills 006</t>
  </si>
  <si>
    <t>E02006716</t>
  </si>
  <si>
    <t>E02006035</t>
  </si>
  <si>
    <t>Shrewsbury and Atcham 008</t>
  </si>
  <si>
    <t>E02006036</t>
  </si>
  <si>
    <t>Shrewsbury and Atcham 009</t>
  </si>
  <si>
    <t>E02006037</t>
  </si>
  <si>
    <t>Shrewsbury and Atcham 010</t>
  </si>
  <si>
    <t>E02006038</t>
  </si>
  <si>
    <t>Shrewsbury and Atcham 011</t>
  </si>
  <si>
    <t>E02006039</t>
  </si>
  <si>
    <t>Shrewsbury and Atcham 012</t>
  </si>
  <si>
    <t>E02006040</t>
  </si>
  <si>
    <t>Shrewsbury and Atcham 013</t>
  </si>
  <si>
    <t>E02006041</t>
  </si>
  <si>
    <t>South Shropshire 001</t>
  </si>
  <si>
    <t>E02006042</t>
  </si>
  <si>
    <t>South Shropshire 002</t>
  </si>
  <si>
    <t>E02006043</t>
  </si>
  <si>
    <t>South Shropshire 003</t>
  </si>
  <si>
    <t>E02006044</t>
  </si>
  <si>
    <t>South Shropshire 004</t>
  </si>
  <si>
    <t>E02006045</t>
  </si>
  <si>
    <t>South Shropshire 005</t>
  </si>
  <si>
    <t>E02006046</t>
  </si>
  <si>
    <t>South Shropshire 006</t>
  </si>
  <si>
    <t>E02006047</t>
  </si>
  <si>
    <t>Mendip 001</t>
  </si>
  <si>
    <t>E10000027</t>
  </si>
  <si>
    <t>E02006048</t>
  </si>
  <si>
    <t>Mendip 002</t>
  </si>
  <si>
    <t>E02006049</t>
  </si>
  <si>
    <t>Mendip 003</t>
  </si>
  <si>
    <t>E02006050</t>
  </si>
  <si>
    <t>Mendip 004</t>
  </si>
  <si>
    <t>E02006051</t>
  </si>
  <si>
    <t>Mendip 005</t>
  </si>
  <si>
    <t>E02006052</t>
  </si>
  <si>
    <t>Mendip 006</t>
  </si>
  <si>
    <t>E02006053</t>
  </si>
  <si>
    <t>Mendip 007</t>
  </si>
  <si>
    <t>E02006054</t>
  </si>
  <si>
    <t>Mendip 008</t>
  </si>
  <si>
    <t>E02006055</t>
  </si>
  <si>
    <t>Mendip 009</t>
  </si>
  <si>
    <t>E02006056</t>
  </si>
  <si>
    <t>Mendip 010</t>
  </si>
  <si>
    <t>E02006057</t>
  </si>
  <si>
    <t>Mendip 011</t>
  </si>
  <si>
    <t>E02006058</t>
  </si>
  <si>
    <t>Mendip 012</t>
  </si>
  <si>
    <t>E02006059</t>
  </si>
  <si>
    <t>Mendip 013</t>
  </si>
  <si>
    <t>E02006060</t>
  </si>
  <si>
    <t>Mendip 014</t>
  </si>
  <si>
    <t>E02006061</t>
  </si>
  <si>
    <t>Sedgemoor 001</t>
  </si>
  <si>
    <t>E02006062</t>
  </si>
  <si>
    <t>Sedgemoor 002</t>
  </si>
  <si>
    <t>PTB weighted population</t>
  </si>
  <si>
    <t>Activity weighted population</t>
  </si>
  <si>
    <t>Mandated services weighted population</t>
  </si>
  <si>
    <t>Non- mandated services weighted population</t>
  </si>
  <si>
    <t>SMR&lt;75 weighted mid-2010 population</t>
  </si>
  <si>
    <t>Mid Bedfordshire 007</t>
  </si>
  <si>
    <t>E02003606</t>
  </si>
  <si>
    <t>Mid Bedfordshire 008</t>
  </si>
  <si>
    <t>E02003607</t>
  </si>
  <si>
    <t>Mid Bedfordshire 009</t>
  </si>
  <si>
    <t>E02003608</t>
  </si>
  <si>
    <t>Mid Bedfordshire 010</t>
  </si>
  <si>
    <t>E02003609</t>
  </si>
  <si>
    <t>Mid Bedfordshire 011</t>
  </si>
  <si>
    <t>E02003610</t>
  </si>
  <si>
    <t>Mid Bedfordshire 012</t>
  </si>
  <si>
    <t>E02003611</t>
  </si>
  <si>
    <t>Mid Bedfordshire 013</t>
  </si>
  <si>
    <t>E02003612</t>
  </si>
  <si>
    <t>Mid Bedfordshire 014</t>
  </si>
  <si>
    <t>E02003613</t>
  </si>
  <si>
    <t>Mid Bedfordshire 015</t>
  </si>
  <si>
    <t>E02003614</t>
  </si>
  <si>
    <t>Mid Bedfordshire 016</t>
  </si>
  <si>
    <t>E02003615</t>
  </si>
  <si>
    <t>Mid Bedfordshire 017</t>
  </si>
  <si>
    <t>E02003616</t>
  </si>
  <si>
    <t>Bedford 001</t>
  </si>
  <si>
    <t>E06000055</t>
  </si>
  <si>
    <t>E02003617</t>
  </si>
  <si>
    <t>Bedford 002</t>
  </si>
  <si>
    <t>E02003618</t>
  </si>
  <si>
    <t>Bedford 003</t>
  </si>
  <si>
    <t>E02003619</t>
  </si>
  <si>
    <t>Bedford 004</t>
  </si>
  <si>
    <t>E02003620</t>
  </si>
  <si>
    <t>Bedford 005</t>
  </si>
  <si>
    <t>E02006092</t>
  </si>
  <si>
    <t>Welwyn Hatfield 006</t>
  </si>
  <si>
    <t>E02004986</t>
  </si>
  <si>
    <t>Welwyn Hatfield 007</t>
  </si>
  <si>
    <t>E02004987</t>
  </si>
  <si>
    <t>Welwyn Hatfield 008</t>
  </si>
  <si>
    <t>E02004988</t>
  </si>
  <si>
    <t>Welwyn Hatfield 009</t>
  </si>
  <si>
    <t>E02004989</t>
  </si>
  <si>
    <t>Welwyn Hatfield 010</t>
  </si>
  <si>
    <t>E02004990</t>
  </si>
  <si>
    <t>Welwyn Hatfield 011</t>
  </si>
  <si>
    <t>E02004991</t>
  </si>
  <si>
    <t>Welwyn Hatfield 012</t>
  </si>
  <si>
    <t>E02004992</t>
  </si>
  <si>
    <t>Berwick-upon-Tweed 003</t>
  </si>
  <si>
    <t>E02005709</t>
  </si>
  <si>
    <t>Blyth Valley 001</t>
  </si>
  <si>
    <t>E02005710</t>
  </si>
  <si>
    <t>Dartford 003</t>
  </si>
  <si>
    <t>E02005031</t>
  </si>
  <si>
    <t>Dartford 004</t>
  </si>
  <si>
    <t>E02005032</t>
  </si>
  <si>
    <t>Dartford 005</t>
  </si>
  <si>
    <t>E02005033</t>
  </si>
  <si>
    <t>Dartford 006</t>
  </si>
  <si>
    <t>E02005034</t>
  </si>
  <si>
    <t>Dartford 007</t>
  </si>
  <si>
    <t>E02005035</t>
  </si>
  <si>
    <t>Dartford 008</t>
  </si>
  <si>
    <t>E02005036</t>
  </si>
  <si>
    <t>Dartford 009</t>
  </si>
  <si>
    <t>E02005037</t>
  </si>
  <si>
    <t>Dartford 010</t>
  </si>
  <si>
    <t>E02005038</t>
  </si>
  <si>
    <t>Dartford 011</t>
  </si>
  <si>
    <t>E02005039</t>
  </si>
  <si>
    <t>Dartford 012</t>
  </si>
  <si>
    <t>E02005040</t>
  </si>
  <si>
    <t>Dartford 013</t>
  </si>
  <si>
    <t>E02005041</t>
  </si>
  <si>
    <t>Dover 001</t>
  </si>
  <si>
    <t>E02005042</t>
  </si>
  <si>
    <t>Dover 002</t>
  </si>
  <si>
    <t>E02005043</t>
  </si>
  <si>
    <t>Dover 003</t>
  </si>
  <si>
    <t>E02005044</t>
  </si>
  <si>
    <t>Dover 004</t>
  </si>
  <si>
    <t>E02005045</t>
  </si>
  <si>
    <t>Dover 005</t>
  </si>
  <si>
    <t>E02005046</t>
  </si>
  <si>
    <t>Dover 006</t>
  </si>
  <si>
    <t>E02005047</t>
  </si>
  <si>
    <t>Dover 007</t>
  </si>
  <si>
    <t>E02005048</t>
  </si>
  <si>
    <t>Dover 008</t>
  </si>
  <si>
    <t>E02005049</t>
  </si>
  <si>
    <t>Dover 009</t>
  </si>
  <si>
    <t>E02005050</t>
  </si>
  <si>
    <t>Dover 010</t>
  </si>
  <si>
    <t>E02005051</t>
  </si>
  <si>
    <t>Dover 011</t>
  </si>
  <si>
    <t>E02005052</t>
  </si>
  <si>
    <t>Dover 012</t>
  </si>
  <si>
    <t>E02005053</t>
  </si>
  <si>
    <t>Dover 013</t>
  </si>
  <si>
    <t>E02005054</t>
  </si>
  <si>
    <t>Dover 014</t>
  </si>
  <si>
    <t>E02005055</t>
  </si>
  <si>
    <t>Gravesham 001</t>
  </si>
  <si>
    <t>E02005056</t>
  </si>
  <si>
    <t>Gravesham 002</t>
  </si>
  <si>
    <t>E02005057</t>
  </si>
  <si>
    <t>Gravesham 003</t>
  </si>
  <si>
    <t>E02005058</t>
  </si>
  <si>
    <t>Gravesham 004</t>
  </si>
  <si>
    <t>E02005059</t>
  </si>
  <si>
    <t>Gravesham 005</t>
  </si>
  <si>
    <t>E02005060</t>
  </si>
  <si>
    <t>Gravesham 006</t>
  </si>
  <si>
    <t>E02005061</t>
  </si>
  <si>
    <t>Gravesham 007</t>
  </si>
  <si>
    <t>E02004567</t>
  </si>
  <si>
    <t>Rochford 005</t>
  </si>
  <si>
    <t>E02004568</t>
  </si>
  <si>
    <t>Rochford 006</t>
  </si>
  <si>
    <t>E02004569</t>
  </si>
  <si>
    <t>Rochford 007</t>
  </si>
  <si>
    <t>E02004570</t>
  </si>
  <si>
    <t>Rochford 008</t>
  </si>
  <si>
    <t>East Riding of Yorkshire 011</t>
  </si>
  <si>
    <t>E02002695</t>
  </si>
  <si>
    <t>East Riding of Yorkshire 012</t>
  </si>
  <si>
    <t>E02002696</t>
  </si>
  <si>
    <t>East Riding of Yorkshire 013</t>
  </si>
  <si>
    <t>E02002697</t>
  </si>
  <si>
    <t>East Riding of Yorkshire 014</t>
  </si>
  <si>
    <t>E02002698</t>
  </si>
  <si>
    <t>East Riding of Yorkshire 015</t>
  </si>
  <si>
    <t>E02002699</t>
  </si>
  <si>
    <t>East Riding of Yorkshire 016</t>
  </si>
  <si>
    <t>E02002700</t>
  </si>
  <si>
    <t>East Riding of Yorkshire 017</t>
  </si>
  <si>
    <t>E02002701</t>
  </si>
  <si>
    <t>East Riding of Yorkshire 018</t>
  </si>
  <si>
    <t>E02002702</t>
  </si>
  <si>
    <t>East Riding of Yorkshire 019</t>
  </si>
  <si>
    <t>E02002703</t>
  </si>
  <si>
    <t>E02006331</t>
  </si>
  <si>
    <t>Elmbridge 015</t>
  </si>
  <si>
    <t>E02006332</t>
  </si>
  <si>
    <t>Elmbridge 016</t>
  </si>
  <si>
    <t>E02006333</t>
  </si>
  <si>
    <t>Elmbridge 017</t>
  </si>
  <si>
    <t>E02006334</t>
  </si>
  <si>
    <t>Elmbridge 018</t>
  </si>
  <si>
    <t>Basildon 005</t>
  </si>
  <si>
    <t>E02004429</t>
  </si>
  <si>
    <t>Basildon 006</t>
  </si>
  <si>
    <t>E02004430</t>
  </si>
  <si>
    <t>Basildon 007</t>
  </si>
  <si>
    <t>E02004431</t>
  </si>
  <si>
    <t>Basildon 008</t>
  </si>
  <si>
    <t>E02004432</t>
  </si>
  <si>
    <t>Basildon 009</t>
  </si>
  <si>
    <t>E02004433</t>
  </si>
  <si>
    <t>Basildon 010</t>
  </si>
  <si>
    <t>E02004434</t>
  </si>
  <si>
    <t>Basildon 011</t>
  </si>
  <si>
    <t>E02004435</t>
  </si>
  <si>
    <t>Basildon 012</t>
  </si>
  <si>
    <t>E02004436</t>
  </si>
  <si>
    <t>Basildon 013</t>
  </si>
  <si>
    <t>E02004437</t>
  </si>
  <si>
    <t>Basildon 014</t>
  </si>
  <si>
    <t>E02004438</t>
  </si>
  <si>
    <t>Basildon 015</t>
  </si>
  <si>
    <t>E02004439</t>
  </si>
  <si>
    <t>Basildon 016</t>
  </si>
  <si>
    <t>E02004440</t>
  </si>
  <si>
    <t>Basildon 017</t>
  </si>
  <si>
    <t>E02004441</t>
  </si>
  <si>
    <t>Basildon 018</t>
  </si>
  <si>
    <t>E02004442</t>
  </si>
  <si>
    <t>Basildon 019</t>
  </si>
  <si>
    <t>E02004443</t>
  </si>
  <si>
    <t>Basildon 020</t>
  </si>
  <si>
    <t>E02004444</t>
  </si>
  <si>
    <t>Basildon 021</t>
  </si>
  <si>
    <t>E02004445</t>
  </si>
  <si>
    <t>Basildon 022</t>
  </si>
  <si>
    <t>E02004446</t>
  </si>
  <si>
    <t>Braintree 001</t>
  </si>
  <si>
    <t>E02004447</t>
  </si>
  <si>
    <t>Braintree 002</t>
  </si>
  <si>
    <t>E02004448</t>
  </si>
  <si>
    <t>Braintree 003</t>
  </si>
  <si>
    <t>E02004449</t>
  </si>
  <si>
    <t>Braintree 004</t>
  </si>
  <si>
    <t>E02004450</t>
  </si>
  <si>
    <t>Braintree 005</t>
  </si>
  <si>
    <t>E02004451</t>
  </si>
  <si>
    <t>Braintree 006</t>
  </si>
  <si>
    <t>E02004452</t>
  </si>
  <si>
    <t>Braintree 007</t>
  </si>
  <si>
    <t>E02004453</t>
  </si>
  <si>
    <t>Braintree 008</t>
  </si>
  <si>
    <t>E02004454</t>
  </si>
  <si>
    <t>E02002597</t>
  </si>
  <si>
    <t>Warrington 008</t>
  </si>
  <si>
    <t>E02002598</t>
  </si>
  <si>
    <t>Warrington 009</t>
  </si>
  <si>
    <t>E02002599</t>
  </si>
  <si>
    <t>Warrington 010</t>
  </si>
  <si>
    <t>E02002600</t>
  </si>
  <si>
    <t>Warrington 011</t>
  </si>
  <si>
    <t>E02002601</t>
  </si>
  <si>
    <t>Warrington 012</t>
  </si>
  <si>
    <t>E02002602</t>
  </si>
  <si>
    <t>Warrington 013</t>
  </si>
  <si>
    <t>E02002603</t>
  </si>
  <si>
    <t>Warrington 014</t>
  </si>
  <si>
    <t>E02002604</t>
  </si>
  <si>
    <t>Warrington 015</t>
  </si>
  <si>
    <t>E02002605</t>
  </si>
  <si>
    <t>Warrington 016</t>
  </si>
  <si>
    <t>E02002606</t>
  </si>
  <si>
    <t>Warrington 017</t>
  </si>
  <si>
    <t>E02002607</t>
  </si>
  <si>
    <t>Warrington 018</t>
  </si>
  <si>
    <t>E02002608</t>
  </si>
  <si>
    <t>Warrington 019</t>
  </si>
  <si>
    <t>Castle Point 011</t>
  </si>
  <si>
    <t>E02004484</t>
  </si>
  <si>
    <t>Castle Point 012</t>
  </si>
  <si>
    <t>E02004485</t>
  </si>
  <si>
    <t>Chelmsford 001</t>
  </si>
  <si>
    <t>E02004486</t>
  </si>
  <si>
    <t>Chelmsford 002</t>
  </si>
  <si>
    <t>E02004487</t>
  </si>
  <si>
    <t>Chelmsford 003</t>
  </si>
  <si>
    <t>E02004488</t>
  </si>
  <si>
    <t>Chelmsford 004</t>
  </si>
  <si>
    <t>E02004489</t>
  </si>
  <si>
    <t>Chelmsford 005</t>
  </si>
  <si>
    <t>E02004490</t>
  </si>
  <si>
    <t>Chelmsford 006</t>
  </si>
  <si>
    <t>E02004491</t>
  </si>
  <si>
    <t>Chelmsford 007</t>
  </si>
  <si>
    <t>E02004492</t>
  </si>
  <si>
    <t>Chelmsford 008</t>
  </si>
  <si>
    <t>E02004493</t>
  </si>
  <si>
    <t>Chelmsford 009</t>
  </si>
  <si>
    <t>E02004494</t>
  </si>
  <si>
    <t>Chelmsford 010</t>
  </si>
  <si>
    <t>E02004495</t>
  </si>
  <si>
    <t>Chelmsford 011</t>
  </si>
  <si>
    <t>E02004496</t>
  </si>
  <si>
    <t>Chelmsford 012</t>
  </si>
  <si>
    <t>E02004497</t>
  </si>
  <si>
    <t>Chelmsford 013</t>
  </si>
  <si>
    <t>E02004498</t>
  </si>
  <si>
    <t>Chelmsford 014</t>
  </si>
  <si>
    <t>E02004499</t>
  </si>
  <si>
    <t>Chelmsford 015</t>
  </si>
  <si>
    <t>E02004500</t>
  </si>
  <si>
    <t>Chelmsford 016</t>
  </si>
  <si>
    <t>E02004501</t>
  </si>
  <si>
    <t>Chelmsford 017</t>
  </si>
  <si>
    <t>E02004502</t>
  </si>
  <si>
    <t>Chelmsford 018</t>
  </si>
  <si>
    <t>E02004503</t>
  </si>
  <si>
    <t>Chelmsford 019</t>
  </si>
  <si>
    <t>E02004504</t>
  </si>
  <si>
    <t>Chelmsford 020</t>
  </si>
  <si>
    <t>E02004505</t>
  </si>
  <si>
    <t>Chelmsford 021</t>
  </si>
  <si>
    <t>E02004506</t>
  </si>
  <si>
    <t>Colchester 001</t>
  </si>
  <si>
    <t>E02004507</t>
  </si>
  <si>
    <t>Colchester 002</t>
  </si>
  <si>
    <t>E02004508</t>
  </si>
  <si>
    <t>Epping Forest 003</t>
  </si>
  <si>
    <t>E02004530</t>
  </si>
  <si>
    <t>Epping Forest 004</t>
  </si>
  <si>
    <t>E02004531</t>
  </si>
  <si>
    <t>Epping Forest 005</t>
  </si>
  <si>
    <t>E02004532</t>
  </si>
  <si>
    <t>Epping Forest 006</t>
  </si>
  <si>
    <t>E02004533</t>
  </si>
  <si>
    <t>Epping Forest 007</t>
  </si>
  <si>
    <t>E02004534</t>
  </si>
  <si>
    <t>Epping Forest 008</t>
  </si>
  <si>
    <t>E02004535</t>
  </si>
  <si>
    <t>Epping Forest 009</t>
  </si>
  <si>
    <t>E02004536</t>
  </si>
  <si>
    <t>Epping Forest 010</t>
  </si>
  <si>
    <t>E02004537</t>
  </si>
  <si>
    <t>Epping Forest 011</t>
  </si>
  <si>
    <t>E02004538</t>
  </si>
  <si>
    <t>Epping Forest 012</t>
  </si>
  <si>
    <t>E02004539</t>
  </si>
  <si>
    <t>Epping Forest 013</t>
  </si>
  <si>
    <t>E02004540</t>
  </si>
  <si>
    <t>Epping Forest 014</t>
  </si>
  <si>
    <t>E02004541</t>
  </si>
  <si>
    <t>Epping Forest 015</t>
  </si>
  <si>
    <t>E02004542</t>
  </si>
  <si>
    <t>Epping Forest 016</t>
  </si>
  <si>
    <t>E02003573</t>
  </si>
  <si>
    <t>Southampton 025</t>
  </si>
  <si>
    <t>E02003574</t>
  </si>
  <si>
    <t>Southampton 026</t>
  </si>
  <si>
    <t>E02003575</t>
  </si>
  <si>
    <t>Southampton 027</t>
  </si>
  <si>
    <t>E02003576</t>
  </si>
  <si>
    <t>Southampton 028</t>
  </si>
  <si>
    <t>E02003577</t>
  </si>
  <si>
    <t>Southampton 029</t>
  </si>
  <si>
    <t>E02003578</t>
  </si>
  <si>
    <t>Southampton 030</t>
  </si>
  <si>
    <t>E02003579</t>
  </si>
  <si>
    <t>Southampton 031</t>
  </si>
  <si>
    <t>E02003580</t>
  </si>
  <si>
    <t>Southampton 032</t>
  </si>
  <si>
    <t>E02003581</t>
  </si>
  <si>
    <t>Isle of Wight 001</t>
  </si>
  <si>
    <t>E06000046</t>
  </si>
  <si>
    <t>E02003582</t>
  </si>
  <si>
    <t>Isle of Wight 002</t>
  </si>
  <si>
    <t>E02003583</t>
  </si>
  <si>
    <t>Isle of Wight 003</t>
  </si>
  <si>
    <t>E02003584</t>
  </si>
  <si>
    <t>Isle of Wight 004</t>
  </si>
  <si>
    <t>E02003585</t>
  </si>
  <si>
    <t>Isle of Wight 005</t>
  </si>
  <si>
    <t>E02003586</t>
  </si>
  <si>
    <t>Gateshead 019</t>
  </si>
  <si>
    <t>E02001701</t>
  </si>
  <si>
    <t>Gateshead 020</t>
  </si>
  <si>
    <t>E02001702</t>
  </si>
  <si>
    <t>Gateshead 021</t>
  </si>
  <si>
    <t>E02001703</t>
  </si>
  <si>
    <t>Gateshead 022</t>
  </si>
  <si>
    <t>E02001704</t>
  </si>
  <si>
    <t>Gateshead 023</t>
  </si>
  <si>
    <t>E02001705</t>
  </si>
  <si>
    <t>Gateshead 024</t>
  </si>
  <si>
    <t>E02001706</t>
  </si>
  <si>
    <t>Gateshead 025</t>
  </si>
  <si>
    <t>E02001707</t>
  </si>
  <si>
    <t>Sheffield 066</t>
  </si>
  <si>
    <t>E02001677</t>
  </si>
  <si>
    <t>Sheffield 067</t>
  </si>
  <si>
    <t>E02001678</t>
  </si>
  <si>
    <t>Sheffield 068</t>
  </si>
  <si>
    <t>E02001679</t>
  </si>
  <si>
    <t>Sheffield 069</t>
  </si>
  <si>
    <t>E02001680</t>
  </si>
  <si>
    <t>Sheffield 070</t>
  </si>
  <si>
    <t>E02001681</t>
  </si>
  <si>
    <t>Sheffield 071</t>
  </si>
  <si>
    <t>E02001682</t>
  </si>
  <si>
    <t>Gateshead 001</t>
  </si>
  <si>
    <t>E08000020</t>
  </si>
  <si>
    <t>E02001683</t>
  </si>
  <si>
    <t>Gateshead 002</t>
  </si>
  <si>
    <t>E02001684</t>
  </si>
  <si>
    <t>Gateshead 003</t>
  </si>
  <si>
    <t>E02001685</t>
  </si>
  <si>
    <t>Gateshead 004</t>
  </si>
  <si>
    <t>E02001686</t>
  </si>
  <si>
    <t>Gateshead 005</t>
  </si>
  <si>
    <t>E02001687</t>
  </si>
  <si>
    <t>Gateshead 006</t>
  </si>
  <si>
    <t>E02001688</t>
  </si>
  <si>
    <t>Gateshead 007</t>
  </si>
  <si>
    <t>E02001689</t>
  </si>
  <si>
    <t>Gateshead 008</t>
  </si>
  <si>
    <t>E02001690</t>
  </si>
  <si>
    <t>Gateshead 009</t>
  </si>
  <si>
    <t>E02001691</t>
  </si>
  <si>
    <t>Gateshead 010</t>
  </si>
  <si>
    <t>E02001692</t>
  </si>
  <si>
    <t>Gateshead 011</t>
  </si>
  <si>
    <t>E02001693</t>
  </si>
  <si>
    <t>Gateshead 012</t>
  </si>
  <si>
    <t>E02001694</t>
  </si>
  <si>
    <t>Gateshead 013</t>
  </si>
  <si>
    <t>E02001695</t>
  </si>
  <si>
    <t>Gateshead 014</t>
  </si>
  <si>
    <t>E02001696</t>
  </si>
  <si>
    <t>Gateshead 015</t>
  </si>
  <si>
    <t>E02001697</t>
  </si>
  <si>
    <t>Gateshead 016</t>
  </si>
  <si>
    <t>E02001698</t>
  </si>
  <si>
    <t>Gateshead 017</t>
  </si>
  <si>
    <t>E02001699</t>
  </si>
  <si>
    <t>Gateshead 018</t>
  </si>
  <si>
    <t>E02001700</t>
  </si>
  <si>
    <t>Herefordshire 008</t>
  </si>
  <si>
    <t>E02002913</t>
  </si>
  <si>
    <t>Herefordshire 009</t>
  </si>
  <si>
    <t>E02002914</t>
  </si>
  <si>
    <t>Herefordshire 010</t>
  </si>
  <si>
    <t>E02002915</t>
  </si>
  <si>
    <t>Herefordshire 011</t>
  </si>
  <si>
    <t>E02002916</t>
  </si>
  <si>
    <t>Herefordshire 012</t>
  </si>
  <si>
    <t>E02002917</t>
  </si>
  <si>
    <t>Herefordshire 013</t>
  </si>
  <si>
    <t>E02002918</t>
  </si>
  <si>
    <t>Herefordshire 014</t>
  </si>
  <si>
    <t>E02002919</t>
  </si>
  <si>
    <t>Herefordshire 015</t>
  </si>
  <si>
    <t>E02002920</t>
  </si>
  <si>
    <t>Herefordshire 016</t>
  </si>
  <si>
    <t>E02002921</t>
  </si>
  <si>
    <t>Herefordshire 017</t>
  </si>
  <si>
    <t>E02002922</t>
  </si>
  <si>
    <t>Herefordshire 018</t>
  </si>
  <si>
    <t>E02002923</t>
  </si>
  <si>
    <t>Herefordshire 019</t>
  </si>
  <si>
    <t>E02002924</t>
  </si>
  <si>
    <t>Herefordshire 020</t>
  </si>
  <si>
    <t>E02002925</t>
  </si>
  <si>
    <t>Herefordshire 021</t>
  </si>
  <si>
    <t>E02002926</t>
  </si>
  <si>
    <t>Herefordshire 022</t>
  </si>
  <si>
    <t>E02002927</t>
  </si>
  <si>
    <t>New Forest 004</t>
  </si>
  <si>
    <t>Wandsworth 024</t>
  </si>
  <si>
    <t>E02000947</t>
  </si>
  <si>
    <t>Wandsworth 025</t>
  </si>
  <si>
    <t>E02000948</t>
  </si>
  <si>
    <t>Wandsworth 026</t>
  </si>
  <si>
    <t>E02000949</t>
  </si>
  <si>
    <t>Wandsworth 027</t>
  </si>
  <si>
    <t>Birmingham 011</t>
  </si>
  <si>
    <t>E02001838</t>
  </si>
  <si>
    <t>Birmingham 012</t>
  </si>
  <si>
    <t>E02001839</t>
  </si>
  <si>
    <t>Birmingham 013</t>
  </si>
  <si>
    <t>E02001840</t>
  </si>
  <si>
    <t>Birmingham 014</t>
  </si>
  <si>
    <t>E02001841</t>
  </si>
  <si>
    <t>Birmingham 015</t>
  </si>
  <si>
    <t>E02001842</t>
  </si>
  <si>
    <t>Birmingham 016</t>
  </si>
  <si>
    <t>E02001843</t>
  </si>
  <si>
    <t>Birmingham 017</t>
  </si>
  <si>
    <t>E02001844</t>
  </si>
  <si>
    <t>Birmingham 018</t>
  </si>
  <si>
    <t>E02001845</t>
  </si>
  <si>
    <t>Birmingham 019</t>
  </si>
  <si>
    <t>E02001846</t>
  </si>
  <si>
    <t>Birmingham 020</t>
  </si>
  <si>
    <t>E02001847</t>
  </si>
  <si>
    <t>Birmingham 021</t>
  </si>
  <si>
    <t>E02001848</t>
  </si>
  <si>
    <t>Birmingham 022</t>
  </si>
  <si>
    <t>E02001849</t>
  </si>
  <si>
    <t>Birmingham 023</t>
  </si>
  <si>
    <t>E02001850</t>
  </si>
  <si>
    <t>Birmingham 024</t>
  </si>
  <si>
    <t>E02001851</t>
  </si>
  <si>
    <t>Harrogate 018</t>
  </si>
  <si>
    <t>E02005779</t>
  </si>
  <si>
    <t>Harrogate 019</t>
  </si>
  <si>
    <t>E02005780</t>
  </si>
  <si>
    <t>Harrogate 020</t>
  </si>
  <si>
    <t>E02005781</t>
  </si>
  <si>
    <t>Harrogate 021</t>
  </si>
  <si>
    <t>E02005782</t>
  </si>
  <si>
    <t>Richmondshire 001</t>
  </si>
  <si>
    <t>E02005783</t>
  </si>
  <si>
    <t>Richmondshire 002</t>
  </si>
  <si>
    <t>E02005784</t>
  </si>
  <si>
    <t>Richmondshire 003</t>
  </si>
  <si>
    <t>E02005785</t>
  </si>
  <si>
    <t>Richmondshire 004</t>
  </si>
  <si>
    <t>E02005786</t>
  </si>
  <si>
    <t>Richmondshire 005</t>
  </si>
  <si>
    <t>E02005787</t>
  </si>
  <si>
    <t>Richmondshire 006</t>
  </si>
  <si>
    <t>E02005788</t>
  </si>
  <si>
    <t>Ryedale 001</t>
  </si>
  <si>
    <t>E02005789</t>
  </si>
  <si>
    <t>Ryedale 002</t>
  </si>
  <si>
    <t>E02005790</t>
  </si>
  <si>
    <t>Ryedale 003</t>
  </si>
  <si>
    <t>E02005791</t>
  </si>
  <si>
    <t>E02003861</t>
  </si>
  <si>
    <t>Macclesfield 009</t>
  </si>
  <si>
    <t>E02003862</t>
  </si>
  <si>
    <t>Macclesfield 010</t>
  </si>
  <si>
    <t>E02003863</t>
  </si>
  <si>
    <t>Macclesfield 011</t>
  </si>
  <si>
    <t>E02003864</t>
  </si>
  <si>
    <t>Macclesfield 012</t>
  </si>
  <si>
    <t>E02003865</t>
  </si>
  <si>
    <t>Macclesfield 013</t>
  </si>
  <si>
    <t>E02003866</t>
  </si>
  <si>
    <t>Macclesfield 014</t>
  </si>
  <si>
    <t>E02003867</t>
  </si>
  <si>
    <t>Macclesfield 015</t>
  </si>
  <si>
    <t>E02003868</t>
  </si>
  <si>
    <t>Macclesfield 016</t>
  </si>
  <si>
    <t>E02003869</t>
  </si>
  <si>
    <t>Macclesfield 017</t>
  </si>
  <si>
    <t>E02003870</t>
  </si>
  <si>
    <t>Macclesfield 018</t>
  </si>
  <si>
    <t>E02003871</t>
  </si>
  <si>
    <t>Macclesfield 019</t>
  </si>
  <si>
    <t>E02003872</t>
  </si>
  <si>
    <t>Macclesfield 020</t>
  </si>
  <si>
    <t>E02003873</t>
  </si>
  <si>
    <t>Macclesfield 021</t>
  </si>
  <si>
    <t>E02003874</t>
  </si>
  <si>
    <t>Vale Royal 001</t>
  </si>
  <si>
    <t>E02003875</t>
  </si>
  <si>
    <t>Vale Royal 002</t>
  </si>
  <si>
    <t>E02003876</t>
  </si>
  <si>
    <t>Vale Royal 003</t>
  </si>
  <si>
    <t>E02003877</t>
  </si>
  <si>
    <t>Vale Royal 004</t>
  </si>
  <si>
    <t>E02003878</t>
  </si>
  <si>
    <t>Vale Royal 005</t>
  </si>
  <si>
    <t>E02003879</t>
  </si>
  <si>
    <t>Vale Royal 006</t>
  </si>
  <si>
    <t>E02003880</t>
  </si>
  <si>
    <t>Vale Royal 007</t>
  </si>
  <si>
    <t>E02003881</t>
  </si>
  <si>
    <t>Vale Royal 008</t>
  </si>
  <si>
    <t>E02003882</t>
  </si>
  <si>
    <t>Vale Royal 009</t>
  </si>
  <si>
    <t>E02003883</t>
  </si>
  <si>
    <t>Vale Royal 010</t>
  </si>
  <si>
    <t>E02003884</t>
  </si>
  <si>
    <t>Vale Royal 011</t>
  </si>
  <si>
    <t>E02003885</t>
  </si>
  <si>
    <t>Vale Royal 012</t>
  </si>
  <si>
    <t>E02003886</t>
  </si>
  <si>
    <t>Vale Royal 013</t>
  </si>
  <si>
    <t>E02003887</t>
  </si>
  <si>
    <t>Vale Royal 014</t>
  </si>
  <si>
    <t>E02003888</t>
  </si>
  <si>
    <t>Vale Royal 015</t>
  </si>
  <si>
    <t>E02003889</t>
  </si>
  <si>
    <t>Vale Royal 016</t>
  </si>
  <si>
    <t>E02003890</t>
  </si>
  <si>
    <t>Vale Royal 017</t>
  </si>
  <si>
    <t>E02003891</t>
  </si>
  <si>
    <t>Vale Royal 018</t>
  </si>
  <si>
    <t>E02003892</t>
  </si>
  <si>
    <t>Caradon 001</t>
  </si>
  <si>
    <t>E06000052</t>
  </si>
  <si>
    <t>E02003893</t>
  </si>
  <si>
    <t>Caradon 002</t>
  </si>
  <si>
    <t>E02003894</t>
  </si>
  <si>
    <t>Caradon 003</t>
  </si>
  <si>
    <t>E02003895</t>
  </si>
  <si>
    <t>Caradon 004</t>
  </si>
  <si>
    <t>E02003896</t>
  </si>
  <si>
    <t>Caradon 005</t>
  </si>
  <si>
    <t>E02003897</t>
  </si>
  <si>
    <t>Caradon 006</t>
  </si>
  <si>
    <t>E02003898</t>
  </si>
  <si>
    <t>Caradon 007</t>
  </si>
  <si>
    <t>E02003899</t>
  </si>
  <si>
    <t>Caradon 008</t>
  </si>
  <si>
    <t>E02003900</t>
  </si>
  <si>
    <t>Caradon 009</t>
  </si>
  <si>
    <t>E02003901</t>
  </si>
  <si>
    <t>Caradon 010</t>
  </si>
  <si>
    <t>E02003902</t>
  </si>
  <si>
    <t>Caradon 011</t>
  </si>
  <si>
    <t>E02003903</t>
  </si>
  <si>
    <t>Caradon 012</t>
  </si>
  <si>
    <t>E02003904</t>
  </si>
  <si>
    <t>Caradon 013</t>
  </si>
  <si>
    <t>E02003905</t>
  </si>
  <si>
    <t>Carrick 001</t>
  </si>
  <si>
    <t>E02003906</t>
  </si>
  <si>
    <t>Carrick 002</t>
  </si>
  <si>
    <t>E02003907</t>
  </si>
  <si>
    <t>Carrick 003</t>
  </si>
  <si>
    <t>E02003908</t>
  </si>
  <si>
    <t>Carrick 004</t>
  </si>
  <si>
    <t>E02003909</t>
  </si>
  <si>
    <t>Carrick 005</t>
  </si>
  <si>
    <t>E02003910</t>
  </si>
  <si>
    <t>Carrick 006</t>
  </si>
  <si>
    <t>E02003911</t>
  </si>
  <si>
    <t>Carrick 007</t>
  </si>
  <si>
    <t>E02003912</t>
  </si>
  <si>
    <t>E02000982</t>
  </si>
  <si>
    <t>Westminster 023</t>
  </si>
  <si>
    <t>E02000983</t>
  </si>
  <si>
    <t>Westminster 024</t>
  </si>
  <si>
    <t>E02000984</t>
  </si>
  <si>
    <t>Bolton 001</t>
  </si>
  <si>
    <t>E08000001</t>
  </si>
  <si>
    <t>E02000985</t>
  </si>
  <si>
    <t>Bolton 002</t>
  </si>
  <si>
    <t>E02000986</t>
  </si>
  <si>
    <t>Bolton 003</t>
  </si>
  <si>
    <t>E02000987</t>
  </si>
  <si>
    <t>Bolton 004</t>
  </si>
  <si>
    <t>E02000988</t>
  </si>
  <si>
    <t>Bolton 005</t>
  </si>
  <si>
    <t>Hartlepool</t>
  </si>
  <si>
    <t>Middlesbrough</t>
  </si>
  <si>
    <t>Redcar and Cleveland</t>
  </si>
  <si>
    <t>Stockton-on-Tees</t>
  </si>
  <si>
    <t>Darlington</t>
  </si>
  <si>
    <t>County Durham</t>
  </si>
  <si>
    <t>Northumberland</t>
  </si>
  <si>
    <t>Gateshead</t>
  </si>
  <si>
    <t>Newcastle upon Tyne</t>
  </si>
  <si>
    <t>North Tyneside</t>
  </si>
  <si>
    <t>South Tyneside</t>
  </si>
  <si>
    <t>Sunderland</t>
  </si>
  <si>
    <t>Halton</t>
  </si>
  <si>
    <t>Warrington</t>
  </si>
  <si>
    <t>Blackburn with Darwen</t>
  </si>
  <si>
    <t>Blackpool</t>
  </si>
  <si>
    <t>Cheshire East</t>
  </si>
  <si>
    <t>Cheshire West and Chester</t>
  </si>
  <si>
    <t>Bolton</t>
  </si>
  <si>
    <t>Bury</t>
  </si>
  <si>
    <t>Manchester</t>
  </si>
  <si>
    <t>Oldham</t>
  </si>
  <si>
    <t>Rochdale</t>
  </si>
  <si>
    <t>Salford</t>
  </si>
  <si>
    <t>Stockport</t>
  </si>
  <si>
    <t>Tameside</t>
  </si>
  <si>
    <t>Trafford</t>
  </si>
  <si>
    <t>Wigan</t>
  </si>
  <si>
    <t>Knowsley</t>
  </si>
  <si>
    <t>Liverpool</t>
  </si>
  <si>
    <t>St. Helens</t>
  </si>
  <si>
    <t>Sefton</t>
  </si>
  <si>
    <t>E02001060</t>
  </si>
  <si>
    <t>Manchester 016</t>
  </si>
  <si>
    <t>E02001061</t>
  </si>
  <si>
    <t>Manchester 017</t>
  </si>
  <si>
    <t>E02001062</t>
  </si>
  <si>
    <t>Manchester 018</t>
  </si>
  <si>
    <t>E02001063</t>
  </si>
  <si>
    <t>Manchester 019</t>
  </si>
  <si>
    <t>E02001064</t>
  </si>
  <si>
    <t>Manchester 020</t>
  </si>
  <si>
    <t>E02001065</t>
  </si>
  <si>
    <t>Manchester 021</t>
  </si>
  <si>
    <t>E02001066</t>
  </si>
  <si>
    <t>Manchester 022</t>
  </si>
  <si>
    <t>E02001067</t>
  </si>
  <si>
    <t>Manchester 023</t>
  </si>
  <si>
    <t>E02001068</t>
  </si>
  <si>
    <t>Manchester 024</t>
  </si>
  <si>
    <t>E02001069</t>
  </si>
  <si>
    <t>Manchester 025</t>
  </si>
  <si>
    <t>E02000309</t>
  </si>
  <si>
    <t>Enfield 033</t>
  </si>
  <si>
    <t>E02000310</t>
  </si>
  <si>
    <t>Enfield 034</t>
  </si>
  <si>
    <t>E02000311</t>
  </si>
  <si>
    <t>Enfield 035</t>
  </si>
  <si>
    <t>E02000312</t>
  </si>
  <si>
    <t>E02001825</t>
  </si>
  <si>
    <t>Sunderland 035</t>
  </si>
  <si>
    <t>E02001826</t>
  </si>
  <si>
    <t>Sunderland 036</t>
  </si>
  <si>
    <t>E02001827</t>
  </si>
  <si>
    <t>Birmingham 001</t>
  </si>
  <si>
    <t>E08000025</t>
  </si>
  <si>
    <t>E02001828</t>
  </si>
  <si>
    <t>Birmingham 002</t>
  </si>
  <si>
    <t>E02001829</t>
  </si>
  <si>
    <t>Birmingham 003</t>
  </si>
  <si>
    <t>E02001830</t>
  </si>
  <si>
    <t>Birmingham 004</t>
  </si>
  <si>
    <t>E02001831</t>
  </si>
  <si>
    <t>Birmingham 005</t>
  </si>
  <si>
    <t>E02001832</t>
  </si>
  <si>
    <t>Birmingham 006</t>
  </si>
  <si>
    <t>E02001833</t>
  </si>
  <si>
    <t>Enfield 017</t>
  </si>
  <si>
    <t>E02000294</t>
  </si>
  <si>
    <t>Enfield 018</t>
  </si>
  <si>
    <t>E02000295</t>
  </si>
  <si>
    <t>Enfield 019</t>
  </si>
  <si>
    <t>E02000296</t>
  </si>
  <si>
    <t>Enfield 020</t>
  </si>
  <si>
    <t>E02000297</t>
  </si>
  <si>
    <t>Enfield 021</t>
  </si>
  <si>
    <t>E02000298</t>
  </si>
  <si>
    <t>Enfield 022</t>
  </si>
  <si>
    <t>E02000299</t>
  </si>
  <si>
    <t>Enfield 023</t>
  </si>
  <si>
    <t>E02000300</t>
  </si>
  <si>
    <t>Enfield 024</t>
  </si>
  <si>
    <t>E02000301</t>
  </si>
  <si>
    <t>Enfield 025</t>
  </si>
  <si>
    <t>E02000302</t>
  </si>
  <si>
    <t>Enfield 026</t>
  </si>
  <si>
    <t>E02000303</t>
  </si>
  <si>
    <t>Enfield 027</t>
  </si>
  <si>
    <t>E02000304</t>
  </si>
  <si>
    <t>Enfield 028</t>
  </si>
  <si>
    <t>E02000305</t>
  </si>
  <si>
    <t>Enfield 029</t>
  </si>
  <si>
    <t>E02000306</t>
  </si>
  <si>
    <t>Enfield 030</t>
  </si>
  <si>
    <t>E02000307</t>
  </si>
  <si>
    <t>Enfield 031</t>
  </si>
  <si>
    <t>E02000308</t>
  </si>
  <si>
    <t>Enfield 032</t>
  </si>
  <si>
    <t>Cambridge 002</t>
  </si>
  <si>
    <t>E02003721</t>
  </si>
  <si>
    <t>Cambridge 003</t>
  </si>
  <si>
    <t>E02005641</t>
  </si>
  <si>
    <t>Kettering 003</t>
  </si>
  <si>
    <t>North Hertfordshire 010</t>
  </si>
  <si>
    <t>E02004919</t>
  </si>
  <si>
    <t>North Hertfordshire 011</t>
  </si>
  <si>
    <t>E02004920</t>
  </si>
  <si>
    <t>North Hertfordshire 012</t>
  </si>
  <si>
    <t>E02004921</t>
  </si>
  <si>
    <t>North Hertfordshire 013</t>
  </si>
  <si>
    <t>E02004922</t>
  </si>
  <si>
    <t>North Hertfordshire 014</t>
  </si>
  <si>
    <t>E02004923</t>
  </si>
  <si>
    <t>North Hertfordshire 015</t>
  </si>
  <si>
    <t>E02004924</t>
  </si>
  <si>
    <t>St Albans 001</t>
  </si>
  <si>
    <t>E02004925</t>
  </si>
  <si>
    <t>St Albans 002</t>
  </si>
  <si>
    <t>E02004926</t>
  </si>
  <si>
    <t>St Albans 003</t>
  </si>
  <si>
    <t>E02004927</t>
  </si>
  <si>
    <t>St Albans 004</t>
  </si>
  <si>
    <t>E02004928</t>
  </si>
  <si>
    <t>St Albans 005</t>
  </si>
  <si>
    <t>E02004929</t>
  </si>
  <si>
    <t>St Albans 006</t>
  </si>
  <si>
    <t>E02004930</t>
  </si>
  <si>
    <t>St Albans 007</t>
  </si>
  <si>
    <t>E02004931</t>
  </si>
  <si>
    <t>St Albans 008</t>
  </si>
  <si>
    <t>Northampton 004</t>
  </si>
  <si>
    <t>E02005654</t>
  </si>
  <si>
    <t>Northampton 005</t>
  </si>
  <si>
    <t>E02005655</t>
  </si>
  <si>
    <t>Northampton 006</t>
  </si>
  <si>
    <t>E02005656</t>
  </si>
  <si>
    <t>Northampton 007</t>
  </si>
  <si>
    <t>E02004936</t>
  </si>
  <si>
    <t>St Albans 013</t>
  </si>
  <si>
    <t>E02004937</t>
  </si>
  <si>
    <t>St Albans 014</t>
  </si>
  <si>
    <t>E02004938</t>
  </si>
  <si>
    <t>St Albans 015</t>
  </si>
  <si>
    <t>E02004939</t>
  </si>
  <si>
    <t>Northampton 001</t>
  </si>
  <si>
    <t>E02005651</t>
  </si>
  <si>
    <t>Northampton 002</t>
  </si>
  <si>
    <t>E02005652</t>
  </si>
  <si>
    <t>Northampton 003</t>
  </si>
  <si>
    <t>E02005653</t>
  </si>
  <si>
    <t>Cambridge 007</t>
  </si>
  <si>
    <t>E02003726</t>
  </si>
  <si>
    <t>E02005657</t>
  </si>
  <si>
    <t>Northampton 008</t>
  </si>
  <si>
    <t>E02005658</t>
  </si>
  <si>
    <t>Northampton 009</t>
  </si>
  <si>
    <t>E02005659</t>
  </si>
  <si>
    <t>Northampton 010</t>
  </si>
  <si>
    <t>E02005660</t>
  </si>
  <si>
    <t>Northampton 011</t>
  </si>
  <si>
    <t>E02005661</t>
  </si>
  <si>
    <t>Northampton 012</t>
  </si>
  <si>
    <t>E02005662</t>
  </si>
  <si>
    <t>Northampton 013</t>
  </si>
  <si>
    <t>E02005663</t>
  </si>
  <si>
    <t>Northampton 014</t>
  </si>
  <si>
    <t>E02005664</t>
  </si>
  <si>
    <t>Northampton 015</t>
  </si>
  <si>
    <t>E02005665</t>
  </si>
  <si>
    <t>Northampton 016</t>
  </si>
  <si>
    <t>E02005666</t>
  </si>
  <si>
    <t>Northampton 017</t>
  </si>
  <si>
    <t>E02005667</t>
  </si>
  <si>
    <t>Northampton 018</t>
  </si>
  <si>
    <t>E02005668</t>
  </si>
  <si>
    <t>Northampton 019</t>
  </si>
  <si>
    <t>E02005669</t>
  </si>
  <si>
    <t>Northampton 020</t>
  </si>
  <si>
    <t>E02005670</t>
  </si>
  <si>
    <t>Northampton 021</t>
  </si>
  <si>
    <t>Huntingdonshire 007</t>
  </si>
  <si>
    <t>E02003760</t>
  </si>
  <si>
    <t>Huntingdonshire 008</t>
  </si>
  <si>
    <t>E02003761</t>
  </si>
  <si>
    <t>Huntingdonshire 009</t>
  </si>
  <si>
    <t>E02003762</t>
  </si>
  <si>
    <t>Huntingdonshire 010</t>
  </si>
  <si>
    <t>E02003763</t>
  </si>
  <si>
    <t>Huntingdonshire 011</t>
  </si>
  <si>
    <t>E02003764</t>
  </si>
  <si>
    <t>Huntingdonshire 012</t>
  </si>
  <si>
    <t>E02003765</t>
  </si>
  <si>
    <t>Huntingdonshire 013</t>
  </si>
  <si>
    <t>E02003766</t>
  </si>
  <si>
    <t>Huntingdonshire 014</t>
  </si>
  <si>
    <t>E02003767</t>
  </si>
  <si>
    <t>Huntingdonshire 015</t>
  </si>
  <si>
    <t>E02003768</t>
  </si>
  <si>
    <t>Huntingdonshire 016</t>
  </si>
  <si>
    <t>E02003769</t>
  </si>
  <si>
    <t>Huntingdonshire 017</t>
  </si>
  <si>
    <t>E02003770</t>
  </si>
  <si>
    <t>Huntingdonshire 018</t>
  </si>
  <si>
    <t>E02003771</t>
  </si>
  <si>
    <t>Huntingdonshire 019</t>
  </si>
  <si>
    <t>E02003772</t>
  </si>
  <si>
    <t>Huntingdonshire 020</t>
  </si>
  <si>
    <t>E02003773</t>
  </si>
  <si>
    <t>Huntingdonshire 021</t>
  </si>
  <si>
    <t>E02003774</t>
  </si>
  <si>
    <t>Huntingdonshire 022</t>
  </si>
  <si>
    <t>E02003775</t>
  </si>
  <si>
    <t>South Cambridgeshire 001</t>
  </si>
  <si>
    <t>E02003776</t>
  </si>
  <si>
    <t>South Cambridgeshire 002</t>
  </si>
  <si>
    <t>E02003777</t>
  </si>
  <si>
    <t>South Cambridgeshire 003</t>
  </si>
  <si>
    <t>E02003778</t>
  </si>
  <si>
    <t>South Cambridgeshire 004</t>
  </si>
  <si>
    <t>E02003779</t>
  </si>
  <si>
    <t>South Cambridgeshire 005</t>
  </si>
  <si>
    <t>E02003780</t>
  </si>
  <si>
    <t>South Cambridgeshire 006</t>
  </si>
  <si>
    <t>E02003781</t>
  </si>
  <si>
    <t>South Cambridgeshire 007</t>
  </si>
  <si>
    <t>E02003782</t>
  </si>
  <si>
    <t>South Cambridgeshire 008</t>
  </si>
  <si>
    <t>E02003783</t>
  </si>
  <si>
    <t>South Cambridgeshire 009</t>
  </si>
  <si>
    <t>E02003784</t>
  </si>
  <si>
    <t>South Cambridgeshire 010</t>
  </si>
  <si>
    <t>E02003785</t>
  </si>
  <si>
    <t>E02002550</t>
  </si>
  <si>
    <t>Stockton-on-Tees 016</t>
  </si>
  <si>
    <t>E02002551</t>
  </si>
  <si>
    <t>Stockton-on-Tees 017</t>
  </si>
  <si>
    <t>E02002552</t>
  </si>
  <si>
    <t>Stockton-on-Tees 018</t>
  </si>
  <si>
    <t>E02002553</t>
  </si>
  <si>
    <t>Stockton-on-Tees 019</t>
  </si>
  <si>
    <t>E02002554</t>
  </si>
  <si>
    <t>Stockton-on-Tees 020</t>
  </si>
  <si>
    <t>E02002555</t>
  </si>
  <si>
    <t>Stockton-on-Tees 021</t>
  </si>
  <si>
    <t>E02002556</t>
  </si>
  <si>
    <t>Stockton-on-Tees 022</t>
  </si>
  <si>
    <t>E02002557</t>
  </si>
  <si>
    <t>Stockton-on-Tees 023</t>
  </si>
  <si>
    <t>South Cambridgeshire 013</t>
  </si>
  <si>
    <t>E02003788</t>
  </si>
  <si>
    <t>South Cambridgeshire 014</t>
  </si>
  <si>
    <t>E02003789</t>
  </si>
  <si>
    <t>St Albans 020</t>
  </si>
  <si>
    <t>E02004944</t>
  </si>
  <si>
    <t>Stevenage 001</t>
  </si>
  <si>
    <t>E02004945</t>
  </si>
  <si>
    <t>Stevenage 002</t>
  </si>
  <si>
    <t>E02004946</t>
  </si>
  <si>
    <t>Stevenage 003</t>
  </si>
  <si>
    <t>E02004947</t>
  </si>
  <si>
    <t>Stevenage 004</t>
  </si>
  <si>
    <t>E02004948</t>
  </si>
  <si>
    <t>Stevenage 005</t>
  </si>
  <si>
    <t>E02004949</t>
  </si>
  <si>
    <t>Stevenage 006</t>
  </si>
  <si>
    <t>E02004950</t>
  </si>
  <si>
    <t>Stevenage 007</t>
  </si>
  <si>
    <t>E02004951</t>
  </si>
  <si>
    <t>Stevenage 008</t>
  </si>
  <si>
    <t>E02004952</t>
  </si>
  <si>
    <t>Stevenage 009</t>
  </si>
  <si>
    <t>E02004953</t>
  </si>
  <si>
    <t>Stevenage 010</t>
  </si>
  <si>
    <t>E02004954</t>
  </si>
  <si>
    <t>Stevenage 011</t>
  </si>
  <si>
    <t>E02004955</t>
  </si>
  <si>
    <t>Stevenage 012</t>
  </si>
  <si>
    <t>E02004956</t>
  </si>
  <si>
    <t>Three Rivers 001</t>
  </si>
  <si>
    <t>E02004957</t>
  </si>
  <si>
    <t>Three Rivers 002</t>
  </si>
  <si>
    <t>E02004958</t>
  </si>
  <si>
    <t>Three Rivers 003</t>
  </si>
  <si>
    <t>E02004959</t>
  </si>
  <si>
    <t>Three Rivers 004</t>
  </si>
  <si>
    <t>E02004960</t>
  </si>
  <si>
    <t>Three Rivers 005</t>
  </si>
  <si>
    <t>E02004961</t>
  </si>
  <si>
    <t>Three Rivers 006</t>
  </si>
  <si>
    <t>E02004962</t>
  </si>
  <si>
    <t>Three Rivers 007</t>
  </si>
  <si>
    <t>E02004963</t>
  </si>
  <si>
    <t>Three Rivers 008</t>
  </si>
  <si>
    <t>E02004964</t>
  </si>
  <si>
    <t>Three Rivers 009</t>
  </si>
  <si>
    <t>E02004965</t>
  </si>
  <si>
    <t>Three Rivers 010</t>
  </si>
  <si>
    <t>E02004966</t>
  </si>
  <si>
    <t>Three Rivers 011</t>
  </si>
  <si>
    <t>E02005671</t>
  </si>
  <si>
    <t>Northampton 022</t>
  </si>
  <si>
    <t>E02005672</t>
  </si>
  <si>
    <t>Northampton 023</t>
  </si>
  <si>
    <t>E02005673</t>
  </si>
  <si>
    <t>Northampton 024</t>
  </si>
  <si>
    <t>E02005674</t>
  </si>
  <si>
    <t>Northampton 025</t>
  </si>
  <si>
    <t>E02005675</t>
  </si>
  <si>
    <t>Northampton 026</t>
  </si>
  <si>
    <t>E02005676</t>
  </si>
  <si>
    <t>Northampton 027</t>
  </si>
  <si>
    <t>E02005677</t>
  </si>
  <si>
    <t>Northampton 028</t>
  </si>
  <si>
    <t>E02005678</t>
  </si>
  <si>
    <t>Northampton 029</t>
  </si>
  <si>
    <t>E02005679</t>
  </si>
  <si>
    <t>Northampton 030</t>
  </si>
  <si>
    <t>E02005680</t>
  </si>
  <si>
    <t>Northampton 031</t>
  </si>
  <si>
    <t>E02005681</t>
  </si>
  <si>
    <t>South Northamptonshire 001</t>
  </si>
  <si>
    <t>E02005682</t>
  </si>
  <si>
    <t>South Northamptonshire 002</t>
  </si>
  <si>
    <t>E02005683</t>
  </si>
  <si>
    <t>South Northamptonshire 003</t>
  </si>
  <si>
    <t>E02005684</t>
  </si>
  <si>
    <t>South Northamptonshire 004</t>
  </si>
  <si>
    <t>E02005685</t>
  </si>
  <si>
    <t>South Northamptonshire 005</t>
  </si>
  <si>
    <t>E02005686</t>
  </si>
  <si>
    <t>South Northamptonshire 006</t>
  </si>
  <si>
    <t>E02005687</t>
  </si>
  <si>
    <t>South Northamptonshire 007</t>
  </si>
  <si>
    <t>E02005688</t>
  </si>
  <si>
    <t>South Northamptonshire 008</t>
  </si>
  <si>
    <t>E02005689</t>
  </si>
  <si>
    <t>South Northamptonshire 009</t>
  </si>
  <si>
    <t>E02005690</t>
  </si>
  <si>
    <t>South Northamptonshire 010</t>
  </si>
  <si>
    <t>E02005691</t>
  </si>
  <si>
    <t>South Northamptonshire 011</t>
  </si>
  <si>
    <t>E02005692</t>
  </si>
  <si>
    <t>Wellingborough 001</t>
  </si>
  <si>
    <t>E02005693</t>
  </si>
  <si>
    <t>Wellingborough 002</t>
  </si>
  <si>
    <t>E02005694</t>
  </si>
  <si>
    <t>Wellingborough 003</t>
  </si>
  <si>
    <t>E02005695</t>
  </si>
  <si>
    <t>Wellingborough 004</t>
  </si>
  <si>
    <t>E02005696</t>
  </si>
  <si>
    <t>Wellingborough 005</t>
  </si>
  <si>
    <t>E02005697</t>
  </si>
  <si>
    <t>Wellingborough 006</t>
  </si>
  <si>
    <t>E02005698</t>
  </si>
  <si>
    <t>Wellingborough 007</t>
  </si>
  <si>
    <t>E02005699</t>
  </si>
  <si>
    <t>Wellingborough 008</t>
  </si>
  <si>
    <t>E02005700</t>
  </si>
  <si>
    <t>Wellingborough 009</t>
  </si>
  <si>
    <t>E02005701</t>
  </si>
  <si>
    <t>Wellingborough 010</t>
  </si>
  <si>
    <t>E02005702</t>
  </si>
  <si>
    <t>Alnwick 001</t>
  </si>
  <si>
    <t>E06000048</t>
  </si>
  <si>
    <t>E02005703</t>
  </si>
  <si>
    <t>Alnwick 002</t>
  </si>
  <si>
    <t>E02005704</t>
  </si>
  <si>
    <t>Alnwick 003</t>
  </si>
  <si>
    <t>E02005705</t>
  </si>
  <si>
    <t>Alnwick 004</t>
  </si>
  <si>
    <t>E02005706</t>
  </si>
  <si>
    <t>Berwick-upon-Tweed 001</t>
  </si>
  <si>
    <t>E02005707</t>
  </si>
  <si>
    <t>Berwick-upon-Tweed 002</t>
  </si>
  <si>
    <t>E02005708</t>
  </si>
  <si>
    <t>South Cambridgeshire 011</t>
  </si>
  <si>
    <t>E02003786</t>
  </si>
  <si>
    <t>South Cambridgeshire 012</t>
  </si>
  <si>
    <t>E02003787</t>
  </si>
  <si>
    <t>Blyth Valley 002</t>
  </si>
  <si>
    <t>E02005711</t>
  </si>
  <si>
    <t>Blyth Valley 003</t>
  </si>
  <si>
    <t>E02005712</t>
  </si>
  <si>
    <t>Blyth Valley 004</t>
  </si>
  <si>
    <t>E02005713</t>
  </si>
  <si>
    <t>Blyth Valley 005</t>
  </si>
  <si>
    <t>E02005714</t>
  </si>
  <si>
    <t>Blyth Valley 006</t>
  </si>
  <si>
    <t>E02005715</t>
  </si>
  <si>
    <t>Blyth Valley 007</t>
  </si>
  <si>
    <t>E02005716</t>
  </si>
  <si>
    <t>Blyth Valley 008</t>
  </si>
  <si>
    <t>E02005717</t>
  </si>
  <si>
    <t>Blyth Valley 009</t>
  </si>
  <si>
    <t>E02005718</t>
  </si>
  <si>
    <t>Epsom and Ewell 006</t>
  </si>
  <si>
    <t>E02006341</t>
  </si>
  <si>
    <t>Epsom and Ewell 007</t>
  </si>
  <si>
    <t>E02006342</t>
  </si>
  <si>
    <t>Epsom and Ewell 008</t>
  </si>
  <si>
    <t>E02006343</t>
  </si>
  <si>
    <t>Epsom and Ewell 009</t>
  </si>
  <si>
    <t>E02006344</t>
  </si>
  <si>
    <t>Guildford 001</t>
  </si>
  <si>
    <t>E02006345</t>
  </si>
  <si>
    <t>Guildford 002</t>
  </si>
  <si>
    <t>E02006346</t>
  </si>
  <si>
    <t>Guildford 003</t>
  </si>
  <si>
    <t>E02006347</t>
  </si>
  <si>
    <t>Guildford 004</t>
  </si>
  <si>
    <t>E02006348</t>
  </si>
  <si>
    <t>Guildford 005</t>
  </si>
  <si>
    <t>E02006349</t>
  </si>
  <si>
    <t>Guildford 006</t>
  </si>
  <si>
    <t>E02006350</t>
  </si>
  <si>
    <t>Guildford 007</t>
  </si>
  <si>
    <t>E02006351</t>
  </si>
  <si>
    <t>Guildford 008</t>
  </si>
  <si>
    <t>E02006352</t>
  </si>
  <si>
    <t>Guildford 009</t>
  </si>
  <si>
    <t>E02006353</t>
  </si>
  <si>
    <t>Guildford 010</t>
  </si>
  <si>
    <t>E02006354</t>
  </si>
  <si>
    <t>Guildford 011</t>
  </si>
  <si>
    <t>E02006355</t>
  </si>
  <si>
    <t>Guildford 012</t>
  </si>
  <si>
    <t>E02006356</t>
  </si>
  <si>
    <t>Guildford 013</t>
  </si>
  <si>
    <t>E02006357</t>
  </si>
  <si>
    <t>Guildford 014</t>
  </si>
  <si>
    <t>E02006358</t>
  </si>
  <si>
    <t>Guildford 015</t>
  </si>
  <si>
    <t>E02006359</t>
  </si>
  <si>
    <t>Guildford 016</t>
  </si>
  <si>
    <t>E02006360</t>
  </si>
  <si>
    <t>Guildford 017</t>
  </si>
  <si>
    <t>E02006361</t>
  </si>
  <si>
    <t>Guildford 018</t>
  </si>
  <si>
    <t>E02006362</t>
  </si>
  <si>
    <t>Mole Valley 001</t>
  </si>
  <si>
    <t>E02006363</t>
  </si>
  <si>
    <t>Mole Valley 002</t>
  </si>
  <si>
    <t>E02006364</t>
  </si>
  <si>
    <t>Mole Valley 003</t>
  </si>
  <si>
    <t>North Lincolnshire 014</t>
  </si>
  <si>
    <t>E02002763</t>
  </si>
  <si>
    <t>North Lincolnshire 015</t>
  </si>
  <si>
    <t>E02002764</t>
  </si>
  <si>
    <t>North Lincolnshire 016</t>
  </si>
  <si>
    <t>E02002765</t>
  </si>
  <si>
    <t>North Lincolnshire 017</t>
  </si>
  <si>
    <t>E02002766</t>
  </si>
  <si>
    <t>North Lincolnshire 018</t>
  </si>
  <si>
    <t>E02002767</t>
  </si>
  <si>
    <t>North Lincolnshire 019</t>
  </si>
  <si>
    <t>E02002768</t>
  </si>
  <si>
    <t>North Lincolnshire 020</t>
  </si>
  <si>
    <t>E02002769</t>
  </si>
  <si>
    <t>North Lincolnshire 021</t>
  </si>
  <si>
    <t>E02002770</t>
  </si>
  <si>
    <t>North Lincolnshire 022</t>
  </si>
  <si>
    <t>E02002771</t>
  </si>
  <si>
    <t>North Lincolnshire 023</t>
  </si>
  <si>
    <t>E02002772</t>
  </si>
  <si>
    <t>York 001</t>
  </si>
  <si>
    <t>E06000014</t>
  </si>
  <si>
    <t>E02002773</t>
  </si>
  <si>
    <t>York 002</t>
  </si>
  <si>
    <t>E02002774</t>
  </si>
  <si>
    <t>York 003</t>
  </si>
  <si>
    <t>E02002775</t>
  </si>
  <si>
    <t>York 004</t>
  </si>
  <si>
    <t>E02002776</t>
  </si>
  <si>
    <t>York 005</t>
  </si>
  <si>
    <t>E02002777</t>
  </si>
  <si>
    <t>York 006</t>
  </si>
  <si>
    <t>E02002778</t>
  </si>
  <si>
    <t>York 007</t>
  </si>
  <si>
    <t>E02002779</t>
  </si>
  <si>
    <t>York 008</t>
  </si>
  <si>
    <t>E02002780</t>
  </si>
  <si>
    <t>E02004672</t>
  </si>
  <si>
    <t>Tewkesbury 007</t>
  </si>
  <si>
    <t>E02004673</t>
  </si>
  <si>
    <t>Tewkesbury 008</t>
  </si>
  <si>
    <t>E02004674</t>
  </si>
  <si>
    <t>Tewkesbury 009</t>
  </si>
  <si>
    <t>Bassetlaw 003</t>
  </si>
  <si>
    <t>E02005838</t>
  </si>
  <si>
    <t>Bassetlaw 004</t>
  </si>
  <si>
    <t>E02005839</t>
  </si>
  <si>
    <t>Bassetlaw 005</t>
  </si>
  <si>
    <t>E02002164</t>
  </si>
  <si>
    <t>Wolverhampton 016</t>
  </si>
  <si>
    <t>E02002165</t>
  </si>
  <si>
    <t>Wolverhampton 017</t>
  </si>
  <si>
    <t>E02002166</t>
  </si>
  <si>
    <t>Wolverhampton 018</t>
  </si>
  <si>
    <t>E02002167</t>
  </si>
  <si>
    <t>Wolverhampton 019</t>
  </si>
  <si>
    <t>E02002168</t>
  </si>
  <si>
    <t>Wolverhampton 020</t>
  </si>
  <si>
    <t>E02002169</t>
  </si>
  <si>
    <t>Wolverhampton 021</t>
  </si>
  <si>
    <t>E02002170</t>
  </si>
  <si>
    <t>Wolverhampton 022</t>
  </si>
  <si>
    <t>E02002171</t>
  </si>
  <si>
    <t>Wolverhampton 023</t>
  </si>
  <si>
    <t>E02002172</t>
  </si>
  <si>
    <t>Wolverhampton 024</t>
  </si>
  <si>
    <t>E02002173</t>
  </si>
  <si>
    <t>Wolverhampton 025</t>
  </si>
  <si>
    <t>E02002174</t>
  </si>
  <si>
    <t>Wolverhampton 026</t>
  </si>
  <si>
    <t>E02002175</t>
  </si>
  <si>
    <t>Wolverhampton 027</t>
  </si>
  <si>
    <t>E02002176</t>
  </si>
  <si>
    <t>Wolverhampton 028</t>
  </si>
  <si>
    <t>E02002177</t>
  </si>
  <si>
    <t>Gloucester 011</t>
  </si>
  <si>
    <t>E02004647</t>
  </si>
  <si>
    <t>Gloucester 012</t>
  </si>
  <si>
    <t>E02004648</t>
  </si>
  <si>
    <t>Gloucester 013</t>
  </si>
  <si>
    <t>E02004649</t>
  </si>
  <si>
    <t>Gloucester 014</t>
  </si>
  <si>
    <t>E02004650</t>
  </si>
  <si>
    <t>Gloucester 015</t>
  </si>
  <si>
    <t>E02004651</t>
  </si>
  <si>
    <t>Stroud 001</t>
  </si>
  <si>
    <t>E02004652</t>
  </si>
  <si>
    <t>Stroud 002</t>
  </si>
  <si>
    <t>E02004653</t>
  </si>
  <si>
    <t>Stroud 003</t>
  </si>
  <si>
    <t>E02004654</t>
  </si>
  <si>
    <t>Stroud 004</t>
  </si>
  <si>
    <t>E02004655</t>
  </si>
  <si>
    <t>Stroud 005</t>
  </si>
  <si>
    <t>E02004656</t>
  </si>
  <si>
    <t>Stroud 006</t>
  </si>
  <si>
    <t>E02004657</t>
  </si>
  <si>
    <t>Stroud 007</t>
  </si>
  <si>
    <t>E02004658</t>
  </si>
  <si>
    <t>Stroud 008</t>
  </si>
  <si>
    <t>E02004659</t>
  </si>
  <si>
    <t>Stroud 009</t>
  </si>
  <si>
    <t>E02004660</t>
  </si>
  <si>
    <t>Stroud 010</t>
  </si>
  <si>
    <t>E02004661</t>
  </si>
  <si>
    <t>Stroud 011</t>
  </si>
  <si>
    <t>E02004662</t>
  </si>
  <si>
    <t>Stroud 012</t>
  </si>
  <si>
    <t>E02004663</t>
  </si>
  <si>
    <t>Stroud 013</t>
  </si>
  <si>
    <t>E02004664</t>
  </si>
  <si>
    <t>Stroud 014</t>
  </si>
  <si>
    <t>E02000197</t>
  </si>
  <si>
    <t>Croydon 004</t>
  </si>
  <si>
    <t>E02000198</t>
  </si>
  <si>
    <t>Croydon 005</t>
  </si>
  <si>
    <t>E02000199</t>
  </si>
  <si>
    <t>Croydon 006</t>
  </si>
  <si>
    <t>E02004063</t>
  </si>
  <si>
    <t>Chesterfield 009</t>
  </si>
  <si>
    <t>E02004064</t>
  </si>
  <si>
    <t>Chesterfield 010</t>
  </si>
  <si>
    <t>E02004065</t>
  </si>
  <si>
    <t>Chesterfield 011</t>
  </si>
  <si>
    <t>E02004066</t>
  </si>
  <si>
    <t>Chesterfield 012</t>
  </si>
  <si>
    <t>E02004067</t>
  </si>
  <si>
    <t>Chesterfield 013</t>
  </si>
  <si>
    <t>E02004068</t>
  </si>
  <si>
    <t>Derbyshire Dales 001</t>
  </si>
  <si>
    <t>E02004069</t>
  </si>
  <si>
    <t>Derbyshire Dales 002</t>
  </si>
  <si>
    <t>E02004070</t>
  </si>
  <si>
    <t>Derbyshire Dales 003</t>
  </si>
  <si>
    <t>E02004071</t>
  </si>
  <si>
    <t>Derbyshire Dales 004</t>
  </si>
  <si>
    <t>Tendring 003</t>
  </si>
  <si>
    <t>E02004576</t>
  </si>
  <si>
    <t>North East Lincolnshire 005</t>
  </si>
  <si>
    <t>E02002731</t>
  </si>
  <si>
    <t>North East Lincolnshire 006</t>
  </si>
  <si>
    <t>E02002732</t>
  </si>
  <si>
    <t>North East Lincolnshire 007</t>
  </si>
  <si>
    <t>E02002733</t>
  </si>
  <si>
    <t>North East Lincolnshire 008</t>
  </si>
  <si>
    <t>E02002734</t>
  </si>
  <si>
    <t>North East Lincolnshire 009</t>
  </si>
  <si>
    <t>E02002735</t>
  </si>
  <si>
    <t>North East Lincolnshire 010</t>
  </si>
  <si>
    <t>E02002736</t>
  </si>
  <si>
    <t>North East Lincolnshire 011</t>
  </si>
  <si>
    <t>E02002737</t>
  </si>
  <si>
    <t>North East Lincolnshire 012</t>
  </si>
  <si>
    <t>E02002738</t>
  </si>
  <si>
    <t>North East Lincolnshire 013</t>
  </si>
  <si>
    <t>E02002739</t>
  </si>
  <si>
    <t>North East Lincolnshire 014</t>
  </si>
  <si>
    <t>E02004102</t>
  </si>
  <si>
    <t>High Peak 010</t>
  </si>
  <si>
    <t>E02004103</t>
  </si>
  <si>
    <t>High Peak 011</t>
  </si>
  <si>
    <t>E02004104</t>
  </si>
  <si>
    <t>High Peak 012</t>
  </si>
  <si>
    <t>E02004105</t>
  </si>
  <si>
    <t>North East Derbyshire 001</t>
  </si>
  <si>
    <t>E02004106</t>
  </si>
  <si>
    <t>North East Derbyshire 002</t>
  </si>
  <si>
    <t>E02004107</t>
  </si>
  <si>
    <t>North East Derbyshire 003</t>
  </si>
  <si>
    <t>E02004108</t>
  </si>
  <si>
    <t>North East Derbyshire 004</t>
  </si>
  <si>
    <t>E02004109</t>
  </si>
  <si>
    <t>North East Derbyshire 005</t>
  </si>
  <si>
    <t>E02004110</t>
  </si>
  <si>
    <t>North East Derbyshire 006</t>
  </si>
  <si>
    <t>E02004111</t>
  </si>
  <si>
    <t>North East Derbyshire 007</t>
  </si>
  <si>
    <t>E02004112</t>
  </si>
  <si>
    <t>North East Derbyshire 008</t>
  </si>
  <si>
    <t>E02004113</t>
  </si>
  <si>
    <t>2013-14 (baseline minus target) / target
%</t>
  </si>
  <si>
    <t>Wealden 005</t>
  </si>
  <si>
    <t>E02004408</t>
  </si>
  <si>
    <t>Wealden 006</t>
  </si>
  <si>
    <t>E02004409</t>
  </si>
  <si>
    <t>Wealden 007</t>
  </si>
  <si>
    <t>E02004410</t>
  </si>
  <si>
    <t>Wealden 008</t>
  </si>
  <si>
    <t>E02004411</t>
  </si>
  <si>
    <t>Wealden 009</t>
  </si>
  <si>
    <t>E02004412</t>
  </si>
  <si>
    <t>Wealden 010</t>
  </si>
  <si>
    <t>E02004413</t>
  </si>
  <si>
    <t>Wealden 011</t>
  </si>
  <si>
    <t>E02004414</t>
  </si>
  <si>
    <t>E02006323</t>
  </si>
  <si>
    <t>Elmbridge 007</t>
  </si>
  <si>
    <t>E02006324</t>
  </si>
  <si>
    <t>Elmbridge 008</t>
  </si>
  <si>
    <t>E02006325</t>
  </si>
  <si>
    <t>Elmbridge 009</t>
  </si>
  <si>
    <t>E02006326</t>
  </si>
  <si>
    <t>Elmbridge 010</t>
  </si>
  <si>
    <t>E02006327</t>
  </si>
  <si>
    <t>Elmbridge 011</t>
  </si>
  <si>
    <t>E02006328</t>
  </si>
  <si>
    <t>Elmbridge 012</t>
  </si>
  <si>
    <t>E02006329</t>
  </si>
  <si>
    <t>Elmbridge 013</t>
  </si>
  <si>
    <t>E02006330</t>
  </si>
  <si>
    <t>E02004420</t>
  </si>
  <si>
    <t>Wealden 018</t>
  </si>
  <si>
    <t>E02004421</t>
  </si>
  <si>
    <t>Wealden 019</t>
  </si>
  <si>
    <t>E02004422</t>
  </si>
  <si>
    <t>Wealden 020</t>
  </si>
  <si>
    <t>E02004423</t>
  </si>
  <si>
    <t>Wealden 021</t>
  </si>
  <si>
    <t>E02004424</t>
  </si>
  <si>
    <t>Basildon 001</t>
  </si>
  <si>
    <t>E10000012</t>
  </si>
  <si>
    <t>E02004425</t>
  </si>
  <si>
    <t>Basildon 002</t>
  </si>
  <si>
    <t>E02004426</t>
  </si>
  <si>
    <t>Basildon 003</t>
  </si>
  <si>
    <t>E02004427</t>
  </si>
  <si>
    <t>Basildon 004</t>
  </si>
  <si>
    <t>E02004428</t>
  </si>
  <si>
    <t>E02002589</t>
  </si>
  <si>
    <t>Halton 016</t>
  </si>
  <si>
    <t>E02002590</t>
  </si>
  <si>
    <t>Warrington 001</t>
  </si>
  <si>
    <t>E06000007</t>
  </si>
  <si>
    <t>E02002591</t>
  </si>
  <si>
    <t>Warrington 002</t>
  </si>
  <si>
    <t>E02002592</t>
  </si>
  <si>
    <t>Warrington 003</t>
  </si>
  <si>
    <t>E02002593</t>
  </si>
  <si>
    <t>Warrington 004</t>
  </si>
  <si>
    <t>E02002594</t>
  </si>
  <si>
    <t>Warrington 005</t>
  </si>
  <si>
    <t>E02002595</t>
  </si>
  <si>
    <t>E02002609</t>
  </si>
  <si>
    <t>Warrington 020</t>
  </si>
  <si>
    <t>E02002610</t>
  </si>
  <si>
    <t>Warrington 021</t>
  </si>
  <si>
    <t>E02002611</t>
  </si>
  <si>
    <t>Warrington 022</t>
  </si>
  <si>
    <t>E02002612</t>
  </si>
  <si>
    <t>Warrington 023</t>
  </si>
  <si>
    <t>E02002613</t>
  </si>
  <si>
    <t>Warrington 024</t>
  </si>
  <si>
    <t>E02002614</t>
  </si>
  <si>
    <t>Warrington 025</t>
  </si>
  <si>
    <t>E02002615</t>
  </si>
  <si>
    <t>Blackburn with Darwen 001</t>
  </si>
  <si>
    <t>E06000008</t>
  </si>
  <si>
    <t>E02002616</t>
  </si>
  <si>
    <t>Blackburn with Darwen 002</t>
  </si>
  <si>
    <t>E02002617</t>
  </si>
  <si>
    <t>Blackburn with Darwen 003</t>
  </si>
  <si>
    <t>E02002618</t>
  </si>
  <si>
    <t>Blackburn with Darwen 004</t>
  </si>
  <si>
    <t>E02002619</t>
  </si>
  <si>
    <t>Blackburn with Darwen 005</t>
  </si>
  <si>
    <t>E02002620</t>
  </si>
  <si>
    <t>Blackburn with Darwen 006</t>
  </si>
  <si>
    <t>E02002621</t>
  </si>
  <si>
    <t>Blackburn with Darwen 007</t>
  </si>
  <si>
    <t>E02002622</t>
  </si>
  <si>
    <t>Blackburn with Darwen 008</t>
  </si>
  <si>
    <t>E02002623</t>
  </si>
  <si>
    <t>Blackburn with Darwen 009</t>
  </si>
  <si>
    <t>E02002624</t>
  </si>
  <si>
    <t>Blackburn with Darwen 010</t>
  </si>
  <si>
    <t>E02002625</t>
  </si>
  <si>
    <t>Blackburn with Darwen 011</t>
  </si>
  <si>
    <t>E02002626</t>
  </si>
  <si>
    <t>Blackburn with Darwen 012</t>
  </si>
  <si>
    <t>E02002627</t>
  </si>
  <si>
    <t>Blackburn with Darwen 013</t>
  </si>
  <si>
    <t>E02002628</t>
  </si>
  <si>
    <t>Blackburn with Darwen 014</t>
  </si>
  <si>
    <t>E02002629</t>
  </si>
  <si>
    <t>Blackburn with Darwen 015</t>
  </si>
  <si>
    <t>E02002630</t>
  </si>
  <si>
    <t>Blackburn with Darwen 016</t>
  </si>
  <si>
    <t>E02002631</t>
  </si>
  <si>
    <t>Blackburn with Darwen 017</t>
  </si>
  <si>
    <t>E02002632</t>
  </si>
  <si>
    <t>Blackburn with Darwen 018</t>
  </si>
  <si>
    <t>E02002633</t>
  </si>
  <si>
    <t>Blackpool 001</t>
  </si>
  <si>
    <t>E06000009</t>
  </si>
  <si>
    <t>E02002634</t>
  </si>
  <si>
    <t>Blackpool 002</t>
  </si>
  <si>
    <t>E02002635</t>
  </si>
  <si>
    <t>Blackpool 003</t>
  </si>
  <si>
    <t>E02002636</t>
  </si>
  <si>
    <t>Blackpool 004</t>
  </si>
  <si>
    <t>E02002637</t>
  </si>
  <si>
    <t>Blackpool 005</t>
  </si>
  <si>
    <t>E02002638</t>
  </si>
  <si>
    <t>Blackpool 006</t>
  </si>
  <si>
    <t>E02002639</t>
  </si>
  <si>
    <t>Blackpool 007</t>
  </si>
  <si>
    <t>E02002640</t>
  </si>
  <si>
    <t>Blackpool 008</t>
  </si>
  <si>
    <t>E02002641</t>
  </si>
  <si>
    <t>Blackpool 009</t>
  </si>
  <si>
    <t>E02002642</t>
  </si>
  <si>
    <t>Blackpool 010</t>
  </si>
  <si>
    <t>Colchester 018</t>
  </si>
  <si>
    <t>E02004524</t>
  </si>
  <si>
    <t>Colchester 019</t>
  </si>
  <si>
    <t>E02004525</t>
  </si>
  <si>
    <t>Colchester 020</t>
  </si>
  <si>
    <t>E02004526</t>
  </si>
  <si>
    <t>Wirral</t>
  </si>
  <si>
    <t>Cumbria</t>
  </si>
  <si>
    <t>Lancashire</t>
  </si>
  <si>
    <t>Kingston upon Hull, City of</t>
  </si>
  <si>
    <t>East Riding of Yorkshire</t>
  </si>
  <si>
    <t>North East Lincolnshire</t>
  </si>
  <si>
    <t>North Lincolnshire</t>
  </si>
  <si>
    <t>York</t>
  </si>
  <si>
    <t>Barnsley</t>
  </si>
  <si>
    <t>Doncaster</t>
  </si>
  <si>
    <t>Rotherham</t>
  </si>
  <si>
    <t>Sheffield</t>
  </si>
  <si>
    <t>Bradford</t>
  </si>
  <si>
    <t>Calderdale</t>
  </si>
  <si>
    <t>Kirklees</t>
  </si>
  <si>
    <t>Leeds</t>
  </si>
  <si>
    <t>Wakefield</t>
  </si>
  <si>
    <t>North Yorkshire</t>
  </si>
  <si>
    <t>Derby</t>
  </si>
  <si>
    <t>Leicester</t>
  </si>
  <si>
    <t>Rutland</t>
  </si>
  <si>
    <t>Nottingham</t>
  </si>
  <si>
    <t>Derbyshire</t>
  </si>
  <si>
    <t>Leicestershire</t>
  </si>
  <si>
    <t>Lincolnshire</t>
  </si>
  <si>
    <t>Northamptonshire</t>
  </si>
  <si>
    <t>Nottinghamshire</t>
  </si>
  <si>
    <t>Herefordshire, County of</t>
  </si>
  <si>
    <t>Telford and Wrekin</t>
  </si>
  <si>
    <t>Stoke-on-Trent</t>
  </si>
  <si>
    <t>Shropshire</t>
  </si>
  <si>
    <t>Birmingham</t>
  </si>
  <si>
    <t>Coventry</t>
  </si>
  <si>
    <t>Dudley</t>
  </si>
  <si>
    <t>Sandwell</t>
  </si>
  <si>
    <t>Solihull</t>
  </si>
  <si>
    <t>Walsall</t>
  </si>
  <si>
    <t>Wolverhampton</t>
  </si>
  <si>
    <t>Staffordshire</t>
  </si>
  <si>
    <t>Warwickshire</t>
  </si>
  <si>
    <t>Worcestershire</t>
  </si>
  <si>
    <t>Peterborough</t>
  </si>
  <si>
    <t>Luton</t>
  </si>
  <si>
    <t>Southend-on-Sea</t>
  </si>
  <si>
    <t>Thurrock</t>
  </si>
  <si>
    <t>Bedford</t>
  </si>
  <si>
    <t>Central Bedfordshire</t>
  </si>
  <si>
    <t>Cambridgeshire</t>
  </si>
  <si>
    <t>Essex</t>
  </si>
  <si>
    <t>Hertfordshire</t>
  </si>
  <si>
    <t>Norfolk</t>
  </si>
  <si>
    <t>Suffolk</t>
  </si>
  <si>
    <t>City of London</t>
  </si>
  <si>
    <t>Barking and Dagenham</t>
  </si>
  <si>
    <t>Birmingham 025</t>
  </si>
  <si>
    <t>E02001852</t>
  </si>
  <si>
    <t>Birmingham 026</t>
  </si>
  <si>
    <t>E02001853</t>
  </si>
  <si>
    <t>Birmingham 027</t>
  </si>
  <si>
    <t>E02001854</t>
  </si>
  <si>
    <t>Birmingham 028</t>
  </si>
  <si>
    <t>E02001855</t>
  </si>
  <si>
    <t>Birmingham 029</t>
  </si>
  <si>
    <t>E02001856</t>
  </si>
  <si>
    <t>Birmingham 030</t>
  </si>
  <si>
    <t>E02001857</t>
  </si>
  <si>
    <t>Birmingham 031</t>
  </si>
  <si>
    <t>E02001858</t>
  </si>
  <si>
    <t>Birmingham 032</t>
  </si>
  <si>
    <t>E02001859</t>
  </si>
  <si>
    <t>Birmingham 033</t>
  </si>
  <si>
    <t>E02001860</t>
  </si>
  <si>
    <t>Birmingham 034</t>
  </si>
  <si>
    <t>E02001861</t>
  </si>
  <si>
    <t>Birmingham 035</t>
  </si>
  <si>
    <t>E02001862</t>
  </si>
  <si>
    <t>Birmingham 036</t>
  </si>
  <si>
    <t>E02001863</t>
  </si>
  <si>
    <t>Birmingham 037</t>
  </si>
  <si>
    <t>E02001864</t>
  </si>
  <si>
    <t>Birmingham 038</t>
  </si>
  <si>
    <t>E02001865</t>
  </si>
  <si>
    <t>Birmingham 039</t>
  </si>
  <si>
    <t>E02001866</t>
  </si>
  <si>
    <t>Birmingham 040</t>
  </si>
  <si>
    <t>E02001867</t>
  </si>
  <si>
    <t>Birmingham 041</t>
  </si>
  <si>
    <t>E02001868</t>
  </si>
  <si>
    <t>Torbay</t>
  </si>
  <si>
    <t>Bournemouth</t>
  </si>
  <si>
    <t>Poole</t>
  </si>
  <si>
    <t>Swindon</t>
  </si>
  <si>
    <t>Cornwall</t>
  </si>
  <si>
    <t>Isles of Scilly</t>
  </si>
  <si>
    <t>Wiltshire</t>
  </si>
  <si>
    <t>Devon</t>
  </si>
  <si>
    <t>Dorset</t>
  </si>
  <si>
    <t>Rossendale 003</t>
  </si>
  <si>
    <t>E02005281</t>
  </si>
  <si>
    <t>Rossendale 004</t>
  </si>
  <si>
    <t>E02005282</t>
  </si>
  <si>
    <t>Rossendale 005</t>
  </si>
  <si>
    <t>E02005283</t>
  </si>
  <si>
    <t>Rossendale 006</t>
  </si>
  <si>
    <t>E02005284</t>
  </si>
  <si>
    <t>Rossendale 007</t>
  </si>
  <si>
    <t>E02005285</t>
  </si>
  <si>
    <t>Rossendale 008</t>
  </si>
  <si>
    <t>E02005286</t>
  </si>
  <si>
    <t>Rossendale 009</t>
  </si>
  <si>
    <t>E02005287</t>
  </si>
  <si>
    <t>Chester 015</t>
  </si>
  <si>
    <t>E02003809</t>
  </si>
  <si>
    <t>Chester 016</t>
  </si>
  <si>
    <t>E02003810</t>
  </si>
  <si>
    <t>Chester 017</t>
  </si>
  <si>
    <t>E02003811</t>
  </si>
  <si>
    <t>Congleton 001</t>
  </si>
  <si>
    <t>E06000049</t>
  </si>
  <si>
    <t>E02003812</t>
  </si>
  <si>
    <t>Congleton 002</t>
  </si>
  <si>
    <t>E02003813</t>
  </si>
  <si>
    <t>Congleton 003</t>
  </si>
  <si>
    <t>E02003814</t>
  </si>
  <si>
    <t>Congleton 004</t>
  </si>
  <si>
    <t>E02003815</t>
  </si>
  <si>
    <t>Congleton 005</t>
  </si>
  <si>
    <t>E02003816</t>
  </si>
  <si>
    <t>Barnet 025</t>
  </si>
  <si>
    <t>E02000049</t>
  </si>
  <si>
    <t>Barnet 026</t>
  </si>
  <si>
    <t>E02000050</t>
  </si>
  <si>
    <t>Barnet 027</t>
  </si>
  <si>
    <t>E02000051</t>
  </si>
  <si>
    <t>Barnet 028</t>
  </si>
  <si>
    <t>E02000052</t>
  </si>
  <si>
    <t>Barnet 029</t>
  </si>
  <si>
    <t>E02000053</t>
  </si>
  <si>
    <t>Barnet 030</t>
  </si>
  <si>
    <t>E02000054</t>
  </si>
  <si>
    <t>Barnet 031</t>
  </si>
  <si>
    <t>E02000055</t>
  </si>
  <si>
    <t>Barnet 032</t>
  </si>
  <si>
    <t>E02000056</t>
  </si>
  <si>
    <t>Barnet 033</t>
  </si>
  <si>
    <t>E02000057</t>
  </si>
  <si>
    <t>Barnet 034</t>
  </si>
  <si>
    <t>E02000058</t>
  </si>
  <si>
    <t>Barnet 035</t>
  </si>
  <si>
    <t>E02000059</t>
  </si>
  <si>
    <t>Barnet 036</t>
  </si>
  <si>
    <t>E02000060</t>
  </si>
  <si>
    <t>Barnet 037</t>
  </si>
  <si>
    <t>E02000061</t>
  </si>
  <si>
    <t>Barnet 038</t>
  </si>
  <si>
    <t>E02000062</t>
  </si>
  <si>
    <t>Barnet 039</t>
  </si>
  <si>
    <t>E02000063</t>
  </si>
  <si>
    <t>Barnet 040</t>
  </si>
  <si>
    <t>E02000064</t>
  </si>
  <si>
    <t>Barnet 041</t>
  </si>
  <si>
    <t>E02000065</t>
  </si>
  <si>
    <t>Bexley 001</t>
  </si>
  <si>
    <t>E09000004</t>
  </si>
  <si>
    <t>E02000066</t>
  </si>
  <si>
    <t>Bexley 002</t>
  </si>
  <si>
    <t>E02000067</t>
  </si>
  <si>
    <t>Bexley 003</t>
  </si>
  <si>
    <t>E02000068</t>
  </si>
  <si>
    <t>Bexley 004</t>
  </si>
  <si>
    <t>E02000069</t>
  </si>
  <si>
    <t>Bexley 005</t>
  </si>
  <si>
    <t>E02000070</t>
  </si>
  <si>
    <t>Bexley 006</t>
  </si>
  <si>
    <t>Basingstoke and Deane 007</t>
  </si>
  <si>
    <t>E02004682</t>
  </si>
  <si>
    <t>Basingstoke and Deane 008</t>
  </si>
  <si>
    <t>E02004683</t>
  </si>
  <si>
    <t>Liverpool 054</t>
  </si>
  <si>
    <t>E02001401</t>
  </si>
  <si>
    <t>Liverpool 055</t>
  </si>
  <si>
    <t>E02001402</t>
  </si>
  <si>
    <t>Liverpool 056</t>
  </si>
  <si>
    <t>E02001403</t>
  </si>
  <si>
    <t>Liverpool 057</t>
  </si>
  <si>
    <t>E02001404</t>
  </si>
  <si>
    <t>Liverpool 058</t>
  </si>
  <si>
    <t>E02001405</t>
  </si>
  <si>
    <t>Liverpool 059</t>
  </si>
  <si>
    <t>E02001406</t>
  </si>
  <si>
    <t>St. Helens 001</t>
  </si>
  <si>
    <t>E08000013</t>
  </si>
  <si>
    <t>E02001407</t>
  </si>
  <si>
    <t>St. Helens 002</t>
  </si>
  <si>
    <t>E02001408</t>
  </si>
  <si>
    <t>St. Helens 003</t>
  </si>
  <si>
    <t>E02001409</t>
  </si>
  <si>
    <t>St. Helens 004</t>
  </si>
  <si>
    <t>E02001410</t>
  </si>
  <si>
    <t>St. Helens 005</t>
  </si>
  <si>
    <t>E02001411</t>
  </si>
  <si>
    <t>St. Helens 006</t>
  </si>
  <si>
    <t>E02001412</t>
  </si>
  <si>
    <t>St. Helens 007</t>
  </si>
  <si>
    <t>E02001413</t>
  </si>
  <si>
    <t>St. Helens 008</t>
  </si>
  <si>
    <t>E02001414</t>
  </si>
  <si>
    <t>E02003410</t>
  </si>
  <si>
    <t>Slough 004</t>
  </si>
  <si>
    <t>E02003411</t>
  </si>
  <si>
    <t>Slough 005</t>
  </si>
  <si>
    <t>E02003412</t>
  </si>
  <si>
    <t>Slough 006</t>
  </si>
  <si>
    <t>E02003413</t>
  </si>
  <si>
    <t>Slough 007</t>
  </si>
  <si>
    <t>E02003414</t>
  </si>
  <si>
    <t>Slough 008</t>
  </si>
  <si>
    <t>E02003415</t>
  </si>
  <si>
    <t>Slough 009</t>
  </si>
  <si>
    <t>E02003416</t>
  </si>
  <si>
    <t>Slough 010</t>
  </si>
  <si>
    <t>E02003417</t>
  </si>
  <si>
    <t>Slough 011</t>
  </si>
  <si>
    <t>E02003418</t>
  </si>
  <si>
    <t>Slough 012</t>
  </si>
  <si>
    <t>E02003419</t>
  </si>
  <si>
    <t>Slough 013</t>
  </si>
  <si>
    <t>E02003420</t>
  </si>
  <si>
    <t>Slough 014</t>
  </si>
  <si>
    <t>E02003421</t>
  </si>
  <si>
    <t>Windsor and Maidenhead 001</t>
  </si>
  <si>
    <t>E06000040</t>
  </si>
  <si>
    <t>E02003422</t>
  </si>
  <si>
    <t>Windsor and Maidenhead 002</t>
  </si>
  <si>
    <t>E02003423</t>
  </si>
  <si>
    <t>Windsor and Maidenhead 003</t>
  </si>
  <si>
    <t>E02003424</t>
  </si>
  <si>
    <t>Windsor and Maidenhead 004</t>
  </si>
  <si>
    <t>E02003425</t>
  </si>
  <si>
    <t>Windsor and Maidenhead 005</t>
  </si>
  <si>
    <t>E02003426</t>
  </si>
  <si>
    <t>Windsor and Maidenhead 006</t>
  </si>
  <si>
    <t>E02003427</t>
  </si>
  <si>
    <t>Castle Morpeth 002</t>
  </si>
  <si>
    <t>E02005722</t>
  </si>
  <si>
    <t>Castle Morpeth 003</t>
  </si>
  <si>
    <t>E02005723</t>
  </si>
  <si>
    <t>Castle Morpeth 004</t>
  </si>
  <si>
    <t>E02005724</t>
  </si>
  <si>
    <t>Castle Morpeth 005</t>
  </si>
  <si>
    <t>South Cambridgeshire 015</t>
  </si>
  <si>
    <t>E02003790</t>
  </si>
  <si>
    <t>South Cambridgeshire 016</t>
  </si>
  <si>
    <t>E02003791</t>
  </si>
  <si>
    <t>South Cambridgeshire 017</t>
  </si>
  <si>
    <t>E02003792</t>
  </si>
  <si>
    <t>South Cambridgeshire 018</t>
  </si>
  <si>
    <t>E02003793</t>
  </si>
  <si>
    <t>South Cambridgeshire 019</t>
  </si>
  <si>
    <t>E02003794</t>
  </si>
  <si>
    <t>Chester 001</t>
  </si>
  <si>
    <t>E06000050</t>
  </si>
  <si>
    <t>E02003795</t>
  </si>
  <si>
    <t>Chester 002</t>
  </si>
  <si>
    <t>E02003796</t>
  </si>
  <si>
    <t>Chester 003</t>
  </si>
  <si>
    <t>E02003797</t>
  </si>
  <si>
    <t>Chester 004</t>
  </si>
  <si>
    <t>Blyth Valley 011</t>
  </si>
  <si>
    <t>E02005720</t>
  </si>
  <si>
    <t>Castle Morpeth 001</t>
  </si>
  <si>
    <t>E02005721</t>
  </si>
  <si>
    <t>Blyth Valley 010</t>
  </si>
  <si>
    <t>E02005719</t>
  </si>
  <si>
    <t>Redditch 011</t>
  </si>
  <si>
    <t>E02006732</t>
  </si>
  <si>
    <t>Redditch 012</t>
  </si>
  <si>
    <t>E02006733</t>
  </si>
  <si>
    <t>Redditch 013</t>
  </si>
  <si>
    <t>E02006734</t>
  </si>
  <si>
    <t>Worcester 001</t>
  </si>
  <si>
    <t>E02006735</t>
  </si>
  <si>
    <t>Worcester 002</t>
  </si>
  <si>
    <t>E02006736</t>
  </si>
  <si>
    <t>Worcester 003</t>
  </si>
  <si>
    <t>E02006737</t>
  </si>
  <si>
    <t>Worcester 004</t>
  </si>
  <si>
    <t>E02006738</t>
  </si>
  <si>
    <t>Worcester 005</t>
  </si>
  <si>
    <t>E02006739</t>
  </si>
  <si>
    <t>Worcester 006</t>
  </si>
  <si>
    <t>E02006740</t>
  </si>
  <si>
    <t>Worcester 007</t>
  </si>
  <si>
    <t>E02006741</t>
  </si>
  <si>
    <t>Worcester 008</t>
  </si>
  <si>
    <t>E02006742</t>
  </si>
  <si>
    <t>Worcester 009</t>
  </si>
  <si>
    <t>E02006743</t>
  </si>
  <si>
    <t>Ashford 004</t>
  </si>
  <si>
    <t>E02005000</t>
  </si>
  <si>
    <t>Ashford 005</t>
  </si>
  <si>
    <t>E02005001</t>
  </si>
  <si>
    <t>Ashford 006</t>
  </si>
  <si>
    <t>E02005002</t>
  </si>
  <si>
    <t>Ashford 007</t>
  </si>
  <si>
    <t>E02005003</t>
  </si>
  <si>
    <t>Ashford 008</t>
  </si>
  <si>
    <t>E02005004</t>
  </si>
  <si>
    <t>Ashford 009</t>
  </si>
  <si>
    <t>E02005005</t>
  </si>
  <si>
    <t>Ashford 010</t>
  </si>
  <si>
    <t>E02005006</t>
  </si>
  <si>
    <t>Ashford 011</t>
  </si>
  <si>
    <t>E02005007</t>
  </si>
  <si>
    <t>Ashford 012</t>
  </si>
  <si>
    <t>E02005008</t>
  </si>
  <si>
    <t>Ashford 013</t>
  </si>
  <si>
    <t>E02005009</t>
  </si>
  <si>
    <t>Ashford 014</t>
  </si>
  <si>
    <t>E02005010</t>
  </si>
  <si>
    <t>Canterbury 001</t>
  </si>
  <si>
    <t>E02005011</t>
  </si>
  <si>
    <t>Canterbury 002</t>
  </si>
  <si>
    <t>E02005012</t>
  </si>
  <si>
    <t>Canterbury 003</t>
  </si>
  <si>
    <t>E02005013</t>
  </si>
  <si>
    <t>Canterbury 004</t>
  </si>
  <si>
    <t>E02005014</t>
  </si>
  <si>
    <t>Canterbury 005</t>
  </si>
  <si>
    <t>E02005015</t>
  </si>
  <si>
    <t>Canterbury 006</t>
  </si>
  <si>
    <t>E02005016</t>
  </si>
  <si>
    <t>Canterbury 007</t>
  </si>
  <si>
    <t>E02005017</t>
  </si>
  <si>
    <t>Canterbury 008</t>
  </si>
  <si>
    <t>E02005018</t>
  </si>
  <si>
    <t>Canterbury 009</t>
  </si>
  <si>
    <t>E02005019</t>
  </si>
  <si>
    <t>Canterbury 010</t>
  </si>
  <si>
    <t>Lichfield 007</t>
  </si>
  <si>
    <t>E02006153</t>
  </si>
  <si>
    <t>Lichfield 008</t>
  </si>
  <si>
    <t>E02006154</t>
  </si>
  <si>
    <t>Lichfield 009</t>
  </si>
  <si>
    <t>E02006155</t>
  </si>
  <si>
    <t>Lichfield 010</t>
  </si>
  <si>
    <t>E02006156</t>
  </si>
  <si>
    <t>Lichfield 011</t>
  </si>
  <si>
    <t>E02006157</t>
  </si>
  <si>
    <t>Lichfield 012</t>
  </si>
  <si>
    <t>E02006158</t>
  </si>
  <si>
    <t>Newcastle-under-Lyme 001</t>
  </si>
  <si>
    <t>E02006159</t>
  </si>
  <si>
    <t>Newcastle-under-Lyme 002</t>
  </si>
  <si>
    <t>E02006160</t>
  </si>
  <si>
    <t>Newcastle-under-Lyme 003</t>
  </si>
  <si>
    <t>E02006161</t>
  </si>
  <si>
    <t>Newcastle-under-Lyme 004</t>
  </si>
  <si>
    <t>E02006162</t>
  </si>
  <si>
    <t>Newcastle-under-Lyme 005</t>
  </si>
  <si>
    <t>E02006163</t>
  </si>
  <si>
    <t>Newcastle-under-Lyme 006</t>
  </si>
  <si>
    <t>E02006164</t>
  </si>
  <si>
    <t>Newcastle-under-Lyme 007</t>
  </si>
  <si>
    <t>E02006165</t>
  </si>
  <si>
    <t>Newcastle-under-Lyme 008</t>
  </si>
  <si>
    <t>E02006166</t>
  </si>
  <si>
    <t>Newcastle-under-Lyme 009</t>
  </si>
  <si>
    <t>E02006167</t>
  </si>
  <si>
    <t>Newcastle-under-Lyme 010</t>
  </si>
  <si>
    <t>E02006168</t>
  </si>
  <si>
    <t>Newcastle-under-Lyme 011</t>
  </si>
  <si>
    <t>E02006169</t>
  </si>
  <si>
    <t>Newcastle-under-Lyme 012</t>
  </si>
  <si>
    <t>E02006170</t>
  </si>
  <si>
    <t>Newcastle-under-Lyme 013</t>
  </si>
  <si>
    <t>E02006171</t>
  </si>
  <si>
    <t>Newcastle-under-Lyme 014</t>
  </si>
  <si>
    <t>E02006172</t>
  </si>
  <si>
    <t>Newcastle-under-Lyme 015</t>
  </si>
  <si>
    <t>E02006173</t>
  </si>
  <si>
    <t>Newcastle-under-Lyme 016</t>
  </si>
  <si>
    <t>E02006174</t>
  </si>
  <si>
    <t>South Staffordshire 001</t>
  </si>
  <si>
    <t>E02006175</t>
  </si>
  <si>
    <t>South Staffordshire 002</t>
  </si>
  <si>
    <t>E02006176</t>
  </si>
  <si>
    <t>South Staffordshire 003</t>
  </si>
  <si>
    <t>E02006177</t>
  </si>
  <si>
    <t>South Staffordshire 004</t>
  </si>
  <si>
    <t>E02006178</t>
  </si>
  <si>
    <t>South Staffordshire 005</t>
  </si>
  <si>
    <t>E02006179</t>
  </si>
  <si>
    <t>South Staffordshire 006</t>
  </si>
  <si>
    <t>E02006180</t>
  </si>
  <si>
    <t>South Staffordshire 007</t>
  </si>
  <si>
    <t>E02006181</t>
  </si>
  <si>
    <t>South Staffordshire 008</t>
  </si>
  <si>
    <t>E02006182</t>
  </si>
  <si>
    <t>South Staffordshire 009</t>
  </si>
  <si>
    <t>E02005062</t>
  </si>
  <si>
    <t>Gravesham 008</t>
  </si>
  <si>
    <t>E02005063</t>
  </si>
  <si>
    <t>Gravesham 009</t>
  </si>
  <si>
    <t>E02005064</t>
  </si>
  <si>
    <t>Gravesham 010</t>
  </si>
  <si>
    <t>E02005065</t>
  </si>
  <si>
    <t>Gravesham 011</t>
  </si>
  <si>
    <t>E02005066</t>
  </si>
  <si>
    <t>Gravesham 012</t>
  </si>
  <si>
    <t>E02005067</t>
  </si>
  <si>
    <t>Gravesham 013</t>
  </si>
  <si>
    <t>E02005068</t>
  </si>
  <si>
    <t>Maidstone 001</t>
  </si>
  <si>
    <t>E02005069</t>
  </si>
  <si>
    <t>Maidstone 002</t>
  </si>
  <si>
    <t>E02005070</t>
  </si>
  <si>
    <t>Maidstone 003</t>
  </si>
  <si>
    <t>E02005071</t>
  </si>
  <si>
    <t>Maidstone 004</t>
  </si>
  <si>
    <t>E02005072</t>
  </si>
  <si>
    <t>Maidstone 005</t>
  </si>
  <si>
    <t>E02005073</t>
  </si>
  <si>
    <t>Maidstone 006</t>
  </si>
  <si>
    <t>E02005074</t>
  </si>
  <si>
    <t>Maidstone 007</t>
  </si>
  <si>
    <t>E02005075</t>
  </si>
  <si>
    <t>Maidstone 008</t>
  </si>
  <si>
    <t>E02005076</t>
  </si>
  <si>
    <t>Maidstone 009</t>
  </si>
  <si>
    <t>E02005077</t>
  </si>
  <si>
    <t>Maidstone 010</t>
  </si>
  <si>
    <t>E02005078</t>
  </si>
  <si>
    <t>Maidstone 011</t>
  </si>
  <si>
    <t>E02005079</t>
  </si>
  <si>
    <t>Maidstone 012</t>
  </si>
  <si>
    <t>E02005080</t>
  </si>
  <si>
    <t>Maidstone 013</t>
  </si>
  <si>
    <t>E02005081</t>
  </si>
  <si>
    <t>Maidstone 014</t>
  </si>
  <si>
    <t>E02005082</t>
  </si>
  <si>
    <t>Maidstone 015</t>
  </si>
  <si>
    <t>E02005083</t>
  </si>
  <si>
    <t>Maidstone 016</t>
  </si>
  <si>
    <t>E02005084</t>
  </si>
  <si>
    <t>Maidstone 017</t>
  </si>
  <si>
    <t>E02005085</t>
  </si>
  <si>
    <t>Maidstone 018</t>
  </si>
  <si>
    <t>E02005086</t>
  </si>
  <si>
    <t>Maidstone 019</t>
  </si>
  <si>
    <t>E02005087</t>
  </si>
  <si>
    <t>Sevenoaks 001</t>
  </si>
  <si>
    <t>E02005088</t>
  </si>
  <si>
    <t>Sevenoaks 002</t>
  </si>
  <si>
    <t>E02005089</t>
  </si>
  <si>
    <t>Sevenoaks 003</t>
  </si>
  <si>
    <t>E02005090</t>
  </si>
  <si>
    <t>Sevenoaks 004</t>
  </si>
  <si>
    <t>E02005091</t>
  </si>
  <si>
    <t>Sevenoaks 005</t>
  </si>
  <si>
    <t>E02005092</t>
  </si>
  <si>
    <t>Sevenoaks 006</t>
  </si>
  <si>
    <t>E02005093</t>
  </si>
  <si>
    <t>Erewash 005</t>
  </si>
  <si>
    <t>E02004083</t>
  </si>
  <si>
    <t>Erewash 006</t>
  </si>
  <si>
    <t>E02004084</t>
  </si>
  <si>
    <t>Erewash 007</t>
  </si>
  <si>
    <t>E02004085</t>
  </si>
  <si>
    <t>Erewash 008</t>
  </si>
  <si>
    <t>E02004086</t>
  </si>
  <si>
    <t>Erewash 009</t>
  </si>
  <si>
    <t>E02004087</t>
  </si>
  <si>
    <t>Erewash 010</t>
  </si>
  <si>
    <t>E02004088</t>
  </si>
  <si>
    <t>Erewash 011</t>
  </si>
  <si>
    <t>E02004089</t>
  </si>
  <si>
    <t>Erewash 012</t>
  </si>
  <si>
    <t>E02004090</t>
  </si>
  <si>
    <t>Erewash 013</t>
  </si>
  <si>
    <t>E02004091</t>
  </si>
  <si>
    <t>Erewash 014</t>
  </si>
  <si>
    <t>E02004092</t>
  </si>
  <si>
    <t>Erewash 015</t>
  </si>
  <si>
    <t>E02004093</t>
  </si>
  <si>
    <t>High Peak 001</t>
  </si>
  <si>
    <t>E02004094</t>
  </si>
  <si>
    <t>High Peak 002</t>
  </si>
  <si>
    <t>E02004095</t>
  </si>
  <si>
    <t>High Peak 003</t>
  </si>
  <si>
    <t>E02004096</t>
  </si>
  <si>
    <t>High Peak 004</t>
  </si>
  <si>
    <t>E02004097</t>
  </si>
  <si>
    <t>High Peak 005</t>
  </si>
  <si>
    <t>E02004098</t>
  </si>
  <si>
    <t>High Peak 006</t>
  </si>
  <si>
    <t>E02004099</t>
  </si>
  <si>
    <t>High Peak 007</t>
  </si>
  <si>
    <t>E02004100</t>
  </si>
  <si>
    <t>High Peak 008</t>
  </si>
  <si>
    <t>E02004101</t>
  </si>
  <si>
    <t>High Peak 009</t>
  </si>
  <si>
    <t>Swale 006</t>
  </si>
  <si>
    <t>E02005121</t>
  </si>
  <si>
    <t>Swale 007</t>
  </si>
  <si>
    <t>E02005122</t>
  </si>
  <si>
    <t>Swale 008</t>
  </si>
  <si>
    <t>E02005123</t>
  </si>
  <si>
    <t>Swale 009</t>
  </si>
  <si>
    <t>E02005124</t>
  </si>
  <si>
    <t>Swale 010</t>
  </si>
  <si>
    <t>E02005125</t>
  </si>
  <si>
    <t>Swale 011</t>
  </si>
  <si>
    <t>E02005126</t>
  </si>
  <si>
    <t>Swale 012</t>
  </si>
  <si>
    <t>E02005127</t>
  </si>
  <si>
    <t>Swale 013</t>
  </si>
  <si>
    <t>E02005128</t>
  </si>
  <si>
    <t>Swale 014</t>
  </si>
  <si>
    <t>E02005129</t>
  </si>
  <si>
    <t>Swale 015</t>
  </si>
  <si>
    <t>E02005130</t>
  </si>
  <si>
    <t>Swale 016</t>
  </si>
  <si>
    <t>E02005131</t>
  </si>
  <si>
    <t>Swale 017</t>
  </si>
  <si>
    <t>E02005132</t>
  </si>
  <si>
    <t>Thanet 001</t>
  </si>
  <si>
    <t>E02005133</t>
  </si>
  <si>
    <t>Thanet 002</t>
  </si>
  <si>
    <t>E02005134</t>
  </si>
  <si>
    <t>E02004072</t>
  </si>
  <si>
    <t>Derbyshire Dales 005</t>
  </si>
  <si>
    <t>E02004073</t>
  </si>
  <si>
    <t>Derbyshire Dales 006</t>
  </si>
  <si>
    <t>E02004074</t>
  </si>
  <si>
    <t>Derbyshire Dales 007</t>
  </si>
  <si>
    <t>E02004075</t>
  </si>
  <si>
    <t>Derbyshire Dales 008</t>
  </si>
  <si>
    <t>E02004076</t>
  </si>
  <si>
    <t>Derbyshire Dales 009</t>
  </si>
  <si>
    <t>E02004077</t>
  </si>
  <si>
    <t>Derbyshire Dales 010</t>
  </si>
  <si>
    <t>E02004078</t>
  </si>
  <si>
    <t>Erewash 001</t>
  </si>
  <si>
    <t>E02004079</t>
  </si>
  <si>
    <t>Erewash 002</t>
  </si>
  <si>
    <t>E02004080</t>
  </si>
  <si>
    <t>Erewash 003</t>
  </si>
  <si>
    <t>E02004081</t>
  </si>
  <si>
    <t>Erewash 004</t>
  </si>
  <si>
    <t>E02004082</t>
  </si>
  <si>
    <t>Rushcliffe 010</t>
  </si>
  <si>
    <t>E02005916</t>
  </si>
  <si>
    <t>Rushcliffe 011</t>
  </si>
  <si>
    <t>E02005917</t>
  </si>
  <si>
    <t>Rushcliffe 012</t>
  </si>
  <si>
    <t>E02005918</t>
  </si>
  <si>
    <t>Rushcliffe 013</t>
  </si>
  <si>
    <t>E02005919</t>
  </si>
  <si>
    <t>Rushcliffe 014</t>
  </si>
  <si>
    <t>E02005920</t>
  </si>
  <si>
    <t>Rushcliffe 015</t>
  </si>
  <si>
    <t>E02005921</t>
  </si>
  <si>
    <t>Cherwell 001</t>
  </si>
  <si>
    <t>E10000025</t>
  </si>
  <si>
    <t>E02005922</t>
  </si>
  <si>
    <t>Cherwell 002</t>
  </si>
  <si>
    <t>E02005923</t>
  </si>
  <si>
    <t>Cherwell 003</t>
  </si>
  <si>
    <t>E02005924</t>
  </si>
  <si>
    <t>Cherwell 004</t>
  </si>
  <si>
    <t>E02005925</t>
  </si>
  <si>
    <t>Cherwell 005</t>
  </si>
  <si>
    <t>E02005926</t>
  </si>
  <si>
    <t>Cherwell 006</t>
  </si>
  <si>
    <t>Mid Devon 007</t>
  </si>
  <si>
    <t>E02004171</t>
  </si>
  <si>
    <t>Mid Devon 008</t>
  </si>
  <si>
    <t>E02004172</t>
  </si>
  <si>
    <t>Mid Devon 009</t>
  </si>
  <si>
    <t>E02004173</t>
  </si>
  <si>
    <t>Mid Devon 010</t>
  </si>
  <si>
    <t>E02004174</t>
  </si>
  <si>
    <t>Taunton Deane 006</t>
  </si>
  <si>
    <t>E02006105</t>
  </si>
  <si>
    <t>Taunton Deane 007</t>
  </si>
  <si>
    <t>E02006106</t>
  </si>
  <si>
    <t>Taunton Deane 008</t>
  </si>
  <si>
    <t>E02006107</t>
  </si>
  <si>
    <t>Taunton Deane 009</t>
  </si>
  <si>
    <t>E02006108</t>
  </si>
  <si>
    <t>Taunton Deane 010</t>
  </si>
  <si>
    <t>E02006109</t>
  </si>
  <si>
    <t>Taunton Deane 011</t>
  </si>
  <si>
    <t>E02006110</t>
  </si>
  <si>
    <t>Taunton Deane 012</t>
  </si>
  <si>
    <t>E02006111</t>
  </si>
  <si>
    <t>Taunton Deane 013</t>
  </si>
  <si>
    <t>E02006112</t>
  </si>
  <si>
    <t>Taunton Deane 014</t>
  </si>
  <si>
    <t>E02006113</t>
  </si>
  <si>
    <t>West Somerset 001</t>
  </si>
  <si>
    <t>E02006114</t>
  </si>
  <si>
    <t>West Somerset 002</t>
  </si>
  <si>
    <t>E02006115</t>
  </si>
  <si>
    <t>West Somerset 003</t>
  </si>
  <si>
    <t>E02006116</t>
  </si>
  <si>
    <t>West Somerset 004</t>
  </si>
  <si>
    <t>E02006117</t>
  </si>
  <si>
    <t>West Somerset 005</t>
  </si>
  <si>
    <t>E02006118</t>
  </si>
  <si>
    <t>Cannock Chase 001</t>
  </si>
  <si>
    <t>E10000028</t>
  </si>
  <si>
    <t>E02006119</t>
  </si>
  <si>
    <t>Cannock Chase 002</t>
  </si>
  <si>
    <t>E02006120</t>
  </si>
  <si>
    <t>Cannock Chase 003</t>
  </si>
  <si>
    <t>E02006121</t>
  </si>
  <si>
    <t>Cannock Chase 004</t>
  </si>
  <si>
    <t>E02006122</t>
  </si>
  <si>
    <t>Cannock Chase 005</t>
  </si>
  <si>
    <t>E02006123</t>
  </si>
  <si>
    <t>Cannock Chase 006</t>
  </si>
  <si>
    <t>E02006124</t>
  </si>
  <si>
    <t>Cannock Chase 007</t>
  </si>
  <si>
    <t>E02006125</t>
  </si>
  <si>
    <t>Cannock Chase 008</t>
  </si>
  <si>
    <t>E02006126</t>
  </si>
  <si>
    <t>Cannock Chase 009</t>
  </si>
  <si>
    <t>E02006127</t>
  </si>
  <si>
    <t>Cannock Chase 010</t>
  </si>
  <si>
    <t>E02006128</t>
  </si>
  <si>
    <t>Cannock Chase 011</t>
  </si>
  <si>
    <t>E02006129</t>
  </si>
  <si>
    <t>Cannock Chase 012</t>
  </si>
  <si>
    <t>E02006130</t>
  </si>
  <si>
    <t>Cannock Chase 013</t>
  </si>
  <si>
    <t>E02006131</t>
  </si>
  <si>
    <t>East Staffordshire 001</t>
  </si>
  <si>
    <t>E02006132</t>
  </si>
  <si>
    <t>East Staffordshire 002</t>
  </si>
  <si>
    <t>E02006133</t>
  </si>
  <si>
    <t>East Staffordshire 003</t>
  </si>
  <si>
    <t>E02006134</t>
  </si>
  <si>
    <t>East Staffordshire 004</t>
  </si>
  <si>
    <t>E02006135</t>
  </si>
  <si>
    <t>East Staffordshire 005</t>
  </si>
  <si>
    <t>E02006136</t>
  </si>
  <si>
    <t>East Staffordshire 006</t>
  </si>
  <si>
    <t>E02006137</t>
  </si>
  <si>
    <t>East Staffordshire 007</t>
  </si>
  <si>
    <t>E02006138</t>
  </si>
  <si>
    <t>East Staffordshire 008</t>
  </si>
  <si>
    <t>E02006139</t>
  </si>
  <si>
    <t>East Staffordshire 009</t>
  </si>
  <si>
    <t>E02006140</t>
  </si>
  <si>
    <t>East Staffordshire 010</t>
  </si>
  <si>
    <t>E02006141</t>
  </si>
  <si>
    <t>East Staffordshire 011</t>
  </si>
  <si>
    <t>E02006142</t>
  </si>
  <si>
    <t>East Staffordshire 012</t>
  </si>
  <si>
    <t>Chichester 006</t>
  </si>
  <si>
    <t>E02006567</t>
  </si>
  <si>
    <t>Chichester 007</t>
  </si>
  <si>
    <t>E02006568</t>
  </si>
  <si>
    <t>Chichester 008</t>
  </si>
  <si>
    <t>E02006569</t>
  </si>
  <si>
    <t>Chichester 009</t>
  </si>
  <si>
    <t>E02006570</t>
  </si>
  <si>
    <t>Chichester 010</t>
  </si>
  <si>
    <t>E02006571</t>
  </si>
  <si>
    <t>Chichester 011</t>
  </si>
  <si>
    <t>E02006572</t>
  </si>
  <si>
    <t>Chichester 012</t>
  </si>
  <si>
    <t>E02006573</t>
  </si>
  <si>
    <t>Chichester 013</t>
  </si>
  <si>
    <t>E02006574</t>
  </si>
  <si>
    <t>Chichester 014</t>
  </si>
  <si>
    <t>E02006575</t>
  </si>
  <si>
    <t>Crawley 001</t>
  </si>
  <si>
    <t>E02006576</t>
  </si>
  <si>
    <t>Crawley 002</t>
  </si>
  <si>
    <t>E02006577</t>
  </si>
  <si>
    <t>Crawley 003</t>
  </si>
  <si>
    <t>E02006578</t>
  </si>
  <si>
    <t>Crawley 004</t>
  </si>
  <si>
    <t>E02006579</t>
  </si>
  <si>
    <t>Crawley 005</t>
  </si>
  <si>
    <t>Adur 002</t>
  </si>
  <si>
    <t>E02006536</t>
  </si>
  <si>
    <t>Adur 003</t>
  </si>
  <si>
    <t>E02006537</t>
  </si>
  <si>
    <t>Adur 004</t>
  </si>
  <si>
    <t>E02006538</t>
  </si>
  <si>
    <t>Adur 005</t>
  </si>
  <si>
    <t>E02006539</t>
  </si>
  <si>
    <t>Adur 006</t>
  </si>
  <si>
    <t>E02006540</t>
  </si>
  <si>
    <t>Adur 007</t>
  </si>
  <si>
    <t>E02006541</t>
  </si>
  <si>
    <t>Adur 008</t>
  </si>
  <si>
    <t>E02006542</t>
  </si>
  <si>
    <t>Arun 001</t>
  </si>
  <si>
    <t>E02006543</t>
  </si>
  <si>
    <t>Arun 002</t>
  </si>
  <si>
    <t>E02006544</t>
  </si>
  <si>
    <t>Arun 003</t>
  </si>
  <si>
    <t>E02006545</t>
  </si>
  <si>
    <t>Arun 004</t>
  </si>
  <si>
    <t>E02006546</t>
  </si>
  <si>
    <t>Arun 005</t>
  </si>
  <si>
    <t>E02005384</t>
  </si>
  <si>
    <t>Hinckley and Bosworth 008</t>
  </si>
  <si>
    <t>E02005385</t>
  </si>
  <si>
    <t>Hinckley and Bosworth 009</t>
  </si>
  <si>
    <t>E02005386</t>
  </si>
  <si>
    <t>Hinckley and Bosworth 010</t>
  </si>
  <si>
    <t>E02005387</t>
  </si>
  <si>
    <t>Hinckley and Bosworth 011</t>
  </si>
  <si>
    <t>E02005388</t>
  </si>
  <si>
    <t>Hinckley and Bosworth 012</t>
  </si>
  <si>
    <t>E02005389</t>
  </si>
  <si>
    <t>Hinckley and Bosworth 013</t>
  </si>
  <si>
    <t>E02005390</t>
  </si>
  <si>
    <t>Hinckley and Bosworth 014</t>
  </si>
  <si>
    <t>E02005391</t>
  </si>
  <si>
    <t>Melton 001</t>
  </si>
  <si>
    <t>E02005392</t>
  </si>
  <si>
    <t>Melton 002</t>
  </si>
  <si>
    <t>E02005393</t>
  </si>
  <si>
    <t>Melton 003</t>
  </si>
  <si>
    <t>E02005394</t>
  </si>
  <si>
    <t>Melton 004</t>
  </si>
  <si>
    <t>E02005395</t>
  </si>
  <si>
    <t>Melton 005</t>
  </si>
  <si>
    <t>E02005396</t>
  </si>
  <si>
    <t>Melton 006</t>
  </si>
  <si>
    <t>E02005397</t>
  </si>
  <si>
    <t>North West Leicestershire 001</t>
  </si>
  <si>
    <t>E02005398</t>
  </si>
  <si>
    <t>North West Leicestershire 002</t>
  </si>
  <si>
    <t>North West Leicestershire 007</t>
  </si>
  <si>
    <t>E02005404</t>
  </si>
  <si>
    <t>North West Leicestershire 008</t>
  </si>
  <si>
    <t>E02005405</t>
  </si>
  <si>
    <t>North West Leicestershire 009</t>
  </si>
  <si>
    <t>E02005406</t>
  </si>
  <si>
    <t>North West Leicestershire 010</t>
  </si>
  <si>
    <t>E02005407</t>
  </si>
  <si>
    <t>North West Leicestershire 011</t>
  </si>
  <si>
    <t>E02005408</t>
  </si>
  <si>
    <t>E02003489</t>
  </si>
  <si>
    <t>Milton Keynes 031</t>
  </si>
  <si>
    <t>E02003490</t>
  </si>
  <si>
    <t>Milton Keynes 032</t>
  </si>
  <si>
    <t>E02003491</t>
  </si>
  <si>
    <t>Brighton and Hove 001</t>
  </si>
  <si>
    <t>E06000043</t>
  </si>
  <si>
    <t>E02003492</t>
  </si>
  <si>
    <t>Brighton and Hove 002</t>
  </si>
  <si>
    <t>E02003493</t>
  </si>
  <si>
    <t>Brighton and Hove 003</t>
  </si>
  <si>
    <t>E02003494</t>
  </si>
  <si>
    <t>Brighton and Hove 004</t>
  </si>
  <si>
    <t>E02003495</t>
  </si>
  <si>
    <t>Brighton and Hove 005</t>
  </si>
  <si>
    <t>E02003496</t>
  </si>
  <si>
    <t>Brighton and Hove 018</t>
  </si>
  <si>
    <t>E02003509</t>
  </si>
  <si>
    <t>Brighton and Hove 019</t>
  </si>
  <si>
    <t>E02003510</t>
  </si>
  <si>
    <t>Brighton and Hove 020</t>
  </si>
  <si>
    <t>E02003511</t>
  </si>
  <si>
    <t>Brighton and Hove 021</t>
  </si>
  <si>
    <t>E02003512</t>
  </si>
  <si>
    <t>Brighton and Hove 022</t>
  </si>
  <si>
    <t>E02003513</t>
  </si>
  <si>
    <t>Brighton and Hove 023</t>
  </si>
  <si>
    <t>E02003514</t>
  </si>
  <si>
    <t>Kingston upon Hull 022</t>
  </si>
  <si>
    <t>E02002674</t>
  </si>
  <si>
    <t>Kingston upon Hull 023</t>
  </si>
  <si>
    <t>E02002675</t>
  </si>
  <si>
    <t>Kingston upon Hull 024</t>
  </si>
  <si>
    <t>E02002676</t>
  </si>
  <si>
    <t>Kingston upon Hull 025</t>
  </si>
  <si>
    <t>E02002677</t>
  </si>
  <si>
    <t>Kingston upon Hull 026</t>
  </si>
  <si>
    <t>E02002678</t>
  </si>
  <si>
    <t>Kingston upon Hull 027</t>
  </si>
  <si>
    <t>E02002679</t>
  </si>
  <si>
    <t>Kingston upon Hull 028</t>
  </si>
  <si>
    <t>E02002680</t>
  </si>
  <si>
    <t>Kingston upon Hull 029</t>
  </si>
  <si>
    <t>Barnet</t>
  </si>
  <si>
    <t>Bexley</t>
  </si>
  <si>
    <t>Brent</t>
  </si>
  <si>
    <t>Bromley</t>
  </si>
  <si>
    <t>Camden</t>
  </si>
  <si>
    <t>Croydon</t>
  </si>
  <si>
    <t>Ealing</t>
  </si>
  <si>
    <t>Enfield</t>
  </si>
  <si>
    <t>Greenwich</t>
  </si>
  <si>
    <t>Hackney</t>
  </si>
  <si>
    <t>Hammersmith and Fulham</t>
  </si>
  <si>
    <t>Haringey</t>
  </si>
  <si>
    <t>Harrow</t>
  </si>
  <si>
    <t>Havering</t>
  </si>
  <si>
    <t>Hillingdon</t>
  </si>
  <si>
    <t>Hounslow</t>
  </si>
  <si>
    <t>Islington</t>
  </si>
  <si>
    <t>Kensington and Chelsea</t>
  </si>
  <si>
    <t>Kingston upon Thames</t>
  </si>
  <si>
    <t>Lambeth</t>
  </si>
  <si>
    <t>Lewisham</t>
  </si>
  <si>
    <t>Merton</t>
  </si>
  <si>
    <t>Newham</t>
  </si>
  <si>
    <t>West Berkshire 022</t>
  </si>
  <si>
    <t>E02003389</t>
  </si>
  <si>
    <t>Reading 001</t>
  </si>
  <si>
    <t>E06000038</t>
  </si>
  <si>
    <t>E02003390</t>
  </si>
  <si>
    <t>Reading 002</t>
  </si>
  <si>
    <t>E02003391</t>
  </si>
  <si>
    <t>Reading 003</t>
  </si>
  <si>
    <t>E02003392</t>
  </si>
  <si>
    <t>Reading 004</t>
  </si>
  <si>
    <t>E02003393</t>
  </si>
  <si>
    <t>Reading 005</t>
  </si>
  <si>
    <t>E02003394</t>
  </si>
  <si>
    <t>Reading 006</t>
  </si>
  <si>
    <t>E02003395</t>
  </si>
  <si>
    <t>Reading 007</t>
  </si>
  <si>
    <t>E02003396</t>
  </si>
  <si>
    <t>Reading 008</t>
  </si>
  <si>
    <t>E02003397</t>
  </si>
  <si>
    <t>E02002819</t>
  </si>
  <si>
    <t>Derby 024</t>
  </si>
  <si>
    <t>E02002820</t>
  </si>
  <si>
    <t>Derby 025</t>
  </si>
  <si>
    <t>E02002821</t>
  </si>
  <si>
    <t>Derby 026</t>
  </si>
  <si>
    <t>E02002822</t>
  </si>
  <si>
    <t>Derby 027</t>
  </si>
  <si>
    <t>E02002823</t>
  </si>
  <si>
    <t>Derby 028</t>
  </si>
  <si>
    <t>E02002824</t>
  </si>
  <si>
    <t>Derby 029</t>
  </si>
  <si>
    <t>E02002825</t>
  </si>
  <si>
    <t>Derby 030</t>
  </si>
  <si>
    <t>E02002826</t>
  </si>
  <si>
    <t>Derby 031</t>
  </si>
  <si>
    <t>E02002827</t>
  </si>
  <si>
    <t>Leicester 001</t>
  </si>
  <si>
    <t>E06000016</t>
  </si>
  <si>
    <t>E02002828</t>
  </si>
  <si>
    <t>Leicester 002</t>
  </si>
  <si>
    <t>E02002829</t>
  </si>
  <si>
    <t>Leicester 003</t>
  </si>
  <si>
    <t>E02002830</t>
  </si>
  <si>
    <t>Leicester 004</t>
  </si>
  <si>
    <t>E02002831</t>
  </si>
  <si>
    <t>Leicester 005</t>
  </si>
  <si>
    <t>E02002832</t>
  </si>
  <si>
    <t>Leicester 006</t>
  </si>
  <si>
    <t>E02002833</t>
  </si>
  <si>
    <t>Leicester 007</t>
  </si>
  <si>
    <t>E02002834</t>
  </si>
  <si>
    <t>Leicester 008</t>
  </si>
  <si>
    <t>E02002835</t>
  </si>
  <si>
    <t>Leicester 009</t>
  </si>
  <si>
    <t>E02002836</t>
  </si>
  <si>
    <t>Leicester 010</t>
  </si>
  <si>
    <t>E02002837</t>
  </si>
  <si>
    <t>Leicester 011</t>
  </si>
  <si>
    <t>E02002838</t>
  </si>
  <si>
    <t>Leicester 012</t>
  </si>
  <si>
    <t>E02002839</t>
  </si>
  <si>
    <t>Leicester 013</t>
  </si>
  <si>
    <t>E02002840</t>
  </si>
  <si>
    <t>Leicester 014</t>
  </si>
  <si>
    <t>E02002841</t>
  </si>
  <si>
    <t>Leicester 015</t>
  </si>
  <si>
    <t>E02002842</t>
  </si>
  <si>
    <t>Leicester 016</t>
  </si>
  <si>
    <t>E02002843</t>
  </si>
  <si>
    <t>Leicester 017</t>
  </si>
  <si>
    <t>E02002844</t>
  </si>
  <si>
    <t>Leicester 018</t>
  </si>
  <si>
    <t>E02002845</t>
  </si>
  <si>
    <t>Leicester 019</t>
  </si>
  <si>
    <t>E02002846</t>
  </si>
  <si>
    <t>Leicester 020</t>
  </si>
  <si>
    <t>E02002847</t>
  </si>
  <si>
    <t>Leicester 021</t>
  </si>
  <si>
    <t>E02002848</t>
  </si>
  <si>
    <t>Leicester 022</t>
  </si>
  <si>
    <t>E02002849</t>
  </si>
  <si>
    <t>Leicester 023</t>
  </si>
  <si>
    <t>E02002850</t>
  </si>
  <si>
    <t>Leicester 024</t>
  </si>
  <si>
    <t>E02002851</t>
  </si>
  <si>
    <t>Leicester 025</t>
  </si>
  <si>
    <t>E02002852</t>
  </si>
  <si>
    <t>Leicester 026</t>
  </si>
  <si>
    <t>E02002853</t>
  </si>
  <si>
    <t>Leicester 027</t>
  </si>
  <si>
    <t>E02002854</t>
  </si>
  <si>
    <t>Leicester 028</t>
  </si>
  <si>
    <t>E02002855</t>
  </si>
  <si>
    <t>Bromley 022</t>
  </si>
  <si>
    <t>E02000149</t>
  </si>
  <si>
    <t>Bromley 023</t>
  </si>
  <si>
    <t>E02000150</t>
  </si>
  <si>
    <t>Bromley 024</t>
  </si>
  <si>
    <t>E02000151</t>
  </si>
  <si>
    <t>Bromley 025</t>
  </si>
  <si>
    <t>Kensington and Chelsea 019</t>
  </si>
  <si>
    <t>E02000596</t>
  </si>
  <si>
    <t>Kensington and Chelsea 020</t>
  </si>
  <si>
    <t>E02000597</t>
  </si>
  <si>
    <t>Kensington and Chelsea 021</t>
  </si>
  <si>
    <t>E02000598</t>
  </si>
  <si>
    <t>Kingston upon Thames 001</t>
  </si>
  <si>
    <t>E09000021</t>
  </si>
  <si>
    <t>E02000599</t>
  </si>
  <si>
    <t>Kingston upon Thames 002</t>
  </si>
  <si>
    <t>E02000600</t>
  </si>
  <si>
    <t>Bromley 034</t>
  </si>
  <si>
    <t>E02000161</t>
  </si>
  <si>
    <t>Kingston upon Thames 011</t>
  </si>
  <si>
    <t>E02000609</t>
  </si>
  <si>
    <t>Kingston upon Thames 012</t>
  </si>
  <si>
    <t>E02000610</t>
  </si>
  <si>
    <t>Kingston upon Thames 013</t>
  </si>
  <si>
    <t>E02000611</t>
  </si>
  <si>
    <t>Kingston upon Thames 014</t>
  </si>
  <si>
    <t>E02000612</t>
  </si>
  <si>
    <t>Kingston upon Thames 006</t>
  </si>
  <si>
    <t>E02000604</t>
  </si>
  <si>
    <t>Kingston upon Thames 007</t>
  </si>
  <si>
    <t>E02000605</t>
  </si>
  <si>
    <t>Kingston upon Thames 008</t>
  </si>
  <si>
    <t>E02000606</t>
  </si>
  <si>
    <t>Kingston upon Thames 009</t>
  </si>
  <si>
    <t>E02000607</t>
  </si>
  <si>
    <t>Kingston upon Thames 010</t>
  </si>
  <si>
    <t>E02000608</t>
  </si>
  <si>
    <t>Liverpool 047</t>
  </si>
  <si>
    <t>E02001394</t>
  </si>
  <si>
    <t>Liverpool 048</t>
  </si>
  <si>
    <t>E02001395</t>
  </si>
  <si>
    <t>Liverpool 049</t>
  </si>
  <si>
    <t>E02001396</t>
  </si>
  <si>
    <t>Liverpool 050</t>
  </si>
  <si>
    <t>E02001397</t>
  </si>
  <si>
    <t>Liverpool 051</t>
  </si>
  <si>
    <t>E02001398</t>
  </si>
  <si>
    <t>Liverpool 052</t>
  </si>
  <si>
    <t>E02001399</t>
  </si>
  <si>
    <t>Liverpool 053</t>
  </si>
  <si>
    <t>E02001400</t>
  </si>
  <si>
    <t>Lambeth 007</t>
  </si>
  <si>
    <t>E02000625</t>
  </si>
  <si>
    <t>Lambeth 008</t>
  </si>
  <si>
    <t>E02000626</t>
  </si>
  <si>
    <t>Lambeth 009</t>
  </si>
  <si>
    <t>E02000627</t>
  </si>
  <si>
    <t>Lambeth 010</t>
  </si>
  <si>
    <t>E02000628</t>
  </si>
  <si>
    <t>Lambeth 011</t>
  </si>
  <si>
    <t>E02000629</t>
  </si>
  <si>
    <t>Lambeth 012</t>
  </si>
  <si>
    <t>E02000630</t>
  </si>
  <si>
    <t>Lambeth 013</t>
  </si>
  <si>
    <t>E02000631</t>
  </si>
  <si>
    <t>Lambeth 014</t>
  </si>
  <si>
    <t>E02000632</t>
  </si>
  <si>
    <t>Lambeth 015</t>
  </si>
  <si>
    <t>E02000633</t>
  </si>
  <si>
    <t>Lambeth 016</t>
  </si>
  <si>
    <t>E02000634</t>
  </si>
  <si>
    <t>Lambeth 017</t>
  </si>
  <si>
    <t>E02000635</t>
  </si>
  <si>
    <t>Lambeth 018</t>
  </si>
  <si>
    <t>E02000636</t>
  </si>
  <si>
    <t>Lambeth 019</t>
  </si>
  <si>
    <t>St. Helens 009</t>
  </si>
  <si>
    <t>E02001415</t>
  </si>
  <si>
    <t>St. Helens 010</t>
  </si>
  <si>
    <t>E02001416</t>
  </si>
  <si>
    <t>St. Helens 011</t>
  </si>
  <si>
    <t>E02001417</t>
  </si>
  <si>
    <t>St. Helens 012</t>
  </si>
  <si>
    <t>E02001418</t>
  </si>
  <si>
    <t>St. Helens 013</t>
  </si>
  <si>
    <t>E02001419</t>
  </si>
  <si>
    <t>St. Helens 014</t>
  </si>
  <si>
    <t>E02001420</t>
  </si>
  <si>
    <t>St. Helens 015</t>
  </si>
  <si>
    <t>E02001421</t>
  </si>
  <si>
    <t>St. Helens 016</t>
  </si>
  <si>
    <t>E02001422</t>
  </si>
  <si>
    <t>St. Helens 017</t>
  </si>
  <si>
    <t>E02001423</t>
  </si>
  <si>
    <t>St. Helens 018</t>
  </si>
  <si>
    <t>E02001424</t>
  </si>
  <si>
    <t>St. Helens 019</t>
  </si>
  <si>
    <t>E02001425</t>
  </si>
  <si>
    <t>St. Helens 020</t>
  </si>
  <si>
    <t>E02001426</t>
  </si>
  <si>
    <t>St. Helens 021</t>
  </si>
  <si>
    <t>E02001427</t>
  </si>
  <si>
    <t>St. Helens 022</t>
  </si>
  <si>
    <t>E02001428</t>
  </si>
  <si>
    <t>St. Helens 023</t>
  </si>
  <si>
    <t>E02001429</t>
  </si>
  <si>
    <t>Sefton 001</t>
  </si>
  <si>
    <t>E08000014</t>
  </si>
  <si>
    <t>E02001430</t>
  </si>
  <si>
    <t>Sefton 002</t>
  </si>
  <si>
    <t>E02001431</t>
  </si>
  <si>
    <t>Sefton 003</t>
  </si>
  <si>
    <t>E02001432</t>
  </si>
  <si>
    <t>Sefton 004</t>
  </si>
  <si>
    <t>E02001433</t>
  </si>
  <si>
    <t>Sefton 005</t>
  </si>
  <si>
    <t>E02001434</t>
  </si>
  <si>
    <t>Sefton 006</t>
  </si>
  <si>
    <t>E02001435</t>
  </si>
  <si>
    <t>Sefton 007</t>
  </si>
  <si>
    <t>E02001436</t>
  </si>
  <si>
    <t>Sefton 008</t>
  </si>
  <si>
    <t>E02001437</t>
  </si>
  <si>
    <t>Sefton 009</t>
  </si>
  <si>
    <t>E02001438</t>
  </si>
  <si>
    <t>Sefton 010</t>
  </si>
  <si>
    <t>E02001439</t>
  </si>
  <si>
    <t>Sefton 011</t>
  </si>
  <si>
    <t>E02001440</t>
  </si>
  <si>
    <t>Sefton 012</t>
  </si>
  <si>
    <t>E02001441</t>
  </si>
  <si>
    <t>Sefton 013</t>
  </si>
  <si>
    <t>E02001442</t>
  </si>
  <si>
    <t>Sefton 014</t>
  </si>
  <si>
    <t>E02001443</t>
  </si>
  <si>
    <t>Sefton 015</t>
  </si>
  <si>
    <t>E02001444</t>
  </si>
  <si>
    <t>Sefton 016</t>
  </si>
  <si>
    <t>E02001445</t>
  </si>
  <si>
    <t>Sefton 017</t>
  </si>
  <si>
    <t>E02001446</t>
  </si>
  <si>
    <t>Sefton 018</t>
  </si>
  <si>
    <t>E02001447</t>
  </si>
  <si>
    <t>Sefton 019</t>
  </si>
  <si>
    <t>E02001448</t>
  </si>
  <si>
    <t>Sefton 020</t>
  </si>
  <si>
    <t>E02001449</t>
  </si>
  <si>
    <t>Sefton 021</t>
  </si>
  <si>
    <t>E02001450</t>
  </si>
  <si>
    <t>Sefton 022</t>
  </si>
  <si>
    <t>E02001451</t>
  </si>
  <si>
    <t>Sefton 023</t>
  </si>
  <si>
    <t>E02001452</t>
  </si>
  <si>
    <t>Sefton 024</t>
  </si>
  <si>
    <t>E02001453</t>
  </si>
  <si>
    <t>Sefton 025</t>
  </si>
  <si>
    <t>E02001454</t>
  </si>
  <si>
    <t>Sefton 026</t>
  </si>
  <si>
    <t>E02001455</t>
  </si>
  <si>
    <t>Sefton 027</t>
  </si>
  <si>
    <t>E02001456</t>
  </si>
  <si>
    <t>Sefton 028</t>
  </si>
  <si>
    <t>E02001457</t>
  </si>
  <si>
    <t>Sefton 029</t>
  </si>
  <si>
    <t>E02001458</t>
  </si>
  <si>
    <t>Sefton 030</t>
  </si>
  <si>
    <t>E02001459</t>
  </si>
  <si>
    <t>Sefton 031</t>
  </si>
  <si>
    <t>E02001460</t>
  </si>
  <si>
    <t>Sefton 032</t>
  </si>
  <si>
    <t>E02001461</t>
  </si>
  <si>
    <t>Sefton 033</t>
  </si>
  <si>
    <t>E02001462</t>
  </si>
  <si>
    <t>E02002903</t>
  </si>
  <si>
    <t>Nottingham 036</t>
  </si>
  <si>
    <t>E02002904</t>
  </si>
  <si>
    <t>Nottingham 037</t>
  </si>
  <si>
    <t>E02002905</t>
  </si>
  <si>
    <t>Herefordshire 001</t>
  </si>
  <si>
    <t>E06000019</t>
  </si>
  <si>
    <t>E02002906</t>
  </si>
  <si>
    <t>Herefordshire 002</t>
  </si>
  <si>
    <t>With addition of received from PCTs since February 2012</t>
  </si>
  <si>
    <t>With addition of DIP funding</t>
  </si>
  <si>
    <t>With addition of additional support for surveillance and control of infectious diseases</t>
  </si>
  <si>
    <t>Note 5</t>
  </si>
  <si>
    <t>-     updated estimates since February of the costs of termination of pregnancy, sterilisation and vasectomy services to be removed from the original collection. At the time of the 2011 collection these services were</t>
  </si>
  <si>
    <t xml:space="preserve">      expected to be a local authority responsibility, but this was no longer the case by February 2012  </t>
  </si>
  <si>
    <t>4. DIP funding was excluded form the 2010-11 collection from PCTs as it was funded by DH from 2011-12. Bedford, Central Bedfordshire and Luton each receive a population weighted average of Bedfordshire Drug Partnership's DIP allocation.</t>
  </si>
  <si>
    <t>5. These are the final 2012-13 baselines used for pace of change. In February 2012, 50% of PCT baseline spend on support for surveillance and control of infectious diseases</t>
  </si>
  <si>
    <t xml:space="preserve">    was apportioned to local authorities and 50% to Public Health England. The 50% apportioned to PHE is now instead included in the baselines for local authorities.</t>
  </si>
  <si>
    <r>
      <t xml:space="preserve">alcohol </t>
    </r>
    <r>
      <rPr>
        <sz val="10"/>
        <rFont val="Arial"/>
        <family val="2"/>
      </rPr>
      <t>weighted population</t>
    </r>
  </si>
  <si>
    <t>Alcohol services</t>
  </si>
  <si>
    <t xml:space="preserve">Alcohol weighted population </t>
  </si>
  <si>
    <t>Drugs not previously funded through PTB weighted population</t>
  </si>
  <si>
    <t>Drugs services previously funded through PTB</t>
  </si>
  <si>
    <t>Drugs services that were not previously funded through PTB</t>
  </si>
  <si>
    <t>Non-mandated services (excluding substance misuse)</t>
  </si>
  <si>
    <t xml:space="preserve">Total </t>
  </si>
  <si>
    <t>as a proportion of total spend</t>
  </si>
  <si>
    <t>as a proportion of substance misuse spend</t>
  </si>
  <si>
    <t>substance misuse services weighted population</t>
  </si>
  <si>
    <t>E02005843</t>
  </si>
  <si>
    <t>Bassetlaw 009</t>
  </si>
  <si>
    <t>E02005844</t>
  </si>
  <si>
    <t>Bassetlaw 010</t>
  </si>
  <si>
    <t>E02005845</t>
  </si>
  <si>
    <t>Bassetlaw 011</t>
  </si>
  <si>
    <t>E02005846</t>
  </si>
  <si>
    <t>Bassetlaw 012</t>
  </si>
  <si>
    <t>E02005847</t>
  </si>
  <si>
    <t>Bassetlaw 013</t>
  </si>
  <si>
    <t>E02005848</t>
  </si>
  <si>
    <t>Bassetlaw 014</t>
  </si>
  <si>
    <t>E02005849</t>
  </si>
  <si>
    <t>Bassetlaw 015</t>
  </si>
  <si>
    <t>E02005850</t>
  </si>
  <si>
    <t>Broxtowe 001</t>
  </si>
  <si>
    <t>E02005851</t>
  </si>
  <si>
    <t>Broxtowe 002</t>
  </si>
  <si>
    <t>E02005852</t>
  </si>
  <si>
    <t>Broxtowe 003</t>
  </si>
  <si>
    <t>E02005853</t>
  </si>
  <si>
    <t>Broxtowe 004</t>
  </si>
  <si>
    <t>E02005854</t>
  </si>
  <si>
    <t>Broxtowe 005</t>
  </si>
  <si>
    <t>E02005855</t>
  </si>
  <si>
    <t>Broxtowe 006</t>
  </si>
  <si>
    <t>Basingstoke and Deane 016</t>
  </si>
  <si>
    <t>E02004691</t>
  </si>
  <si>
    <t>E02005860</t>
  </si>
  <si>
    <t>Basingstoke and Deane 009</t>
  </si>
  <si>
    <t>E02004684</t>
  </si>
  <si>
    <t>Basingstoke and Deane 010</t>
  </si>
  <si>
    <t>E02004685</t>
  </si>
  <si>
    <t>Basingstoke and Deane 011</t>
  </si>
  <si>
    <t>E02004686</t>
  </si>
  <si>
    <t>Basingstoke and Deane 012</t>
  </si>
  <si>
    <t>E02004687</t>
  </si>
  <si>
    <t>Basingstoke and Deane 013</t>
  </si>
  <si>
    <t>E02004688</t>
  </si>
  <si>
    <t>Basingstoke and Deane 017</t>
  </si>
  <si>
    <t>E02004692</t>
  </si>
  <si>
    <t>Basingstoke and Deane 018</t>
  </si>
  <si>
    <t>E02004693</t>
  </si>
  <si>
    <t>Basingstoke and Deane 019</t>
  </si>
  <si>
    <t>E02004694</t>
  </si>
  <si>
    <t>Basingstoke and Deane 020</t>
  </si>
  <si>
    <t>E02004695</t>
  </si>
  <si>
    <t>Basingstoke and Deane 021</t>
  </si>
  <si>
    <t>E02004696</t>
  </si>
  <si>
    <t>Basingstoke and Deane 022</t>
  </si>
  <si>
    <t>E02004697</t>
  </si>
  <si>
    <t>East Hampshire 001</t>
  </si>
  <si>
    <t>E02004698</t>
  </si>
  <si>
    <t>East Hampshire 002</t>
  </si>
  <si>
    <t>E02004699</t>
  </si>
  <si>
    <t>East Hampshire 003</t>
  </si>
  <si>
    <t>E02004700</t>
  </si>
  <si>
    <t>East Hampshire 004</t>
  </si>
  <si>
    <t>E02004701</t>
  </si>
  <si>
    <t>East Hampshire 005</t>
  </si>
  <si>
    <t>E02004702</t>
  </si>
  <si>
    <t>East Hampshire 006</t>
  </si>
  <si>
    <t>E02004703</t>
  </si>
  <si>
    <t>East Hampshire 007</t>
  </si>
  <si>
    <t>E02004704</t>
  </si>
  <si>
    <t>East Hampshire 008</t>
  </si>
  <si>
    <t>E02004705</t>
  </si>
  <si>
    <t>East Hampshire 009</t>
  </si>
  <si>
    <t>E02004706</t>
  </si>
  <si>
    <t>East Hampshire 010</t>
  </si>
  <si>
    <t>E02004707</t>
  </si>
  <si>
    <t>East Hampshire 011</t>
  </si>
  <si>
    <t>E02004708</t>
  </si>
  <si>
    <t>East Hampshire 012</t>
  </si>
  <si>
    <t>E02004709</t>
  </si>
  <si>
    <t>East Hampshire 013</t>
  </si>
  <si>
    <t>E02004710</t>
  </si>
  <si>
    <t>East Hampshire 014</t>
  </si>
  <si>
    <t>E02004711</t>
  </si>
  <si>
    <t>East Hampshire 015</t>
  </si>
  <si>
    <t>E02004712</t>
  </si>
  <si>
    <t>Eastleigh 001</t>
  </si>
  <si>
    <t>E02004713</t>
  </si>
  <si>
    <t>Eastleigh 002</t>
  </si>
  <si>
    <t>E02004714</t>
  </si>
  <si>
    <t>Eastleigh 003</t>
  </si>
  <si>
    <t>E02004715</t>
  </si>
  <si>
    <t>Eastleigh 004</t>
  </si>
  <si>
    <t>E02004716</t>
  </si>
  <si>
    <t>E02001499</t>
  </si>
  <si>
    <t>Wirral 033</t>
  </si>
  <si>
    <t>E02001500</t>
  </si>
  <si>
    <t>Wirral 034</t>
  </si>
  <si>
    <t>E02001501</t>
  </si>
  <si>
    <t>Wirral 035</t>
  </si>
  <si>
    <t>E02001502</t>
  </si>
  <si>
    <t>Wirral 036</t>
  </si>
  <si>
    <t>E02001503</t>
  </si>
  <si>
    <t>Wirral 037</t>
  </si>
  <si>
    <t>E02001504</t>
  </si>
  <si>
    <t>Wirral 038</t>
  </si>
  <si>
    <t>E02001505</t>
  </si>
  <si>
    <t>Wirral 039</t>
  </si>
  <si>
    <t>E02001506</t>
  </si>
  <si>
    <t>Wirral 040</t>
  </si>
  <si>
    <t>E02001507</t>
  </si>
  <si>
    <t>Wirral 041</t>
  </si>
  <si>
    <t>E02001508</t>
  </si>
  <si>
    <t>Wirral 042</t>
  </si>
  <si>
    <t>E02001509</t>
  </si>
  <si>
    <t>Barnsley 001</t>
  </si>
  <si>
    <t>E08000016</t>
  </si>
  <si>
    <t>E02001510</t>
  </si>
  <si>
    <t>Barnsley 002</t>
  </si>
  <si>
    <t>E02001511</t>
  </si>
  <si>
    <t>Barnsley 003</t>
  </si>
  <si>
    <t>E02001512</t>
  </si>
  <si>
    <t>Barnsley 004</t>
  </si>
  <si>
    <t>E02001513</t>
  </si>
  <si>
    <t>Barnsley 005</t>
  </si>
  <si>
    <t>E02001514</t>
  </si>
  <si>
    <t>Barnsley 006</t>
  </si>
  <si>
    <t>E02001515</t>
  </si>
  <si>
    <t>Barnsley 007</t>
  </si>
  <si>
    <t>E02001516</t>
  </si>
  <si>
    <t>Barnsley 008</t>
  </si>
  <si>
    <t>E02001517</t>
  </si>
  <si>
    <t>Barnsley 009</t>
  </si>
  <si>
    <t>E02001518</t>
  </si>
  <si>
    <t>Barnsley 010</t>
  </si>
  <si>
    <t>E02001519</t>
  </si>
  <si>
    <t>Barnsley 011</t>
  </si>
  <si>
    <t>E02001520</t>
  </si>
  <si>
    <t>Barnsley 012</t>
  </si>
  <si>
    <t>E02001521</t>
  </si>
  <si>
    <t>Barnsley 013</t>
  </si>
  <si>
    <t>E02001522</t>
  </si>
  <si>
    <t>Barnsley 014</t>
  </si>
  <si>
    <t>E02001523</t>
  </si>
  <si>
    <t>Barnsley 015</t>
  </si>
  <si>
    <t>E02001524</t>
  </si>
  <si>
    <t>Barnsley 016</t>
  </si>
  <si>
    <t>E02001525</t>
  </si>
  <si>
    <t>Barnsley 017</t>
  </si>
  <si>
    <t>E02001526</t>
  </si>
  <si>
    <t>Barnsley 018</t>
  </si>
  <si>
    <t>E02001527</t>
  </si>
  <si>
    <t>Barnsley 019</t>
  </si>
  <si>
    <t>E02001528</t>
  </si>
  <si>
    <t>Barnsley 020</t>
  </si>
  <si>
    <t>E02001529</t>
  </si>
  <si>
    <t>Barnsley 021</t>
  </si>
  <si>
    <t>E02001530</t>
  </si>
  <si>
    <t>Barnsley 022</t>
  </si>
  <si>
    <t>E02001531</t>
  </si>
  <si>
    <t>Barnsley 023</t>
  </si>
  <si>
    <t>E02001532</t>
  </si>
  <si>
    <t>Barnsley 024</t>
  </si>
  <si>
    <t>E02001533</t>
  </si>
  <si>
    <t>Barnsley 025</t>
  </si>
  <si>
    <t>E02001534</t>
  </si>
  <si>
    <t>Barnsley 026</t>
  </si>
  <si>
    <t>E02001535</t>
  </si>
  <si>
    <t>Barnsley 027</t>
  </si>
  <si>
    <t>E02001536</t>
  </si>
  <si>
    <t>Barnsley 028</t>
  </si>
  <si>
    <t>E02001537</t>
  </si>
  <si>
    <t>Barnsley 029</t>
  </si>
  <si>
    <t>E02001538</t>
  </si>
  <si>
    <t>Barnsley 030</t>
  </si>
  <si>
    <t>E02001539</t>
  </si>
  <si>
    <t>E02002884</t>
  </si>
  <si>
    <t>Nottingham 017</t>
  </si>
  <si>
    <t>E02002885</t>
  </si>
  <si>
    <t>Nottingham 018</t>
  </si>
  <si>
    <t>E02002886</t>
  </si>
  <si>
    <t>E02004769</t>
  </si>
  <si>
    <t>Havant 008</t>
  </si>
  <si>
    <t>E02004770</t>
  </si>
  <si>
    <t>Havant 009</t>
  </si>
  <si>
    <t>E02004771</t>
  </si>
  <si>
    <t>Havant 010</t>
  </si>
  <si>
    <t>E02004772</t>
  </si>
  <si>
    <t>Havant 011</t>
  </si>
  <si>
    <t>E02004773</t>
  </si>
  <si>
    <t>Havant 012</t>
  </si>
  <si>
    <t>E02004774</t>
  </si>
  <si>
    <t>Havant 013</t>
  </si>
  <si>
    <t>E02004775</t>
  </si>
  <si>
    <t>Havant 014</t>
  </si>
  <si>
    <t>E02004776</t>
  </si>
  <si>
    <t>Havant 015</t>
  </si>
  <si>
    <t>E02004777</t>
  </si>
  <si>
    <t>Havant 016</t>
  </si>
  <si>
    <t>E02004778</t>
  </si>
  <si>
    <t>Havant 017</t>
  </si>
  <si>
    <t>E02004779</t>
  </si>
  <si>
    <t>New Forest 001</t>
  </si>
  <si>
    <t>E02004780</t>
  </si>
  <si>
    <t>New Forest 002</t>
  </si>
  <si>
    <t>E02004781</t>
  </si>
  <si>
    <t>New Forest 003</t>
  </si>
  <si>
    <t>E02004782</t>
  </si>
  <si>
    <t>E02006664</t>
  </si>
  <si>
    <t>Salisbury 004</t>
  </si>
  <si>
    <t>E02006665</t>
  </si>
  <si>
    <t>Salisbury 005</t>
  </si>
  <si>
    <t>E02006666</t>
  </si>
  <si>
    <t>Salisbury 006</t>
  </si>
  <si>
    <t>E02006667</t>
  </si>
  <si>
    <t>Salisbury 007</t>
  </si>
  <si>
    <t>E02006668</t>
  </si>
  <si>
    <t>Salisbury 008</t>
  </si>
  <si>
    <t>E02006669</t>
  </si>
  <si>
    <t>Salisbury 009</t>
  </si>
  <si>
    <t>E02006670</t>
  </si>
  <si>
    <t>Salisbury 010</t>
  </si>
  <si>
    <t>E02006671</t>
  </si>
  <si>
    <t>E02004732</t>
  </si>
  <si>
    <t>Fareham 006</t>
  </si>
  <si>
    <t>E02004733</t>
  </si>
  <si>
    <t>Fareham 007</t>
  </si>
  <si>
    <t>E02004734</t>
  </si>
  <si>
    <t>Fareham 008</t>
  </si>
  <si>
    <t>E02004735</t>
  </si>
  <si>
    <t>Fareham 009</t>
  </si>
  <si>
    <t>E02004736</t>
  </si>
  <si>
    <t>Fareham 010</t>
  </si>
  <si>
    <t>E02004737</t>
  </si>
  <si>
    <t>Fareham 011</t>
  </si>
  <si>
    <t>E02004738</t>
  </si>
  <si>
    <t>Fareham 012</t>
  </si>
  <si>
    <t>E02004739</t>
  </si>
  <si>
    <t>Fareham 013</t>
  </si>
  <si>
    <t>E02004740</t>
  </si>
  <si>
    <t>Fareham 014</t>
  </si>
  <si>
    <t>E02004741</t>
  </si>
  <si>
    <t>Gosport 001</t>
  </si>
  <si>
    <t>E02004742</t>
  </si>
  <si>
    <t>Gosport 002</t>
  </si>
  <si>
    <t>E02004743</t>
  </si>
  <si>
    <t>Gosport 003</t>
  </si>
  <si>
    <t>E02004744</t>
  </si>
  <si>
    <t>Gosport 004</t>
  </si>
  <si>
    <t>E02004745</t>
  </si>
  <si>
    <t>Gosport 005</t>
  </si>
  <si>
    <t>E02004746</t>
  </si>
  <si>
    <t>Gosport 006</t>
  </si>
  <si>
    <t>E02004747</t>
  </si>
  <si>
    <t>Gosport 007</t>
  </si>
  <si>
    <t>E02004748</t>
  </si>
  <si>
    <t>Gosport 008</t>
  </si>
  <si>
    <t>E02004749</t>
  </si>
  <si>
    <t>Gosport 009</t>
  </si>
  <si>
    <t>E02004750</t>
  </si>
  <si>
    <t>Nottingham 005</t>
  </si>
  <si>
    <t>E02002873</t>
  </si>
  <si>
    <t>Nottingham 006</t>
  </si>
  <si>
    <t>E02002874</t>
  </si>
  <si>
    <t>Nottingham 007</t>
  </si>
  <si>
    <t>E02002875</t>
  </si>
  <si>
    <t>Nottingham 008</t>
  </si>
  <si>
    <t>E02002876</t>
  </si>
  <si>
    <t>Nottingham 009</t>
  </si>
  <si>
    <t>E02002877</t>
  </si>
  <si>
    <t>Nottingham 010</t>
  </si>
  <si>
    <t>E02002878</t>
  </si>
  <si>
    <t>Nottingham 011</t>
  </si>
  <si>
    <t>E02002879</t>
  </si>
  <si>
    <t>Nottingham 012</t>
  </si>
  <si>
    <t>E02002880</t>
  </si>
  <si>
    <t>Nottingham 013</t>
  </si>
  <si>
    <t>E02002881</t>
  </si>
  <si>
    <t>Nottingham 014</t>
  </si>
  <si>
    <t>E02002882</t>
  </si>
  <si>
    <t>Nottingham 015</t>
  </si>
  <si>
    <t>E02002883</t>
  </si>
  <si>
    <t>Nottingham 016</t>
  </si>
  <si>
    <t>E02004756</t>
  </si>
  <si>
    <t>Hart 006</t>
  </si>
  <si>
    <t>E02004757</t>
  </si>
  <si>
    <t>Hart 007</t>
  </si>
  <si>
    <t>E02004758</t>
  </si>
  <si>
    <t>Hart 008</t>
  </si>
  <si>
    <t>E02004759</t>
  </si>
  <si>
    <t>Hart 009</t>
  </si>
  <si>
    <t>E02004760</t>
  </si>
  <si>
    <t>Hart 010</t>
  </si>
  <si>
    <t>E02004761</t>
  </si>
  <si>
    <t>Hart 011</t>
  </si>
  <si>
    <t>E02004762</t>
  </si>
  <si>
    <t>Havant 001</t>
  </si>
  <si>
    <t>E02004763</t>
  </si>
  <si>
    <t>Havant 002</t>
  </si>
  <si>
    <t>E02004764</t>
  </si>
  <si>
    <t>Havant 003</t>
  </si>
  <si>
    <t>E02005991</t>
  </si>
  <si>
    <t>Vale of White Horse 014</t>
  </si>
  <si>
    <t>E02005992</t>
  </si>
  <si>
    <t>Vale of White Horse 015</t>
  </si>
  <si>
    <t>E02005993</t>
  </si>
  <si>
    <t>West Oxfordshire 001</t>
  </si>
  <si>
    <t>E02005994</t>
  </si>
  <si>
    <t>West Oxfordshire 002</t>
  </si>
  <si>
    <t>E02005995</t>
  </si>
  <si>
    <t>West Oxfordshire 003</t>
  </si>
  <si>
    <t>E02005996</t>
  </si>
  <si>
    <t>West Oxfordshire 004</t>
  </si>
  <si>
    <t>E02005997</t>
  </si>
  <si>
    <t>West Oxfordshire 005</t>
  </si>
  <si>
    <t>E02005998</t>
  </si>
  <si>
    <t>West Oxfordshire 006</t>
  </si>
  <si>
    <t>E02005999</t>
  </si>
  <si>
    <t>West Oxfordshire 007</t>
  </si>
  <si>
    <t>E02006000</t>
  </si>
  <si>
    <t>West Oxfordshire 008</t>
  </si>
  <si>
    <t>E02006001</t>
  </si>
  <si>
    <t>West Oxfordshire 009</t>
  </si>
  <si>
    <t>E02006002</t>
  </si>
  <si>
    <t>West Oxfordshire 010</t>
  </si>
  <si>
    <t>E02006003</t>
  </si>
  <si>
    <t>West Oxfordshire 011</t>
  </si>
  <si>
    <t>E02006004</t>
  </si>
  <si>
    <t>West Oxfordshire 012</t>
  </si>
  <si>
    <t>E02006005</t>
  </si>
  <si>
    <t>West Oxfordshire 013</t>
  </si>
  <si>
    <t>E02006006</t>
  </si>
  <si>
    <t>West Oxfordshire 014</t>
  </si>
  <si>
    <t>E02006007</t>
  </si>
  <si>
    <t>West Oxfordshire 015</t>
  </si>
  <si>
    <t>E02006008</t>
  </si>
  <si>
    <t>Bridgnorth 001</t>
  </si>
  <si>
    <t>E06000051</t>
  </si>
  <si>
    <t>E02006009</t>
  </si>
  <si>
    <t>Bridgnorth 002</t>
  </si>
  <si>
    <t>E02006010</t>
  </si>
  <si>
    <t>Bridgnorth 003</t>
  </si>
  <si>
    <t>E02006011</t>
  </si>
  <si>
    <t>Bridgnorth 004</t>
  </si>
  <si>
    <t>E02006012</t>
  </si>
  <si>
    <t>Bridgnorth 005</t>
  </si>
  <si>
    <t>E02006013</t>
  </si>
  <si>
    <t>Bridgnorth 006</t>
  </si>
  <si>
    <t>E02006014</t>
  </si>
  <si>
    <t>Bridgnorth 007</t>
  </si>
  <si>
    <t>E02006015</t>
  </si>
  <si>
    <t>North Shropshire 001</t>
  </si>
  <si>
    <t>E02006016</t>
  </si>
  <si>
    <t>North Shropshire 002</t>
  </si>
  <si>
    <t>E02006017</t>
  </si>
  <si>
    <t>North Shropshire 003</t>
  </si>
  <si>
    <t>E02006018</t>
  </si>
  <si>
    <t>North Shropshire 004</t>
  </si>
  <si>
    <t>E02006019</t>
  </si>
  <si>
    <t>North Shropshire 005</t>
  </si>
  <si>
    <t>E02006020</t>
  </si>
  <si>
    <t>North Shropshire 006</t>
  </si>
  <si>
    <t>E02006021</t>
  </si>
  <si>
    <t>North Shropshire 007</t>
  </si>
  <si>
    <t>E02006022</t>
  </si>
  <si>
    <t>North Shropshire 008</t>
  </si>
  <si>
    <t>E02006023</t>
  </si>
  <si>
    <t>Oswestry 001</t>
  </si>
  <si>
    <t>E02006024</t>
  </si>
  <si>
    <t>Oswestry 002</t>
  </si>
  <si>
    <t>E02006025</t>
  </si>
  <si>
    <t>Oswestry 003</t>
  </si>
  <si>
    <t>E02006026</t>
  </si>
  <si>
    <t>Oswestry 004</t>
  </si>
  <si>
    <t>E02006027</t>
  </si>
  <si>
    <t>Oswestry 005</t>
  </si>
  <si>
    <t>E02006028</t>
  </si>
  <si>
    <t>Shrewsbury and Atcham 001</t>
  </si>
  <si>
    <t>E02006029</t>
  </si>
  <si>
    <t>Shrewsbury and Atcham 002</t>
  </si>
  <si>
    <t>E02006030</t>
  </si>
  <si>
    <t>Shrewsbury and Atcham 003</t>
  </si>
  <si>
    <t>E02006031</t>
  </si>
  <si>
    <t>Shrewsbury and Atcham 004</t>
  </si>
  <si>
    <t>E02006032</t>
  </si>
  <si>
    <t>Shrewsbury and Atcham 005</t>
  </si>
  <si>
    <t>E02006033</t>
  </si>
  <si>
    <t>Shrewsbury and Atcham 006</t>
  </si>
  <si>
    <t>E02006034</t>
  </si>
  <si>
    <t>Shrewsbury and Atcham 007</t>
  </si>
  <si>
    <t>Copeland 001</t>
  </si>
  <si>
    <t>E02004001</t>
  </si>
  <si>
    <t>Copeland 002</t>
  </si>
  <si>
    <t>E02004002</t>
  </si>
  <si>
    <t>Copeland 003</t>
  </si>
  <si>
    <t>E02004003</t>
  </si>
  <si>
    <t>Copeland 004</t>
  </si>
  <si>
    <t>E02004004</t>
  </si>
  <si>
    <t>Copeland 005</t>
  </si>
  <si>
    <t>E02004005</t>
  </si>
  <si>
    <t>Copeland 006</t>
  </si>
  <si>
    <t>E02004006</t>
  </si>
  <si>
    <t>Copeland 007</t>
  </si>
  <si>
    <t>E02004007</t>
  </si>
  <si>
    <t>Copeland 008</t>
  </si>
  <si>
    <t>E02004008</t>
  </si>
  <si>
    <t>Eden 001</t>
  </si>
  <si>
    <t>E02004009</t>
  </si>
  <si>
    <t>Eden 002</t>
  </si>
  <si>
    <t>E02004010</t>
  </si>
  <si>
    <t>Eden 003</t>
  </si>
  <si>
    <t>E02004011</t>
  </si>
  <si>
    <t>Eden 004</t>
  </si>
  <si>
    <t>E02004012</t>
  </si>
  <si>
    <t>Eden 005</t>
  </si>
  <si>
    <t>E02004013</t>
  </si>
  <si>
    <t>Eden 006</t>
  </si>
  <si>
    <t>E02004014</t>
  </si>
  <si>
    <t>Eden 007</t>
  </si>
  <si>
    <t>E02004015</t>
  </si>
  <si>
    <t>South Lakeland 001</t>
  </si>
  <si>
    <t>E02004016</t>
  </si>
  <si>
    <t>South Lakeland 002</t>
  </si>
  <si>
    <t>E02004017</t>
  </si>
  <si>
    <t>South Lakeland 003</t>
  </si>
  <si>
    <t>E02004018</t>
  </si>
  <si>
    <t>South Lakeland 004</t>
  </si>
  <si>
    <t>E02004019</t>
  </si>
  <si>
    <t>South Lakeland 005</t>
  </si>
  <si>
    <t>E02004020</t>
  </si>
  <si>
    <t>South Lakeland 006</t>
  </si>
  <si>
    <t>E02004021</t>
  </si>
  <si>
    <t>South Lakeland 007</t>
  </si>
  <si>
    <t>E02004022</t>
  </si>
  <si>
    <t>South Lakeland 008</t>
  </si>
  <si>
    <t>E02004023</t>
  </si>
  <si>
    <t>South Lakeland 009</t>
  </si>
  <si>
    <t>E02004024</t>
  </si>
  <si>
    <t>South Lakeland 010</t>
  </si>
  <si>
    <t>E02004025</t>
  </si>
  <si>
    <t>South Lakeland 011</t>
  </si>
  <si>
    <t>E02004026</t>
  </si>
  <si>
    <t>South Lakeland 012</t>
  </si>
  <si>
    <t>E02004027</t>
  </si>
  <si>
    <t>South Lakeland 013</t>
  </si>
  <si>
    <t>E02004028</t>
  </si>
  <si>
    <t>South Lakeland 014</t>
  </si>
  <si>
    <t>E02004029</t>
  </si>
  <si>
    <t>Amber Valley 001</t>
  </si>
  <si>
    <t>E10000007</t>
  </si>
  <si>
    <t>E02004030</t>
  </si>
  <si>
    <t>Amber Valley 002</t>
  </si>
  <si>
    <t>E02004031</t>
  </si>
  <si>
    <t>Amber Valley 003</t>
  </si>
  <si>
    <t>E02004032</t>
  </si>
  <si>
    <t>Amber Valley 004</t>
  </si>
  <si>
    <t>E02004033</t>
  </si>
  <si>
    <t>Amber Valley 005</t>
  </si>
  <si>
    <t>E02004034</t>
  </si>
  <si>
    <t>Amber Valley 006</t>
  </si>
  <si>
    <t>E02004035</t>
  </si>
  <si>
    <t>Amber Valley 007</t>
  </si>
  <si>
    <t>E02004036</t>
  </si>
  <si>
    <t>Amber Valley 008</t>
  </si>
  <si>
    <t>E02004037</t>
  </si>
  <si>
    <t>Amber Valley 009</t>
  </si>
  <si>
    <t>E02004038</t>
  </si>
  <si>
    <t>Amber Valley 010</t>
  </si>
  <si>
    <t>E02004039</t>
  </si>
  <si>
    <t>Amber Valley 011</t>
  </si>
  <si>
    <t>E02004040</t>
  </si>
  <si>
    <t>Amber Valley 012</t>
  </si>
  <si>
    <t>E02004041</t>
  </si>
  <si>
    <t>Amber Valley 013</t>
  </si>
  <si>
    <t>E02004042</t>
  </si>
  <si>
    <t>Amber Valley 014</t>
  </si>
  <si>
    <t>E02004043</t>
  </si>
  <si>
    <t>Amber Valley 015</t>
  </si>
  <si>
    <t>E02004044</t>
  </si>
  <si>
    <t>Amber Valley 016</t>
  </si>
  <si>
    <t>E02004045</t>
  </si>
  <si>
    <t>Bolsover 001</t>
  </si>
  <si>
    <t>E02004046</t>
  </si>
  <si>
    <t>Bolsover 002</t>
  </si>
  <si>
    <t>E02004047</t>
  </si>
  <si>
    <t>Bolsover 003</t>
  </si>
  <si>
    <t>SMR&lt;75</t>
  </si>
  <si>
    <t>Torbay 001</t>
  </si>
  <si>
    <t>E06000027</t>
  </si>
  <si>
    <t>E02003155</t>
  </si>
  <si>
    <t>Torbay 002</t>
  </si>
  <si>
    <t>E02003156</t>
  </si>
  <si>
    <t>Torbay 003</t>
  </si>
  <si>
    <t>Welwyn Hatfield 013</t>
  </si>
  <si>
    <t>E02004993</t>
  </si>
  <si>
    <t>Welwyn Hatfield 014</t>
  </si>
  <si>
    <t>E02004994</t>
  </si>
  <si>
    <t>Welwyn Hatfield 015</t>
  </si>
  <si>
    <t>E02004967</t>
  </si>
  <si>
    <t>Three Rivers 012</t>
  </si>
  <si>
    <t>E02004968</t>
  </si>
  <si>
    <t>Watford 001</t>
  </si>
  <si>
    <t>E02004969</t>
  </si>
  <si>
    <t>Watford 002</t>
  </si>
  <si>
    <t>E02004970</t>
  </si>
  <si>
    <t>Watford 003</t>
  </si>
  <si>
    <t>E02004971</t>
  </si>
  <si>
    <t>Watford 004</t>
  </si>
  <si>
    <t>E02004972</t>
  </si>
  <si>
    <t>Watford 005</t>
  </si>
  <si>
    <t>E02004973</t>
  </si>
  <si>
    <t>Watford 006</t>
  </si>
  <si>
    <t>E02004974</t>
  </si>
  <si>
    <t>Watford 007</t>
  </si>
  <si>
    <t>E02004975</t>
  </si>
  <si>
    <t>Watford 008</t>
  </si>
  <si>
    <t>E02004976</t>
  </si>
  <si>
    <t>Watford 009</t>
  </si>
  <si>
    <t>E02004977</t>
  </si>
  <si>
    <t>Watford 010</t>
  </si>
  <si>
    <t>E02004978</t>
  </si>
  <si>
    <t>Watford 011</t>
  </si>
  <si>
    <t>E02004979</t>
  </si>
  <si>
    <t>Watford 012</t>
  </si>
  <si>
    <t>E02004980</t>
  </si>
  <si>
    <t>Welwyn Hatfield 001</t>
  </si>
  <si>
    <t>E02004981</t>
  </si>
  <si>
    <t>Welwyn Hatfield 002</t>
  </si>
  <si>
    <t>E02004982</t>
  </si>
  <si>
    <t>Welwyn Hatfield 003</t>
  </si>
  <si>
    <t>E02004983</t>
  </si>
  <si>
    <t>Welwyn Hatfield 004</t>
  </si>
  <si>
    <t>E02004984</t>
  </si>
  <si>
    <t>Welwyn Hatfield 005</t>
  </si>
  <si>
    <t>E02004985</t>
  </si>
  <si>
    <t>E02003135</t>
  </si>
  <si>
    <t>Plymouth 014</t>
  </si>
  <si>
    <t>E02003136</t>
  </si>
  <si>
    <t>Plymouth 015</t>
  </si>
  <si>
    <t>E02003137</t>
  </si>
  <si>
    <t>Plymouth 016</t>
  </si>
  <si>
    <t>E02003138</t>
  </si>
  <si>
    <t>Plymouth 017</t>
  </si>
  <si>
    <t>E02003139</t>
  </si>
  <si>
    <t>Plymouth 018</t>
  </si>
  <si>
    <t>E02003140</t>
  </si>
  <si>
    <t>Plymouth 019</t>
  </si>
  <si>
    <t>E02003141</t>
  </si>
  <si>
    <t>Plymouth 020</t>
  </si>
  <si>
    <t>E02003142</t>
  </si>
  <si>
    <t>Plymouth 021</t>
  </si>
  <si>
    <t>E02003143</t>
  </si>
  <si>
    <t>Plymouth 022</t>
  </si>
  <si>
    <t>E02003144</t>
  </si>
  <si>
    <t>Plymouth 023</t>
  </si>
  <si>
    <t>E02003145</t>
  </si>
  <si>
    <t>Plymouth 024</t>
  </si>
  <si>
    <t>E02003146</t>
  </si>
  <si>
    <t>Plymouth 025</t>
  </si>
  <si>
    <t>E02003147</t>
  </si>
  <si>
    <t>Plymouth 026</t>
  </si>
  <si>
    <t>E02003148</t>
  </si>
  <si>
    <t>Plymouth 027</t>
  </si>
  <si>
    <t>E02003149</t>
  </si>
  <si>
    <t>Plymouth 028</t>
  </si>
  <si>
    <t>E02003150</t>
  </si>
  <si>
    <t>Plymouth 029</t>
  </si>
  <si>
    <t>E02003151</t>
  </si>
  <si>
    <t>Plymouth 030</t>
  </si>
  <si>
    <t>E02003152</t>
  </si>
  <si>
    <t>Plymouth 031</t>
  </si>
  <si>
    <t>E02003153</t>
  </si>
  <si>
    <t>Plymouth 032</t>
  </si>
  <si>
    <t>E02003154</t>
  </si>
  <si>
    <t>South Gloucestershire 008</t>
  </si>
  <si>
    <t>E02003098</t>
  </si>
  <si>
    <t>South Gloucestershire 009</t>
  </si>
  <si>
    <t>E02003099</t>
  </si>
  <si>
    <t>South Gloucestershire 010</t>
  </si>
  <si>
    <t>E02003100</t>
  </si>
  <si>
    <t>South Gloucestershire 011</t>
  </si>
  <si>
    <t>E02003101</t>
  </si>
  <si>
    <t>South Gloucestershire 012</t>
  </si>
  <si>
    <t>E02003102</t>
  </si>
  <si>
    <t>South Gloucestershire 013</t>
  </si>
  <si>
    <t>E02003103</t>
  </si>
  <si>
    <t>South Gloucestershire 014</t>
  </si>
  <si>
    <t>E02003104</t>
  </si>
  <si>
    <t>South Gloucestershire 015</t>
  </si>
  <si>
    <t>E02003105</t>
  </si>
  <si>
    <t>South Gloucestershire 016</t>
  </si>
  <si>
    <t>E02003106</t>
  </si>
  <si>
    <t>South Gloucestershire 017</t>
  </si>
  <si>
    <t>E02003107</t>
  </si>
  <si>
    <t>South Gloucestershire 018</t>
  </si>
  <si>
    <t>E02003108</t>
  </si>
  <si>
    <t>South Gloucestershire 019</t>
  </si>
  <si>
    <t>E02003109</t>
  </si>
  <si>
    <t>South Gloucestershire 020</t>
  </si>
  <si>
    <t>E02003110</t>
  </si>
  <si>
    <t>E02005020</t>
  </si>
  <si>
    <t>Canterbury 011</t>
  </si>
  <si>
    <t>E02005021</t>
  </si>
  <si>
    <t>Canterbury 012</t>
  </si>
  <si>
    <t>E02005022</t>
  </si>
  <si>
    <t>Canterbury 013</t>
  </si>
  <si>
    <t>E02005023</t>
  </si>
  <si>
    <t>Canterbury 014</t>
  </si>
  <si>
    <t>E02005024</t>
  </si>
  <si>
    <t>Canterbury 015</t>
  </si>
  <si>
    <t>E02005025</t>
  </si>
  <si>
    <t>Canterbury 016</t>
  </si>
  <si>
    <t>E02005026</t>
  </si>
  <si>
    <t>Canterbury 017</t>
  </si>
  <si>
    <t>E02005027</t>
  </si>
  <si>
    <t>Canterbury 018</t>
  </si>
  <si>
    <t>E02005028</t>
  </si>
  <si>
    <t>Dartford 001</t>
  </si>
  <si>
    <t>E02005029</t>
  </si>
  <si>
    <t>Dartford 002</t>
  </si>
  <si>
    <t>E02005030</t>
  </si>
  <si>
    <t>Allocation adjusted for change in PTB provision</t>
  </si>
  <si>
    <t>E02005588</t>
  </si>
  <si>
    <t>Norwich 005</t>
  </si>
  <si>
    <t>E02005589</t>
  </si>
  <si>
    <t>Norwich 006</t>
  </si>
  <si>
    <t>E02005590</t>
  </si>
  <si>
    <t>Norwich 007</t>
  </si>
  <si>
    <t>E02005591</t>
  </si>
  <si>
    <t>Norwich 008</t>
  </si>
  <si>
    <t>E02005592</t>
  </si>
  <si>
    <t>Norwich 009</t>
  </si>
  <si>
    <t>E02005593</t>
  </si>
  <si>
    <t>Norwich 010</t>
  </si>
  <si>
    <t>E02005594</t>
  </si>
  <si>
    <t>Norwich 011</t>
  </si>
  <si>
    <t>E02004340</t>
  </si>
  <si>
    <t>Sedgefield 008</t>
  </si>
  <si>
    <t>E02004341</t>
  </si>
  <si>
    <t>Sedgefield 009</t>
  </si>
  <si>
    <t>E02004342</t>
  </si>
  <si>
    <t>R341</t>
  </si>
  <si>
    <t>R342</t>
  </si>
  <si>
    <t>R343</t>
  </si>
  <si>
    <t>R344</t>
  </si>
  <si>
    <t>R345</t>
  </si>
  <si>
    <t>R346</t>
  </si>
  <si>
    <t>R347</t>
  </si>
  <si>
    <t>R348</t>
  </si>
  <si>
    <t>R349</t>
  </si>
  <si>
    <t>R350</t>
  </si>
  <si>
    <t>R351</t>
  </si>
  <si>
    <t>R352</t>
  </si>
  <si>
    <t>R353</t>
  </si>
  <si>
    <t>R354</t>
  </si>
  <si>
    <t>R355</t>
  </si>
  <si>
    <t>R356</t>
  </si>
  <si>
    <t>R357</t>
  </si>
  <si>
    <t>R358</t>
  </si>
  <si>
    <t>R359</t>
  </si>
  <si>
    <t>R360</t>
  </si>
  <si>
    <t>R361</t>
  </si>
  <si>
    <t>R362</t>
  </si>
  <si>
    <t>R363</t>
  </si>
  <si>
    <t>R364</t>
  </si>
  <si>
    <t>R365</t>
  </si>
  <si>
    <t>R366</t>
  </si>
  <si>
    <t>R367</t>
  </si>
  <si>
    <t>R368</t>
  </si>
  <si>
    <t>R369</t>
  </si>
  <si>
    <t>R370</t>
  </si>
  <si>
    <t>R371</t>
  </si>
  <si>
    <t>R372</t>
  </si>
  <si>
    <t>R373</t>
  </si>
  <si>
    <t>R374</t>
  </si>
  <si>
    <t>R375</t>
  </si>
  <si>
    <t>R376</t>
  </si>
  <si>
    <t>R377</t>
  </si>
  <si>
    <t>R378</t>
  </si>
  <si>
    <t>R379</t>
  </si>
  <si>
    <t>R380</t>
  </si>
  <si>
    <t>R381</t>
  </si>
  <si>
    <t>R382</t>
  </si>
  <si>
    <t>R383</t>
  </si>
  <si>
    <t>R384</t>
  </si>
  <si>
    <t>R385</t>
  </si>
  <si>
    <t>R386</t>
  </si>
  <si>
    <t>R387</t>
  </si>
  <si>
    <t>R388</t>
  </si>
  <si>
    <t>R389</t>
  </si>
  <si>
    <t>R390</t>
  </si>
  <si>
    <t>R391</t>
  </si>
  <si>
    <t>R392</t>
  </si>
  <si>
    <t>R393</t>
  </si>
  <si>
    <t>R394</t>
  </si>
  <si>
    <t>R395</t>
  </si>
  <si>
    <t>R396</t>
  </si>
  <si>
    <t>R397</t>
  </si>
  <si>
    <t>R398</t>
  </si>
  <si>
    <t>R399</t>
  </si>
  <si>
    <t>R400</t>
  </si>
  <si>
    <t>R401</t>
  </si>
  <si>
    <t>R402</t>
  </si>
  <si>
    <t>R601</t>
  </si>
  <si>
    <t>R602</t>
  </si>
  <si>
    <t>Aylesbury Vale 002</t>
  </si>
  <si>
    <t>E02003654</t>
  </si>
  <si>
    <t>Aylesbury Vale 003</t>
  </si>
  <si>
    <t>E02003655</t>
  </si>
  <si>
    <t>Aylesbury Vale 004</t>
  </si>
  <si>
    <t>E02003656</t>
  </si>
  <si>
    <t>Aylesbury Vale 005</t>
  </si>
  <si>
    <t>E02003657</t>
  </si>
  <si>
    <t>Aylesbury Vale 006</t>
  </si>
  <si>
    <t>E02003658</t>
  </si>
  <si>
    <t>Aylesbury Vale 007</t>
  </si>
  <si>
    <t>E02003659</t>
  </si>
  <si>
    <t>Aylesbury Vale 008</t>
  </si>
  <si>
    <t>E02003660</t>
  </si>
  <si>
    <t>Aylesbury Vale 009</t>
  </si>
  <si>
    <t>E02003661</t>
  </si>
  <si>
    <t>Aylesbury Vale 010</t>
  </si>
  <si>
    <t>E02003662</t>
  </si>
  <si>
    <t>R628</t>
  </si>
  <si>
    <t>R629</t>
  </si>
  <si>
    <t>R630</t>
  </si>
  <si>
    <t>R631</t>
  </si>
  <si>
    <t>R642</t>
  </si>
  <si>
    <t>R643</t>
  </si>
  <si>
    <t>R644</t>
  </si>
  <si>
    <t>R645</t>
  </si>
  <si>
    <t>R646</t>
  </si>
  <si>
    <t>R647</t>
  </si>
  <si>
    <t>R649</t>
  </si>
  <si>
    <t>R650</t>
  </si>
  <si>
    <t>R651</t>
  </si>
  <si>
    <t>R652</t>
  </si>
  <si>
    <t>R653</t>
  </si>
  <si>
    <t>R654</t>
  </si>
  <si>
    <t>R655</t>
  </si>
  <si>
    <t>R656</t>
  </si>
  <si>
    <t>R658</t>
  </si>
  <si>
    <t>R659</t>
  </si>
  <si>
    <t>R660</t>
  </si>
  <si>
    <t>R661</t>
  </si>
  <si>
    <t>R662</t>
  </si>
  <si>
    <t>R412</t>
  </si>
  <si>
    <t>R419</t>
  </si>
  <si>
    <t>R422</t>
  </si>
  <si>
    <t>R428</t>
  </si>
  <si>
    <t>R429</t>
  </si>
  <si>
    <t>R430</t>
  </si>
  <si>
    <t>R434</t>
  </si>
  <si>
    <t>R436</t>
  </si>
  <si>
    <t>R438</t>
  </si>
  <si>
    <t>R439</t>
  </si>
  <si>
    <t>R440</t>
  </si>
  <si>
    <t>R441</t>
  </si>
  <si>
    <t>R618</t>
  </si>
  <si>
    <t>R633</t>
  </si>
  <si>
    <t>R634</t>
  </si>
  <si>
    <t>R635</t>
  </si>
  <si>
    <t>R637</t>
  </si>
  <si>
    <t>R638</t>
  </si>
  <si>
    <t>R639</t>
  </si>
  <si>
    <t>R640</t>
  </si>
  <si>
    <t>R663</t>
  </si>
  <si>
    <t>R665</t>
  </si>
  <si>
    <t>R666</t>
  </si>
  <si>
    <t>R667</t>
  </si>
  <si>
    <t>R668</t>
  </si>
  <si>
    <t>R669</t>
  </si>
  <si>
    <t>R671</t>
  </si>
  <si>
    <t>R672</t>
  </si>
  <si>
    <t>R673</t>
  </si>
  <si>
    <t>R674</t>
  </si>
  <si>
    <t>R675</t>
  </si>
  <si>
    <t>R676</t>
  </si>
  <si>
    <t>R677</t>
  </si>
  <si>
    <t>R678</t>
  </si>
  <si>
    <t>R679</t>
  </si>
  <si>
    <t>R680</t>
  </si>
  <si>
    <t>Total weighted population</t>
  </si>
  <si>
    <t>Elmbridge 014</t>
  </si>
  <si>
    <t>Portsmouth 020</t>
  </si>
  <si>
    <t>E02003544</t>
  </si>
  <si>
    <t>Portsmouth 021</t>
  </si>
  <si>
    <t>E02003545</t>
  </si>
  <si>
    <t>Portsmouth 022</t>
  </si>
  <si>
    <t>E02003546</t>
  </si>
  <si>
    <t>Portsmouth 023</t>
  </si>
  <si>
    <t>E02003547</t>
  </si>
  <si>
    <t>Portsmouth 024</t>
  </si>
  <si>
    <t>E02003548</t>
  </si>
  <si>
    <t>Portsmouth 025</t>
  </si>
  <si>
    <t>E02003549</t>
  </si>
  <si>
    <t>Southampton 001</t>
  </si>
  <si>
    <t>E06000045</t>
  </si>
  <si>
    <t>E02003550</t>
  </si>
  <si>
    <t>Southampton 002</t>
  </si>
  <si>
    <t>E02003551</t>
  </si>
  <si>
    <t>Southampton 003</t>
  </si>
  <si>
    <t>E02003552</t>
  </si>
  <si>
    <t>Southampton 004</t>
  </si>
  <si>
    <t>E02003553</t>
  </si>
  <si>
    <t>Southampton 005</t>
  </si>
  <si>
    <t>E02003554</t>
  </si>
  <si>
    <t>Southampton 006</t>
  </si>
  <si>
    <t xml:space="preserve">2014-15 opening baseline
</t>
  </si>
  <si>
    <t>2014-15 opening baseline per head
£</t>
  </si>
  <si>
    <t xml:space="preserve">2014-15 opening target
</t>
  </si>
  <si>
    <t>2014-15 opening target per head 
£</t>
  </si>
  <si>
    <t xml:space="preserve">2014-15 baseline minus target
</t>
  </si>
  <si>
    <t>2014-15 (baseline minus target) / target
%</t>
  </si>
  <si>
    <t>2014-15 increase
 %</t>
  </si>
  <si>
    <t xml:space="preserve">2014-15 allocation
</t>
  </si>
  <si>
    <t>2014-15 allocation
per head
£</t>
  </si>
  <si>
    <t xml:space="preserve">2014-15 closing target
</t>
  </si>
  <si>
    <t xml:space="preserve">2014-15 closing DFT
</t>
  </si>
  <si>
    <t>2014-15 closing DFT 
%</t>
  </si>
  <si>
    <t>2014-15 crude population</t>
  </si>
  <si>
    <t>Table 1: 2013-14 and 2014-15 local authority public health allocations (figures in £000s unless stated)</t>
  </si>
  <si>
    <t xml:space="preserve">2014-15 increase
</t>
  </si>
  <si>
    <t xml:space="preserve">2013-14 and 2014-15 local authority public health allocations </t>
  </si>
  <si>
    <t>(b) minimum growth is 2.8% in 2013-14 but the vast majority receiving minimum growth receive 2.8%</t>
  </si>
  <si>
    <t>Opening DFT
 %</t>
  </si>
  <si>
    <t>total number of drug users who begin a course of treatment in 2011</t>
  </si>
  <si>
    <t>proportion of users who begin treatment in 2011 who successfully complete and do not re-present within at least 6 months</t>
  </si>
  <si>
    <t>The figures in this Exposition book differ slightly to those published in January 2013 for Bath and North</t>
  </si>
  <si>
    <t>East Somerset, Cheshire East, and Cheshire West and Chester due to changes in 2013-14 opening baselines.</t>
  </si>
  <si>
    <t xml:space="preserve">2014-15 allocations are pasted values from Exposition Book Public Health Allocations 2014-15, included here for completeness.  </t>
  </si>
  <si>
    <t>April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</si>
</sst>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5" formatCode="&quot;£&quot;#,##0;\-&quot;£&quot;#,##0"/>
    <numFmt numFmtId="44" formatCode="_-&quot;£&quot;* #,##0.00_-;\-&quot;£&quot;* #,##0.00_-;_-&quot;£&quot;* &quot;-&quot;??_-;_-@_-"/>
    <numFmt numFmtId="43" formatCode="_-* #,##0.00_-;\-* #,##0.00_-;_-* &quot;-&quot;??_-;_-@_-"/>
    <numFmt numFmtId="164" formatCode="#,##0;[Red]\(#,##0\)"/>
    <numFmt numFmtId="165" formatCode="_-* #,##0.0_-;\-* #,##0.0_-;_-* &quot;-&quot;??_-;_-@_-"/>
    <numFmt numFmtId="166" formatCode="_-* #,##0_-;\-* #,##0_-;_-* &quot;-&quot;??_-;_-@_-"/>
    <numFmt numFmtId="167" formatCode="0.0"/>
    <numFmt numFmtId="168" formatCode="0.0%"/>
    <numFmt numFmtId="169" formatCode="0.000%"/>
    <numFmt numFmtId="170" formatCode="_-* #,##0.000000_-;\-* #,##0.000000_-;_-* &quot;-&quot;??_-;_-@_-"/>
    <numFmt numFmtId="171" formatCode="#,##0.0000;\-#,##0.0000"/>
    <numFmt numFmtId="172" formatCode="#,##0_ ;[Red]\-#,##0\ "/>
    <numFmt numFmtId="173" formatCode="#,##0.0000"/>
    <numFmt numFmtId="174" formatCode="#,##0_ ;\-#,##0\ "/>
  </numFmts>
  <fonts count="20" x14ac:knownFonts="1">
    <font>
      <sz val="10"/>
      <name val="Arial"/>
    </font>
    <font>
      <sz val="10"/>
      <name val="Arial"/>
      <family val="2"/>
    </font>
    <font>
      <sz val="10"/>
      <name val="Tahoma"/>
      <family val="2"/>
    </font>
    <font>
      <sz val="10"/>
      <name val="MS Sans Serif"/>
      <family val="2"/>
    </font>
    <font>
      <sz val="10"/>
      <color indexed="8"/>
      <name val="Tahoma"/>
      <family val="2"/>
    </font>
    <font>
      <sz val="10"/>
      <color indexed="8"/>
      <name val="Arial"/>
      <family val="2"/>
    </font>
    <font>
      <b/>
      <sz val="10"/>
      <name val="Arial"/>
      <family val="2"/>
    </font>
    <font>
      <sz val="8"/>
      <name val="Arial"/>
      <family val="2"/>
    </font>
    <font>
      <b/>
      <sz val="10"/>
      <color indexed="10"/>
      <name val="Arial"/>
      <family val="2"/>
    </font>
    <font>
      <sz val="10"/>
      <name val="Arial"/>
      <family val="2"/>
    </font>
    <font>
      <sz val="10"/>
      <name val="Arial"/>
      <family val="2"/>
    </font>
    <font>
      <sz val="10"/>
      <color indexed="8"/>
      <name val="Arial"/>
      <family val="2"/>
    </font>
    <font>
      <b/>
      <sz val="12"/>
      <name val="Arial"/>
      <family val="2"/>
    </font>
    <font>
      <u/>
      <sz val="10"/>
      <color indexed="12"/>
      <name val="Arial"/>
      <family val="2"/>
    </font>
    <font>
      <i/>
      <sz val="10"/>
      <name val="Arial"/>
      <family val="2"/>
    </font>
    <font>
      <b/>
      <sz val="9"/>
      <color indexed="8"/>
      <name val="Arial"/>
      <family val="2"/>
    </font>
    <font>
      <sz val="9"/>
      <color indexed="8"/>
      <name val="Arial"/>
      <family val="2"/>
    </font>
    <font>
      <sz val="10"/>
      <color indexed="10"/>
      <name val="Arial"/>
      <family val="2"/>
    </font>
    <font>
      <sz val="10"/>
      <color indexed="12"/>
      <name val="Arial"/>
      <family val="2"/>
    </font>
    <font>
      <b/>
      <sz val="10"/>
      <color indexed="8"/>
      <name val="Arial"/>
      <family val="2"/>
    </font>
  </fonts>
  <fills count="3">
    <fill>
      <patternFill patternType="none"/>
    </fill>
    <fill>
      <patternFill patternType="gray125"/>
    </fill>
    <fill>
      <patternFill patternType="solid">
        <fgColor indexed="9"/>
        <bgColor indexed="64"/>
      </patternFill>
    </fill>
  </fills>
  <borders count="12">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11">
    <xf numFmtId="0" fontId="0" fillId="0" borderId="0"/>
    <xf numFmtId="43" fontId="1" fillId="0" borderId="0" applyFont="0" applyFill="0" applyBorder="0" applyAlignment="0" applyProtection="0"/>
    <xf numFmtId="44" fontId="1" fillId="0" borderId="0" applyFont="0" applyFill="0" applyBorder="0" applyAlignment="0" applyProtection="0"/>
    <xf numFmtId="164" fontId="1" fillId="0" borderId="0" applyFont="0" applyFill="0" applyBorder="0" applyAlignment="0" applyProtection="0"/>
    <xf numFmtId="0" fontId="13" fillId="0" borderId="0" applyNumberFormat="0" applyFill="0" applyBorder="0" applyAlignment="0" applyProtection="0">
      <alignment vertical="top"/>
      <protection locked="0"/>
    </xf>
    <xf numFmtId="0" fontId="3" fillId="0" borderId="0"/>
    <xf numFmtId="0" fontId="1" fillId="0" borderId="0"/>
    <xf numFmtId="0" fontId="9" fillId="0" borderId="0"/>
    <xf numFmtId="0" fontId="5" fillId="0" borderId="0"/>
    <xf numFmtId="0" fontId="7" fillId="0" borderId="0"/>
    <xf numFmtId="9" fontId="1" fillId="0" borderId="0" applyFont="0" applyFill="0" applyBorder="0" applyAlignment="0" applyProtection="0"/>
  </cellStyleXfs>
  <cellXfs count="194">
    <xf numFmtId="0" fontId="0" fillId="0" borderId="0" xfId="0"/>
    <xf numFmtId="0" fontId="2" fillId="0" borderId="0" xfId="5" applyFont="1" applyAlignment="1">
      <alignment horizontal="left" vertical="center" indent="1"/>
    </xf>
    <xf numFmtId="0" fontId="6" fillId="0" borderId="0" xfId="0" applyFont="1" applyAlignment="1">
      <alignment wrapText="1"/>
    </xf>
    <xf numFmtId="0" fontId="8" fillId="0" borderId="0" xfId="9" applyFont="1"/>
    <xf numFmtId="166" fontId="0" fillId="0" borderId="0" xfId="1" applyNumberFormat="1" applyFont="1"/>
    <xf numFmtId="0" fontId="6" fillId="0" borderId="0" xfId="0" applyFont="1"/>
    <xf numFmtId="2" fontId="0" fillId="0" borderId="0" xfId="0" applyNumberFormat="1"/>
    <xf numFmtId="166" fontId="6" fillId="0" borderId="0" xfId="1" applyNumberFormat="1" applyFont="1"/>
    <xf numFmtId="43" fontId="0" fillId="0" borderId="0" xfId="1" applyNumberFormat="1" applyFont="1"/>
    <xf numFmtId="166" fontId="0" fillId="0" borderId="0" xfId="1" applyNumberFormat="1" applyFont="1" applyBorder="1"/>
    <xf numFmtId="0" fontId="6" fillId="0" borderId="1" xfId="0" applyFont="1" applyBorder="1" applyAlignment="1">
      <alignment horizontal="center" wrapText="1"/>
    </xf>
    <xf numFmtId="0" fontId="6" fillId="0" borderId="0" xfId="0" applyFont="1" applyBorder="1"/>
    <xf numFmtId="0" fontId="6" fillId="0" borderId="2" xfId="0" applyFont="1" applyBorder="1" applyAlignment="1">
      <alignment horizontal="center" wrapText="1"/>
    </xf>
    <xf numFmtId="166" fontId="0" fillId="0" borderId="0" xfId="0" applyNumberFormat="1"/>
    <xf numFmtId="166" fontId="9" fillId="0" borderId="0" xfId="0" applyNumberFormat="1" applyFont="1"/>
    <xf numFmtId="9" fontId="0" fillId="0" borderId="0" xfId="10" applyFont="1"/>
    <xf numFmtId="0" fontId="6" fillId="0" borderId="0" xfId="0" applyFont="1" applyAlignment="1">
      <alignment horizontal="center"/>
    </xf>
    <xf numFmtId="9" fontId="6" fillId="0" borderId="0" xfId="0" applyNumberFormat="1" applyFont="1"/>
    <xf numFmtId="9" fontId="6" fillId="0" borderId="0" xfId="10" applyFont="1"/>
    <xf numFmtId="0" fontId="6" fillId="0" borderId="0" xfId="9" applyFont="1"/>
    <xf numFmtId="10" fontId="0" fillId="0" borderId="0" xfId="10" applyNumberFormat="1" applyFont="1" applyBorder="1"/>
    <xf numFmtId="0" fontId="0" fillId="0" borderId="0" xfId="0" applyBorder="1"/>
    <xf numFmtId="166" fontId="9" fillId="0" borderId="0" xfId="1" applyNumberFormat="1" applyFont="1"/>
    <xf numFmtId="166" fontId="0" fillId="0" borderId="0" xfId="0" applyNumberFormat="1" applyBorder="1"/>
    <xf numFmtId="166" fontId="9" fillId="0" borderId="0" xfId="0" applyNumberFormat="1" applyFont="1" applyBorder="1"/>
    <xf numFmtId="0" fontId="9" fillId="0" borderId="0" xfId="0" applyFont="1" applyBorder="1" applyAlignment="1">
      <alignment wrapText="1"/>
    </xf>
    <xf numFmtId="164" fontId="9" fillId="0" borderId="0" xfId="3" applyFont="1" applyBorder="1" applyAlignment="1">
      <alignment wrapText="1"/>
    </xf>
    <xf numFmtId="0" fontId="11" fillId="0" borderId="0" xfId="8" applyFont="1" applyFill="1" applyBorder="1" applyAlignment="1">
      <alignment horizontal="right" wrapText="1"/>
    </xf>
    <xf numFmtId="0" fontId="9" fillId="0" borderId="0" xfId="0" applyFont="1" applyFill="1" applyBorder="1" applyAlignment="1">
      <alignment horizontal="right" wrapText="1"/>
    </xf>
    <xf numFmtId="0" fontId="9" fillId="0" borderId="0" xfId="0" applyFont="1" applyBorder="1" applyAlignment="1">
      <alignment horizontal="right" wrapText="1"/>
    </xf>
    <xf numFmtId="166" fontId="9" fillId="0" borderId="0" xfId="1" applyNumberFormat="1" applyFont="1" applyBorder="1" applyAlignment="1">
      <alignment horizontal="right" wrapText="1"/>
    </xf>
    <xf numFmtId="0" fontId="9" fillId="0" borderId="0" xfId="0" applyFont="1" applyBorder="1" applyAlignment="1">
      <alignment horizontal="left" wrapText="1"/>
    </xf>
    <xf numFmtId="164" fontId="9" fillId="0" borderId="0" xfId="3" applyFont="1" applyBorder="1" applyAlignment="1">
      <alignment horizontal="right" wrapText="1"/>
    </xf>
    <xf numFmtId="9" fontId="6" fillId="0" borderId="3" xfId="0" applyNumberFormat="1" applyFont="1" applyBorder="1"/>
    <xf numFmtId="2" fontId="6" fillId="0" borderId="4" xfId="0" applyNumberFormat="1" applyFont="1" applyBorder="1"/>
    <xf numFmtId="9" fontId="6" fillId="0" borderId="5" xfId="0" applyNumberFormat="1" applyFont="1" applyBorder="1"/>
    <xf numFmtId="0" fontId="6" fillId="0" borderId="6" xfId="0" applyFont="1" applyBorder="1"/>
    <xf numFmtId="2" fontId="6" fillId="0" borderId="7" xfId="0" applyNumberFormat="1" applyFont="1" applyBorder="1"/>
    <xf numFmtId="0" fontId="9" fillId="0" borderId="0" xfId="0" applyFont="1"/>
    <xf numFmtId="0" fontId="9" fillId="0" borderId="0" xfId="0" applyFont="1" applyBorder="1"/>
    <xf numFmtId="166" fontId="9" fillId="0" borderId="0" xfId="1" applyNumberFormat="1" applyFont="1" applyBorder="1"/>
    <xf numFmtId="2" fontId="9" fillId="0" borderId="0" xfId="0" applyNumberFormat="1" applyFont="1" applyBorder="1"/>
    <xf numFmtId="5" fontId="6" fillId="0" borderId="0" xfId="0" applyNumberFormat="1" applyFont="1" applyBorder="1"/>
    <xf numFmtId="166" fontId="9" fillId="0" borderId="0" xfId="1" applyNumberFormat="1" applyFont="1" applyFill="1" applyBorder="1" applyAlignment="1">
      <alignment horizontal="right" wrapText="1"/>
    </xf>
    <xf numFmtId="0" fontId="0" fillId="0" borderId="0" xfId="0" applyAlignment="1">
      <alignment horizontal="right" wrapText="1"/>
    </xf>
    <xf numFmtId="0" fontId="10" fillId="0" borderId="0" xfId="0" applyFont="1"/>
    <xf numFmtId="0" fontId="4" fillId="0" borderId="0" xfId="0" applyFont="1" applyFill="1" applyBorder="1" applyAlignment="1">
      <alignment vertical="top"/>
    </xf>
    <xf numFmtId="0" fontId="12" fillId="0" borderId="0" xfId="0" applyNumberFormat="1" applyFont="1"/>
    <xf numFmtId="0" fontId="0" fillId="0" borderId="0" xfId="0" applyNumberFormat="1"/>
    <xf numFmtId="0" fontId="0" fillId="0" borderId="0" xfId="0" applyAlignment="1">
      <alignment wrapText="1"/>
    </xf>
    <xf numFmtId="0" fontId="9" fillId="0" borderId="0" xfId="0" applyFont="1" applyAlignment="1">
      <alignment wrapText="1"/>
    </xf>
    <xf numFmtId="0" fontId="6" fillId="0" borderId="0" xfId="0" applyFont="1" applyBorder="1" applyAlignment="1">
      <alignment horizontal="center" wrapText="1"/>
    </xf>
    <xf numFmtId="10" fontId="0" fillId="0" borderId="0" xfId="10" applyNumberFormat="1" applyFont="1"/>
    <xf numFmtId="10" fontId="0" fillId="0" borderId="0" xfId="0" applyNumberFormat="1"/>
    <xf numFmtId="0" fontId="6" fillId="0" borderId="0" xfId="0" applyFont="1" applyAlignment="1">
      <alignment horizontal="center" wrapText="1"/>
    </xf>
    <xf numFmtId="2" fontId="9" fillId="0" borderId="0" xfId="0" applyNumberFormat="1" applyFont="1" applyAlignment="1">
      <alignment wrapText="1"/>
    </xf>
    <xf numFmtId="166" fontId="9" fillId="0" borderId="0" xfId="0" applyNumberFormat="1" applyFont="1" applyAlignment="1">
      <alignment wrapText="1"/>
    </xf>
    <xf numFmtId="0" fontId="6" fillId="0" borderId="8" xfId="0" applyFont="1" applyBorder="1" applyAlignment="1">
      <alignment horizontal="right" wrapText="1"/>
    </xf>
    <xf numFmtId="0" fontId="11" fillId="0" borderId="0" xfId="0" applyFont="1"/>
    <xf numFmtId="168" fontId="0" fillId="0" borderId="0" xfId="10" applyNumberFormat="1" applyFont="1"/>
    <xf numFmtId="169" fontId="0" fillId="0" borderId="0" xfId="10" applyNumberFormat="1" applyFont="1"/>
    <xf numFmtId="0" fontId="6" fillId="0" borderId="0" xfId="0" applyFont="1" applyAlignment="1"/>
    <xf numFmtId="0" fontId="6" fillId="2" borderId="0" xfId="0" applyFont="1" applyFill="1"/>
    <xf numFmtId="0" fontId="0" fillId="2" borderId="0" xfId="0" applyFill="1"/>
    <xf numFmtId="0" fontId="6" fillId="2" borderId="0" xfId="0" applyFont="1" applyFill="1" applyAlignment="1"/>
    <xf numFmtId="0" fontId="9" fillId="2" borderId="0" xfId="0" applyFont="1" applyFill="1" applyAlignment="1"/>
    <xf numFmtId="0" fontId="9" fillId="2" borderId="0" xfId="9" applyFont="1" applyFill="1"/>
    <xf numFmtId="0" fontId="9" fillId="2" borderId="0" xfId="0" applyFont="1" applyFill="1"/>
    <xf numFmtId="166" fontId="0" fillId="0" borderId="0" xfId="1" applyNumberFormat="1" applyFont="1" applyAlignment="1"/>
    <xf numFmtId="0" fontId="14" fillId="0" borderId="0" xfId="0" applyFont="1" applyAlignment="1">
      <alignment horizontal="right" wrapText="1"/>
    </xf>
    <xf numFmtId="0" fontId="15" fillId="0" borderId="0" xfId="7" applyFont="1" applyBorder="1" applyAlignment="1">
      <alignment horizontal="right" wrapText="1"/>
    </xf>
    <xf numFmtId="0" fontId="16" fillId="0" borderId="0" xfId="7" applyFont="1" applyFill="1" applyBorder="1" applyAlignment="1">
      <alignment horizontal="right" wrapText="1"/>
    </xf>
    <xf numFmtId="166" fontId="0" fillId="0" borderId="0" xfId="1" applyNumberFormat="1" applyFont="1" applyAlignment="1">
      <alignment vertical="center"/>
    </xf>
    <xf numFmtId="9" fontId="9" fillId="0" borderId="0" xfId="10" applyFont="1"/>
    <xf numFmtId="165" fontId="6" fillId="0" borderId="0" xfId="0" applyNumberFormat="1" applyFont="1"/>
    <xf numFmtId="0" fontId="6" fillId="0" borderId="0" xfId="0" applyFont="1" applyBorder="1" applyAlignment="1">
      <alignment wrapText="1"/>
    </xf>
    <xf numFmtId="2" fontId="6" fillId="0" borderId="9" xfId="0" applyNumberFormat="1" applyFont="1" applyBorder="1"/>
    <xf numFmtId="167" fontId="6" fillId="0" borderId="0" xfId="0" applyNumberFormat="1" applyFont="1"/>
    <xf numFmtId="0" fontId="6" fillId="0" borderId="10" xfId="0" applyFont="1" applyBorder="1"/>
    <xf numFmtId="0" fontId="6" fillId="0" borderId="0" xfId="0" applyFont="1" applyBorder="1" applyAlignment="1"/>
    <xf numFmtId="0" fontId="0" fillId="0" borderId="0" xfId="0" applyBorder="1" applyAlignment="1"/>
    <xf numFmtId="167" fontId="9" fillId="0" borderId="0" xfId="0" applyNumberFormat="1" applyFont="1"/>
    <xf numFmtId="0" fontId="1" fillId="0" borderId="0" xfId="0" applyFont="1"/>
    <xf numFmtId="0" fontId="1" fillId="0" borderId="0" xfId="0" applyFont="1" applyAlignment="1">
      <alignment horizontal="right" wrapText="1"/>
    </xf>
    <xf numFmtId="2" fontId="6" fillId="0" borderId="0" xfId="0" applyNumberFormat="1" applyFont="1" applyBorder="1"/>
    <xf numFmtId="2" fontId="6" fillId="0" borderId="6" xfId="0" applyNumberFormat="1" applyFont="1" applyBorder="1"/>
    <xf numFmtId="3" fontId="9" fillId="0" borderId="0" xfId="0" applyNumberFormat="1" applyFont="1" applyBorder="1"/>
    <xf numFmtId="1" fontId="0" fillId="0" borderId="0" xfId="0" applyNumberFormat="1"/>
    <xf numFmtId="43" fontId="0" fillId="0" borderId="0" xfId="0" applyNumberFormat="1"/>
    <xf numFmtId="5" fontId="0" fillId="0" borderId="0" xfId="0" applyNumberFormat="1"/>
    <xf numFmtId="5" fontId="6" fillId="0" borderId="0" xfId="0" applyNumberFormat="1" applyFont="1" applyBorder="1" applyAlignment="1">
      <alignment horizontal="right"/>
    </xf>
    <xf numFmtId="3" fontId="0" fillId="0" borderId="0" xfId="0" applyNumberFormat="1"/>
    <xf numFmtId="168" fontId="1" fillId="0" borderId="0" xfId="10" applyNumberFormat="1"/>
    <xf numFmtId="168" fontId="18" fillId="0" borderId="0" xfId="0" applyNumberFormat="1" applyFont="1"/>
    <xf numFmtId="10" fontId="18" fillId="0" borderId="0" xfId="0" applyNumberFormat="1" applyFont="1"/>
    <xf numFmtId="9" fontId="1" fillId="0" borderId="0" xfId="10"/>
    <xf numFmtId="166" fontId="1" fillId="0" borderId="0" xfId="1" applyNumberFormat="1"/>
    <xf numFmtId="10" fontId="1" fillId="0" borderId="0" xfId="10" applyNumberFormat="1"/>
    <xf numFmtId="166" fontId="1" fillId="0" borderId="0" xfId="1" applyNumberFormat="1" applyAlignment="1"/>
    <xf numFmtId="166" fontId="1" fillId="0" borderId="0" xfId="10" applyNumberFormat="1"/>
    <xf numFmtId="166" fontId="1" fillId="0" borderId="0" xfId="1" applyNumberFormat="1" applyFont="1" applyBorder="1"/>
    <xf numFmtId="0" fontId="0" fillId="0" borderId="0" xfId="0" quotePrefix="1" applyNumberFormat="1" applyFill="1" applyBorder="1" applyAlignment="1">
      <alignment horizontal="left"/>
    </xf>
    <xf numFmtId="0" fontId="0" fillId="0" borderId="0" xfId="0" applyAlignment="1">
      <alignment horizontal="right"/>
    </xf>
    <xf numFmtId="1" fontId="1" fillId="0" borderId="0" xfId="10" applyNumberFormat="1"/>
    <xf numFmtId="0" fontId="9" fillId="0" borderId="0" xfId="0" applyFont="1" applyFill="1" applyBorder="1"/>
    <xf numFmtId="0" fontId="9" fillId="0" borderId="0" xfId="0" applyFont="1" applyBorder="1"/>
    <xf numFmtId="0" fontId="19" fillId="0" borderId="0" xfId="0" applyFont="1" applyBorder="1" applyAlignment="1">
      <alignment wrapText="1"/>
    </xf>
    <xf numFmtId="0" fontId="19" fillId="0" borderId="0" xfId="0" applyFont="1" applyBorder="1" applyAlignment="1">
      <alignment horizontal="center" wrapText="1"/>
    </xf>
    <xf numFmtId="0" fontId="9" fillId="0" borderId="0" xfId="0" applyFont="1" applyBorder="1" applyAlignment="1">
      <alignment wrapText="1"/>
    </xf>
    <xf numFmtId="0" fontId="9" fillId="0" borderId="0" xfId="0" applyFont="1" applyFill="1" applyBorder="1" applyAlignment="1">
      <alignment horizontal="right"/>
    </xf>
    <xf numFmtId="0" fontId="11" fillId="0" borderId="0" xfId="0" applyFont="1" applyBorder="1" applyAlignment="1">
      <alignment horizontal="right"/>
    </xf>
    <xf numFmtId="0" fontId="9" fillId="0" borderId="0" xfId="0" applyFont="1" applyBorder="1" applyAlignment="1">
      <alignment horizontal="right"/>
    </xf>
    <xf numFmtId="1" fontId="9" fillId="0" borderId="0" xfId="0" applyNumberFormat="1" applyFont="1" applyBorder="1" applyAlignment="1">
      <alignment horizontal="right"/>
    </xf>
    <xf numFmtId="166" fontId="9" fillId="0" borderId="0" xfId="1" applyNumberFormat="1" applyFont="1" applyBorder="1"/>
    <xf numFmtId="1" fontId="11" fillId="0" borderId="0" xfId="0" applyNumberFormat="1" applyFont="1" applyBorder="1" applyAlignment="1">
      <alignment horizontal="right"/>
    </xf>
    <xf numFmtId="9" fontId="0" fillId="0" borderId="0" xfId="10" applyNumberFormat="1" applyFont="1"/>
    <xf numFmtId="0" fontId="6" fillId="0" borderId="0" xfId="9" applyFont="1" applyAlignment="1">
      <alignment wrapText="1"/>
    </xf>
    <xf numFmtId="0" fontId="9" fillId="0" borderId="0" xfId="0" applyFont="1" applyAlignment="1">
      <alignment horizontal="left" wrapText="1"/>
    </xf>
    <xf numFmtId="0" fontId="1" fillId="0" borderId="0" xfId="0" applyFont="1" applyBorder="1" applyAlignment="1">
      <alignment horizontal="right" wrapText="1"/>
    </xf>
    <xf numFmtId="0" fontId="0" fillId="0" borderId="0" xfId="0" applyNumberFormat="1" applyAlignment="1">
      <alignment wrapText="1"/>
    </xf>
    <xf numFmtId="0" fontId="1" fillId="0" borderId="0" xfId="0" applyFont="1" applyFill="1" applyAlignment="1">
      <alignment vertical="top" wrapText="1"/>
    </xf>
    <xf numFmtId="0" fontId="13" fillId="0" borderId="0" xfId="4" applyFont="1" applyAlignment="1" applyProtection="1">
      <alignment vertical="top" wrapText="1"/>
    </xf>
    <xf numFmtId="0" fontId="1" fillId="0" borderId="0" xfId="0" applyFont="1" applyAlignment="1">
      <alignment vertical="top" wrapText="1"/>
    </xf>
    <xf numFmtId="0" fontId="1" fillId="2" borderId="0" xfId="4" applyFont="1" applyFill="1" applyAlignment="1" applyProtection="1"/>
    <xf numFmtId="0" fontId="9" fillId="0" borderId="0" xfId="9" applyFont="1"/>
    <xf numFmtId="171" fontId="1" fillId="0" borderId="0" xfId="0" applyNumberFormat="1" applyFont="1"/>
    <xf numFmtId="172" fontId="1" fillId="0" borderId="0" xfId="6" applyNumberFormat="1" applyFont="1" applyFill="1" applyBorder="1" applyAlignment="1">
      <alignment horizontal="right" wrapText="1"/>
    </xf>
    <xf numFmtId="10" fontId="1" fillId="0" borderId="0" xfId="10" applyNumberFormat="1" applyFont="1" applyFill="1" applyBorder="1" applyAlignment="1">
      <alignment horizontal="right" wrapText="1"/>
    </xf>
    <xf numFmtId="0" fontId="0" fillId="0" borderId="0" xfId="0" applyNumberFormat="1" applyFill="1" applyAlignment="1">
      <alignment wrapText="1"/>
    </xf>
    <xf numFmtId="168" fontId="0" fillId="0" borderId="0" xfId="10" applyNumberFormat="1" applyFont="1" applyBorder="1"/>
    <xf numFmtId="0" fontId="0" fillId="0" borderId="0" xfId="0" applyFill="1"/>
    <xf numFmtId="44" fontId="1" fillId="0" borderId="0" xfId="2"/>
    <xf numFmtId="44" fontId="1" fillId="0" borderId="0" xfId="2" applyFill="1"/>
    <xf numFmtId="44" fontId="1" fillId="0" borderId="0" xfId="2" applyFont="1" applyFill="1" applyAlignment="1">
      <alignment horizontal="right" wrapText="1"/>
    </xf>
    <xf numFmtId="173" fontId="1" fillId="0" borderId="0" xfId="0" applyNumberFormat="1" applyFont="1" applyAlignment="1">
      <alignment wrapText="1"/>
    </xf>
    <xf numFmtId="173" fontId="1" fillId="0" borderId="0" xfId="0" applyNumberFormat="1" applyFont="1" applyFill="1" applyAlignment="1">
      <alignment wrapText="1"/>
    </xf>
    <xf numFmtId="173" fontId="1" fillId="0" borderId="0" xfId="0" applyNumberFormat="1" applyFont="1" applyFill="1" applyAlignment="1">
      <alignment horizontal="right" wrapText="1"/>
    </xf>
    <xf numFmtId="0" fontId="0" fillId="0" borderId="0" xfId="0" quotePrefix="1"/>
    <xf numFmtId="0" fontId="11" fillId="0" borderId="0" xfId="0" applyFont="1" applyFill="1"/>
    <xf numFmtId="0" fontId="6" fillId="0" borderId="0" xfId="0" applyFont="1" applyFill="1"/>
    <xf numFmtId="0" fontId="9" fillId="0" borderId="0" xfId="0" applyFont="1" applyBorder="1" applyAlignment="1">
      <alignment horizontal="left" wrapText="1"/>
    </xf>
    <xf numFmtId="0" fontId="9" fillId="0" borderId="0" xfId="0" applyFont="1" applyFill="1" applyBorder="1" applyAlignment="1">
      <alignment horizontal="left" wrapText="1"/>
    </xf>
    <xf numFmtId="170" fontId="0" fillId="0" borderId="0" xfId="1" applyNumberFormat="1" applyFont="1"/>
    <xf numFmtId="0" fontId="9" fillId="0" borderId="0" xfId="0" applyFont="1" applyAlignment="1">
      <alignment horizontal="right" wrapText="1"/>
    </xf>
    <xf numFmtId="10" fontId="0" fillId="0" borderId="0" xfId="0" applyNumberFormat="1" applyAlignment="1">
      <alignment horizontal="right" wrapText="1"/>
    </xf>
    <xf numFmtId="5" fontId="0" fillId="0" borderId="0" xfId="0" applyNumberFormat="1" applyAlignment="1">
      <alignment horizontal="right"/>
    </xf>
    <xf numFmtId="10" fontId="0" fillId="0" borderId="0" xfId="10" applyNumberFormat="1" applyFont="1" applyAlignment="1">
      <alignment horizontal="right"/>
    </xf>
    <xf numFmtId="10" fontId="0" fillId="0" borderId="0" xfId="0" applyNumberFormat="1" applyAlignment="1">
      <alignment horizontal="right"/>
    </xf>
    <xf numFmtId="168" fontId="0" fillId="0" borderId="0" xfId="0" applyNumberFormat="1" applyAlignment="1">
      <alignment horizontal="right" wrapText="1"/>
    </xf>
    <xf numFmtId="164" fontId="9" fillId="0" borderId="0" xfId="3" applyFont="1" applyBorder="1" applyAlignment="1">
      <alignment horizontal="left" wrapText="1"/>
    </xf>
    <xf numFmtId="0" fontId="1" fillId="0" borderId="0" xfId="0" applyFont="1" applyAlignment="1">
      <alignment horizontal="left" wrapText="1"/>
    </xf>
    <xf numFmtId="0" fontId="0" fillId="0" borderId="0" xfId="0" applyAlignment="1">
      <alignment horizontal="left"/>
    </xf>
    <xf numFmtId="0" fontId="11" fillId="0" borderId="0" xfId="0" applyFont="1" applyBorder="1" applyAlignment="1">
      <alignment horizontal="right" wrapText="1"/>
    </xf>
    <xf numFmtId="43" fontId="0" fillId="0" borderId="0" xfId="1" applyFont="1"/>
    <xf numFmtId="44" fontId="6" fillId="0" borderId="0" xfId="2" applyFont="1" applyFill="1" applyAlignment="1">
      <alignment horizontal="right" wrapText="1"/>
    </xf>
    <xf numFmtId="0" fontId="6" fillId="0" borderId="0" xfId="0" applyFont="1" applyFill="1" applyAlignment="1">
      <alignment horizontal="right" wrapText="1"/>
    </xf>
    <xf numFmtId="0" fontId="6" fillId="0" borderId="0" xfId="2" applyNumberFormat="1" applyFont="1" applyFill="1" applyAlignment="1">
      <alignment horizontal="right" wrapText="1"/>
    </xf>
    <xf numFmtId="0" fontId="9" fillId="0" borderId="0" xfId="0" quotePrefix="1" applyFont="1"/>
    <xf numFmtId="0" fontId="1" fillId="0" borderId="0" xfId="0" applyFont="1" applyAlignment="1"/>
    <xf numFmtId="0" fontId="1" fillId="0" borderId="0" xfId="0" applyFont="1" applyBorder="1"/>
    <xf numFmtId="174" fontId="1" fillId="0" borderId="0" xfId="2" applyNumberFormat="1" applyFill="1"/>
    <xf numFmtId="0" fontId="0" fillId="0" borderId="0" xfId="0" applyNumberFormat="1" applyAlignment="1">
      <alignment vertical="top"/>
    </xf>
    <xf numFmtId="165" fontId="0" fillId="0" borderId="0" xfId="0" applyNumberFormat="1" applyBorder="1"/>
    <xf numFmtId="0" fontId="1" fillId="0" borderId="0" xfId="5" applyFont="1" applyAlignment="1"/>
    <xf numFmtId="0" fontId="5" fillId="0" borderId="0" xfId="0" applyFont="1" applyAlignment="1"/>
    <xf numFmtId="9" fontId="6" fillId="0" borderId="11" xfId="0" applyNumberFormat="1" applyFont="1" applyBorder="1"/>
    <xf numFmtId="2" fontId="6" fillId="0" borderId="10" xfId="0" applyNumberFormat="1" applyFont="1" applyBorder="1"/>
    <xf numFmtId="0" fontId="5" fillId="0" borderId="0" xfId="8" applyFont="1" applyFill="1" applyBorder="1" applyAlignment="1"/>
    <xf numFmtId="0" fontId="1" fillId="0" borderId="0" xfId="0" applyFont="1" applyFill="1" applyBorder="1"/>
    <xf numFmtId="168" fontId="0" fillId="0" borderId="0" xfId="0" applyNumberFormat="1"/>
    <xf numFmtId="166" fontId="1" fillId="0" borderId="0" xfId="0" applyNumberFormat="1" applyFont="1" applyFill="1" applyBorder="1"/>
    <xf numFmtId="0" fontId="0" fillId="0" borderId="0" xfId="0" applyAlignment="1">
      <alignment wrapText="1"/>
    </xf>
    <xf numFmtId="0" fontId="1" fillId="0" borderId="0" xfId="0" quotePrefix="1" applyFont="1"/>
    <xf numFmtId="17" fontId="1" fillId="0" borderId="0" xfId="0" quotePrefix="1" applyNumberFormat="1" applyFont="1" applyAlignment="1">
      <alignment wrapText="1"/>
    </xf>
    <xf numFmtId="0" fontId="9" fillId="0" borderId="0" xfId="0" applyFont="1" applyAlignment="1">
      <alignment horizontal="left"/>
    </xf>
    <xf numFmtId="44" fontId="1" fillId="0" borderId="0" xfId="2" applyFont="1" applyAlignment="1">
      <alignment horizontal="left"/>
    </xf>
    <xf numFmtId="0" fontId="6" fillId="0" borderId="0" xfId="0" applyFont="1" applyBorder="1" applyAlignment="1"/>
    <xf numFmtId="0" fontId="0" fillId="0" borderId="0" xfId="0" applyAlignment="1"/>
    <xf numFmtId="0" fontId="6" fillId="0" borderId="0" xfId="0" applyFont="1" applyAlignment="1"/>
    <xf numFmtId="0" fontId="6" fillId="0" borderId="0" xfId="0" applyFont="1" applyAlignment="1">
      <alignment horizontal="center" wrapText="1"/>
    </xf>
    <xf numFmtId="166" fontId="1" fillId="0" borderId="0" xfId="0" applyNumberFormat="1" applyFont="1" applyAlignment="1">
      <alignment horizontal="left" wrapText="1"/>
    </xf>
    <xf numFmtId="0" fontId="9" fillId="0" borderId="0" xfId="0" applyFont="1" applyAlignment="1">
      <alignment horizontal="left" wrapText="1"/>
    </xf>
    <xf numFmtId="166" fontId="1" fillId="0" borderId="0" xfId="0" applyNumberFormat="1" applyFont="1" applyAlignment="1">
      <alignment wrapText="1"/>
    </xf>
    <xf numFmtId="0" fontId="9" fillId="0" borderId="0" xfId="0" applyFont="1" applyAlignment="1">
      <alignment wrapText="1"/>
    </xf>
    <xf numFmtId="0" fontId="6" fillId="0" borderId="0" xfId="0" applyFont="1" applyBorder="1" applyAlignment="1">
      <alignment horizontal="center" wrapText="1"/>
    </xf>
    <xf numFmtId="0" fontId="6" fillId="0" borderId="0" xfId="0" applyFont="1" applyFill="1" applyBorder="1" applyAlignment="1">
      <alignment horizontal="center" wrapText="1"/>
    </xf>
    <xf numFmtId="0" fontId="0" fillId="0" borderId="0" xfId="0" applyAlignment="1">
      <alignment horizontal="center"/>
    </xf>
    <xf numFmtId="0" fontId="6" fillId="0" borderId="0" xfId="0" applyFont="1" applyAlignment="1">
      <alignment horizontal="center"/>
    </xf>
    <xf numFmtId="0" fontId="6" fillId="0" borderId="0" xfId="0" applyFont="1" applyAlignment="1">
      <alignment wrapText="1"/>
    </xf>
    <xf numFmtId="0" fontId="0" fillId="0" borderId="0" xfId="0" applyAlignment="1">
      <alignment wrapText="1"/>
    </xf>
    <xf numFmtId="0" fontId="9" fillId="0" borderId="0" xfId="0" applyFont="1" applyAlignment="1">
      <alignment horizontal="center" wrapText="1"/>
    </xf>
    <xf numFmtId="166" fontId="17" fillId="0" borderId="0" xfId="0" applyNumberFormat="1" applyFont="1" applyAlignment="1">
      <alignment wrapText="1"/>
    </xf>
    <xf numFmtId="0" fontId="17" fillId="0" borderId="0" xfId="0" applyFont="1" applyAlignment="1">
      <alignment wrapText="1"/>
    </xf>
    <xf numFmtId="0" fontId="6" fillId="0" borderId="0" xfId="9" applyFont="1" applyAlignment="1"/>
  </cellXfs>
  <cellStyles count="11">
    <cellStyle name="Comma" xfId="1" builtinId="3"/>
    <cellStyle name="Currency" xfId="2" builtinId="4"/>
    <cellStyle name="Currency_LAD Mapping structure" xfId="3"/>
    <cellStyle name="Hyperlink" xfId="4" builtinId="8"/>
    <cellStyle name="Normal" xfId="0" builtinId="0"/>
    <cellStyle name="Normal 2" xfId="5"/>
    <cellStyle name="Normal_Current PCTs and New Configurations" xfId="6"/>
    <cellStyle name="Normal_DIP re-presentations" xfId="7"/>
    <cellStyle name="Normal_MSOAs" xfId="8"/>
    <cellStyle name="Normal_Sheet1" xfId="9"/>
    <cellStyle name="Percent" xfId="10" builtinId="5"/>
  </cellStyles>
  <dxfs count="3">
    <dxf>
      <font>
        <condense val="0"/>
        <extend val="0"/>
        <color indexed="10"/>
      </font>
    </dxf>
    <dxf>
      <font>
        <condense val="0"/>
        <extend val="0"/>
        <color indexed="9"/>
      </font>
      <fill>
        <patternFill patternType="none">
          <bgColor indexed="65"/>
        </patternFill>
      </fill>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D-RAMA/RAMA1/Allocations/Rev%2013%20PH/July%202012%20onwards/MFF/PCT%20to%20LA%20overall%20MFF%2012%20Nov%202012%20F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FID-RAMA\RAMA1\Allocations\Publications\Exposition%20Books\2012-13\2012-13%20PCT%20Revenue%20Allocations%20Fin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D_Totals"/>
      <sheetName val="PCT_Totals"/>
      <sheetName val="LAs to PCTs"/>
      <sheetName val="PCTs to LAs"/>
      <sheetName val="ADS2010_Map"/>
    </sheetNames>
    <sheetDataSet>
      <sheetData sheetId="0"/>
      <sheetData sheetId="1"/>
      <sheetData sheetId="2"/>
      <sheetData sheetId="3">
        <row r="5">
          <cell r="L5" t="str">
            <v>OK</v>
          </cell>
        </row>
      </sheetData>
      <sheetData sheetId="4">
        <row r="7">
          <cell r="G7">
            <v>12911.28</v>
          </cell>
        </row>
        <row r="8">
          <cell r="G8">
            <v>175396.54000000056</v>
          </cell>
        </row>
        <row r="9">
          <cell r="G9">
            <v>349332.2300000008</v>
          </cell>
        </row>
        <row r="10">
          <cell r="G10">
            <v>228979.37000000032</v>
          </cell>
        </row>
        <row r="11">
          <cell r="G11">
            <v>251984.88000000041</v>
          </cell>
        </row>
        <row r="12">
          <cell r="G12">
            <v>315198.41999999702</v>
          </cell>
        </row>
        <row r="13">
          <cell r="G13">
            <v>237725.82999999847</v>
          </cell>
        </row>
        <row r="14">
          <cell r="G14">
            <v>346629.23000000184</v>
          </cell>
        </row>
        <row r="15">
          <cell r="G15">
            <v>316782.47000000038</v>
          </cell>
        </row>
        <row r="16">
          <cell r="G16">
            <v>294656.37000000052</v>
          </cell>
        </row>
        <row r="17">
          <cell r="G17">
            <v>227042.69000000108</v>
          </cell>
        </row>
        <row r="18">
          <cell r="G18">
            <v>215422.7599999978</v>
          </cell>
        </row>
        <row r="19">
          <cell r="G19">
            <v>168284.71000000072</v>
          </cell>
        </row>
        <row r="20">
          <cell r="G20">
            <v>227244.51999999801</v>
          </cell>
        </row>
        <row r="21">
          <cell r="G21">
            <v>232616.68000000008</v>
          </cell>
        </row>
        <row r="22">
          <cell r="G22">
            <v>237424.72999999992</v>
          </cell>
        </row>
        <row r="23">
          <cell r="G23">
            <v>264558.72000000387</v>
          </cell>
        </row>
        <row r="24">
          <cell r="G24">
            <v>237859.46000000034</v>
          </cell>
        </row>
        <row r="25">
          <cell r="G25">
            <v>192413.44999999832</v>
          </cell>
        </row>
        <row r="26">
          <cell r="G26">
            <v>175370.45000000013</v>
          </cell>
        </row>
        <row r="27">
          <cell r="G27">
            <v>172768.6000000005</v>
          </cell>
        </row>
        <row r="28">
          <cell r="G28">
            <v>286604.84000000049</v>
          </cell>
        </row>
        <row r="29">
          <cell r="G29">
            <v>269419.00999999943</v>
          </cell>
        </row>
        <row r="30">
          <cell r="G30">
            <v>210503.73999999961</v>
          </cell>
        </row>
        <row r="31">
          <cell r="G31">
            <v>238724.03999999983</v>
          </cell>
        </row>
        <row r="32">
          <cell r="G32">
            <v>273363.09999999864</v>
          </cell>
        </row>
        <row r="33">
          <cell r="G33">
            <v>194658.94000000096</v>
          </cell>
        </row>
        <row r="34">
          <cell r="G34">
            <v>296523.77</v>
          </cell>
        </row>
        <row r="35">
          <cell r="G35">
            <v>194639.67000000048</v>
          </cell>
        </row>
        <row r="36">
          <cell r="G36">
            <v>237079.97999999917</v>
          </cell>
        </row>
        <row r="37">
          <cell r="G37">
            <v>223055.57000000271</v>
          </cell>
        </row>
        <row r="38">
          <cell r="G38">
            <v>288796.60999999772</v>
          </cell>
        </row>
        <row r="39">
          <cell r="G39">
            <v>261459.48999999886</v>
          </cell>
        </row>
        <row r="40">
          <cell r="G40">
            <v>265325.06000000477</v>
          </cell>
        </row>
        <row r="41">
          <cell r="G41">
            <v>182640.97999999943</v>
          </cell>
        </row>
        <row r="42">
          <cell r="G42">
            <v>494956.58999999554</v>
          </cell>
        </row>
        <row r="43">
          <cell r="G43">
            <v>219772.75999999954</v>
          </cell>
        </row>
        <row r="44">
          <cell r="G44">
            <v>204043.31999999861</v>
          </cell>
        </row>
        <row r="45">
          <cell r="G45">
            <v>227863.00000000067</v>
          </cell>
        </row>
        <row r="46">
          <cell r="G46">
            <v>283608.13000000507</v>
          </cell>
        </row>
        <row r="47">
          <cell r="G47">
            <v>216320.50000000015</v>
          </cell>
        </row>
        <row r="48">
          <cell r="G48">
            <v>216845.7499999979</v>
          </cell>
        </row>
        <row r="49">
          <cell r="G49">
            <v>307626.93999999703</v>
          </cell>
        </row>
        <row r="50">
          <cell r="G50">
            <v>149969.31999999989</v>
          </cell>
        </row>
        <row r="51">
          <cell r="G51">
            <v>443629.01999999397</v>
          </cell>
        </row>
        <row r="52">
          <cell r="G52">
            <v>177266.71999999904</v>
          </cell>
        </row>
        <row r="53">
          <cell r="G53">
            <v>270870.25999999669</v>
          </cell>
        </row>
        <row r="54">
          <cell r="G54">
            <v>306589.36999999947</v>
          </cell>
        </row>
        <row r="55">
          <cell r="G55">
            <v>229392.70999999825</v>
          </cell>
        </row>
        <row r="56">
          <cell r="G56">
            <v>289047.90000000148</v>
          </cell>
        </row>
        <row r="57">
          <cell r="G57">
            <v>255484.24000000017</v>
          </cell>
        </row>
        <row r="58">
          <cell r="G58">
            <v>556984.77000000561</v>
          </cell>
        </row>
        <row r="59">
          <cell r="G59">
            <v>190852.23000000126</v>
          </cell>
        </row>
        <row r="60">
          <cell r="G60">
            <v>285393.1900000014</v>
          </cell>
        </row>
        <row r="61">
          <cell r="G61">
            <v>199673.53000000012</v>
          </cell>
        </row>
        <row r="62">
          <cell r="G62">
            <v>152468.29000000062</v>
          </cell>
        </row>
        <row r="63">
          <cell r="G63">
            <v>281253.38000000088</v>
          </cell>
        </row>
        <row r="64">
          <cell r="G64">
            <v>337535.4002340252</v>
          </cell>
        </row>
        <row r="65">
          <cell r="G65">
            <v>295727.12644938694</v>
          </cell>
        </row>
        <row r="66">
          <cell r="G66">
            <v>407943.01331659715</v>
          </cell>
        </row>
        <row r="67">
          <cell r="G67">
            <v>317263.20999999874</v>
          </cell>
        </row>
        <row r="68">
          <cell r="G68">
            <v>308244.07000000111</v>
          </cell>
        </row>
        <row r="69">
          <cell r="G69">
            <v>292157.34000000084</v>
          </cell>
        </row>
        <row r="70">
          <cell r="G70">
            <v>206704.16000000088</v>
          </cell>
        </row>
        <row r="71">
          <cell r="G71">
            <v>256880.9300000002</v>
          </cell>
        </row>
        <row r="72">
          <cell r="G72">
            <v>239848.56000000061</v>
          </cell>
        </row>
        <row r="73">
          <cell r="G73">
            <v>518610.83000000485</v>
          </cell>
        </row>
        <row r="74">
          <cell r="G74">
            <v>204474.06000000096</v>
          </cell>
        </row>
        <row r="75">
          <cell r="G75">
            <v>412375.58999999904</v>
          </cell>
        </row>
        <row r="76">
          <cell r="G76">
            <v>810930.35</v>
          </cell>
        </row>
        <row r="77">
          <cell r="G77">
            <v>326271.86000000057</v>
          </cell>
        </row>
        <row r="78">
          <cell r="G78">
            <v>91622.88999999981</v>
          </cell>
        </row>
        <row r="79">
          <cell r="G79">
            <v>141022.32</v>
          </cell>
        </row>
        <row r="80">
          <cell r="G80">
            <v>137493.2699999997</v>
          </cell>
        </row>
        <row r="81">
          <cell r="G81">
            <v>191951.06999999989</v>
          </cell>
        </row>
        <row r="82">
          <cell r="G82">
            <v>101423.20000000007</v>
          </cell>
        </row>
        <row r="83">
          <cell r="G83">
            <v>119223.11999999973</v>
          </cell>
        </row>
        <row r="84">
          <cell r="G84">
            <v>198173.97999999925</v>
          </cell>
        </row>
        <row r="85">
          <cell r="G85">
            <v>140104.73999999859</v>
          </cell>
        </row>
        <row r="86">
          <cell r="G86">
            <v>140176.09999999995</v>
          </cell>
        </row>
        <row r="87">
          <cell r="G87">
            <v>268105.0199999999</v>
          </cell>
        </row>
        <row r="88">
          <cell r="G88">
            <v>343256.85000000236</v>
          </cell>
        </row>
        <row r="89">
          <cell r="G89">
            <v>157593.23000000077</v>
          </cell>
        </row>
        <row r="90">
          <cell r="G90">
            <v>160208.79672936487</v>
          </cell>
        </row>
        <row r="91">
          <cell r="G91">
            <v>2410.0284151135993</v>
          </cell>
        </row>
        <row r="92">
          <cell r="G92">
            <v>1373.4548555211666</v>
          </cell>
        </row>
        <row r="93">
          <cell r="G93">
            <v>201930.90000000043</v>
          </cell>
        </row>
        <row r="94">
          <cell r="G94">
            <v>249259.38000000032</v>
          </cell>
        </row>
        <row r="95">
          <cell r="G95">
            <v>315074.74999999342</v>
          </cell>
        </row>
        <row r="96">
          <cell r="G96">
            <v>36411.330000000031</v>
          </cell>
        </row>
        <row r="97">
          <cell r="G97">
            <v>309973.02999999915</v>
          </cell>
        </row>
        <row r="98">
          <cell r="G98">
            <v>180137.03000000014</v>
          </cell>
        </row>
        <row r="99">
          <cell r="G99">
            <v>163142.09999999969</v>
          </cell>
        </row>
        <row r="100">
          <cell r="G100">
            <v>241085.98999999888</v>
          </cell>
        </row>
        <row r="101">
          <cell r="G101">
            <v>181841.07000000024</v>
          </cell>
        </row>
        <row r="102">
          <cell r="G102">
            <v>450236.85000000137</v>
          </cell>
        </row>
        <row r="103">
          <cell r="G103">
            <v>216566.19000000088</v>
          </cell>
        </row>
        <row r="104">
          <cell r="G104">
            <v>267823.90999999951</v>
          </cell>
        </row>
        <row r="105">
          <cell r="G105">
            <v>256291.77000000057</v>
          </cell>
        </row>
        <row r="106">
          <cell r="G106">
            <v>135898.47999999963</v>
          </cell>
        </row>
        <row r="107">
          <cell r="G107">
            <v>165983.55999999971</v>
          </cell>
        </row>
        <row r="108">
          <cell r="G108">
            <v>141992.41999999978</v>
          </cell>
        </row>
        <row r="109">
          <cell r="G109">
            <v>203646.08000000045</v>
          </cell>
        </row>
        <row r="110">
          <cell r="G110">
            <v>173212.58000000016</v>
          </cell>
        </row>
        <row r="111">
          <cell r="G111">
            <v>196221.67999999967</v>
          </cell>
        </row>
        <row r="112">
          <cell r="G112">
            <v>165968.95999999894</v>
          </cell>
        </row>
        <row r="113">
          <cell r="G113">
            <v>162145.37000000023</v>
          </cell>
        </row>
        <row r="114">
          <cell r="G114">
            <v>255002.35999999967</v>
          </cell>
        </row>
        <row r="115">
          <cell r="G115">
            <v>115301.56999999985</v>
          </cell>
        </row>
        <row r="116">
          <cell r="G116">
            <v>154828.6800000002</v>
          </cell>
        </row>
        <row r="117">
          <cell r="G117">
            <v>154547.89000000019</v>
          </cell>
        </row>
        <row r="118">
          <cell r="G118">
            <v>129640.50000000042</v>
          </cell>
        </row>
        <row r="119">
          <cell r="G119">
            <v>144709.46999999983</v>
          </cell>
        </row>
        <row r="120">
          <cell r="G120">
            <v>164971.30000000016</v>
          </cell>
        </row>
        <row r="121">
          <cell r="G121">
            <v>242561.709999999</v>
          </cell>
        </row>
        <row r="122">
          <cell r="G122">
            <v>258758.80999999921</v>
          </cell>
        </row>
        <row r="123">
          <cell r="G123">
            <v>203102.03000000081</v>
          </cell>
        </row>
        <row r="124">
          <cell r="G124">
            <v>242920.08000000173</v>
          </cell>
        </row>
        <row r="125">
          <cell r="G125">
            <v>142047.50999999978</v>
          </cell>
        </row>
        <row r="126">
          <cell r="G126">
            <v>137587.70000000016</v>
          </cell>
        </row>
        <row r="127">
          <cell r="G127">
            <v>159847.38999999966</v>
          </cell>
        </row>
        <row r="128">
          <cell r="G128">
            <v>119939.25000000016</v>
          </cell>
        </row>
        <row r="129">
          <cell r="G129">
            <v>5677.4631394139378</v>
          </cell>
        </row>
        <row r="130">
          <cell r="G130">
            <v>166979.10686058542</v>
          </cell>
        </row>
        <row r="131">
          <cell r="G131">
            <v>92591.969999999841</v>
          </cell>
        </row>
        <row r="132">
          <cell r="G132">
            <v>67717.459999999934</v>
          </cell>
        </row>
        <row r="133">
          <cell r="G133">
            <v>163019.97999999954</v>
          </cell>
        </row>
        <row r="134">
          <cell r="G134">
            <v>121819.67999999979</v>
          </cell>
        </row>
        <row r="135">
          <cell r="G135">
            <v>84889.740000000034</v>
          </cell>
        </row>
        <row r="136">
          <cell r="G136">
            <v>94484.059999999954</v>
          </cell>
        </row>
        <row r="137">
          <cell r="G137">
            <v>163842.38000000006</v>
          </cell>
        </row>
        <row r="138">
          <cell r="G138">
            <v>146540.37000000005</v>
          </cell>
        </row>
        <row r="139">
          <cell r="G139">
            <v>118335.45999999972</v>
          </cell>
        </row>
        <row r="140">
          <cell r="G140">
            <v>92947.220000000118</v>
          </cell>
        </row>
        <row r="141">
          <cell r="G141">
            <v>10114.848049223276</v>
          </cell>
        </row>
        <row r="142">
          <cell r="G142">
            <v>111105.40195077677</v>
          </cell>
        </row>
        <row r="143">
          <cell r="G143">
            <v>80244.160000000091</v>
          </cell>
        </row>
        <row r="144">
          <cell r="G144">
            <v>152743.4899999999</v>
          </cell>
        </row>
        <row r="145">
          <cell r="G145">
            <v>24795.312641321078</v>
          </cell>
        </row>
        <row r="146">
          <cell r="G146">
            <v>104191.31735867892</v>
          </cell>
        </row>
        <row r="147">
          <cell r="G147">
            <v>84043.050000000105</v>
          </cell>
        </row>
        <row r="148">
          <cell r="G148">
            <v>94939.709999999963</v>
          </cell>
        </row>
        <row r="149">
          <cell r="G149">
            <v>100387.75999999997</v>
          </cell>
        </row>
        <row r="150">
          <cell r="G150">
            <v>88738.08</v>
          </cell>
        </row>
        <row r="151">
          <cell r="G151">
            <v>64833.24000000002</v>
          </cell>
        </row>
        <row r="152">
          <cell r="G152">
            <v>104532.23000000029</v>
          </cell>
        </row>
        <row r="153">
          <cell r="G153">
            <v>2425.94</v>
          </cell>
        </row>
        <row r="154">
          <cell r="G154">
            <v>94519.05</v>
          </cell>
        </row>
        <row r="155">
          <cell r="G155">
            <v>70604.98000000004</v>
          </cell>
        </row>
        <row r="156">
          <cell r="G156">
            <v>107184.7000000001</v>
          </cell>
        </row>
        <row r="157">
          <cell r="G157">
            <v>70200.529999999955</v>
          </cell>
        </row>
        <row r="158">
          <cell r="G158">
            <v>52091.54000000003</v>
          </cell>
        </row>
        <row r="159">
          <cell r="G159">
            <v>104337.1</v>
          </cell>
        </row>
        <row r="160">
          <cell r="G160">
            <v>122749.42000000009</v>
          </cell>
        </row>
        <row r="161">
          <cell r="G161">
            <v>75217.430000000008</v>
          </cell>
        </row>
        <row r="162">
          <cell r="G162">
            <v>101696.19</v>
          </cell>
        </row>
        <row r="163">
          <cell r="G163">
            <v>69838.090000000069</v>
          </cell>
        </row>
        <row r="164">
          <cell r="G164">
            <v>111178.7399999997</v>
          </cell>
        </row>
        <row r="165">
          <cell r="G165">
            <v>34389.881510800114</v>
          </cell>
        </row>
        <row r="166">
          <cell r="G166">
            <v>59102.408489199821</v>
          </cell>
        </row>
        <row r="167">
          <cell r="G167">
            <v>98672.899999999805</v>
          </cell>
        </row>
        <row r="168">
          <cell r="G168">
            <v>94883.18000000008</v>
          </cell>
        </row>
        <row r="169">
          <cell r="G169">
            <v>134702.19000000026</v>
          </cell>
        </row>
        <row r="170">
          <cell r="G170">
            <v>121211.74000000033</v>
          </cell>
        </row>
        <row r="171">
          <cell r="G171">
            <v>77733.540000000037</v>
          </cell>
        </row>
        <row r="172">
          <cell r="G172">
            <v>92071.629999999917</v>
          </cell>
        </row>
        <row r="173">
          <cell r="G173">
            <v>83085.729999999967</v>
          </cell>
        </row>
        <row r="174">
          <cell r="G174">
            <v>128209.1499999997</v>
          </cell>
        </row>
        <row r="175">
          <cell r="G175">
            <v>67640.589999999982</v>
          </cell>
        </row>
        <row r="176">
          <cell r="G176">
            <v>53383.239999999962</v>
          </cell>
        </row>
        <row r="177">
          <cell r="G177">
            <v>47597.369999999981</v>
          </cell>
        </row>
        <row r="178">
          <cell r="G178">
            <v>88752.31000000007</v>
          </cell>
        </row>
        <row r="179">
          <cell r="G179">
            <v>63744.379999999932</v>
          </cell>
        </row>
        <row r="180">
          <cell r="G180">
            <v>45424.450000000026</v>
          </cell>
        </row>
        <row r="181">
          <cell r="G181">
            <v>96768.349999999933</v>
          </cell>
        </row>
        <row r="182">
          <cell r="G182">
            <v>62309.620000000075</v>
          </cell>
        </row>
        <row r="183">
          <cell r="G183">
            <v>53051.209999999875</v>
          </cell>
        </row>
        <row r="184">
          <cell r="G184">
            <v>90143.379999999932</v>
          </cell>
        </row>
        <row r="185">
          <cell r="G185">
            <v>95457.970000000147</v>
          </cell>
        </row>
        <row r="186">
          <cell r="G186">
            <v>97012.299999999785</v>
          </cell>
        </row>
        <row r="187">
          <cell r="G187">
            <v>87257.100000000108</v>
          </cell>
        </row>
        <row r="188">
          <cell r="G188">
            <v>24213.780000000006</v>
          </cell>
        </row>
        <row r="189">
          <cell r="G189">
            <v>64292.190000000024</v>
          </cell>
        </row>
        <row r="190">
          <cell r="G190">
            <v>99648.21999999987</v>
          </cell>
        </row>
        <row r="191">
          <cell r="G191">
            <v>87164.749999999884</v>
          </cell>
        </row>
        <row r="192">
          <cell r="G192">
            <v>97366.819999999992</v>
          </cell>
        </row>
        <row r="193">
          <cell r="G193">
            <v>91459.309999999794</v>
          </cell>
        </row>
        <row r="194">
          <cell r="G194">
            <v>142406.15472517884</v>
          </cell>
        </row>
        <row r="195">
          <cell r="G195">
            <v>2331.8652748207446</v>
          </cell>
        </row>
        <row r="196">
          <cell r="G196">
            <v>178527.54000000042</v>
          </cell>
        </row>
        <row r="197">
          <cell r="G197">
            <v>2550.0037969970394</v>
          </cell>
        </row>
        <row r="198">
          <cell r="G198">
            <v>144310.11620300307</v>
          </cell>
        </row>
        <row r="199">
          <cell r="G199">
            <v>74997.419999999925</v>
          </cell>
        </row>
        <row r="200">
          <cell r="G200">
            <v>89918.94000000009</v>
          </cell>
        </row>
        <row r="201">
          <cell r="G201">
            <v>171021.5500000008</v>
          </cell>
        </row>
        <row r="202">
          <cell r="G202">
            <v>181408.04000000088</v>
          </cell>
        </row>
        <row r="203">
          <cell r="G203">
            <v>124994.53999999985</v>
          </cell>
        </row>
        <row r="204">
          <cell r="G204">
            <v>81110.360000000015</v>
          </cell>
        </row>
        <row r="205">
          <cell r="G205">
            <v>64353.319999999956</v>
          </cell>
        </row>
        <row r="206">
          <cell r="G206">
            <v>85008.429999999484</v>
          </cell>
        </row>
        <row r="207">
          <cell r="G207">
            <v>152356.28000000026</v>
          </cell>
        </row>
        <row r="208">
          <cell r="G208">
            <v>76121.930000000022</v>
          </cell>
        </row>
        <row r="209">
          <cell r="G209">
            <v>115158.20000000029</v>
          </cell>
        </row>
        <row r="210">
          <cell r="G210">
            <v>84150.790000000139</v>
          </cell>
        </row>
        <row r="211">
          <cell r="G211">
            <v>83759.979999999981</v>
          </cell>
        </row>
        <row r="212">
          <cell r="G212">
            <v>119403.75999999988</v>
          </cell>
        </row>
        <row r="213">
          <cell r="G213">
            <v>111671.31999999993</v>
          </cell>
        </row>
        <row r="214">
          <cell r="G214">
            <v>80906.130000000034</v>
          </cell>
        </row>
        <row r="215">
          <cell r="G215">
            <v>165707.85000000033</v>
          </cell>
        </row>
        <row r="216">
          <cell r="G216">
            <v>110634.70999999985</v>
          </cell>
        </row>
        <row r="217">
          <cell r="G217">
            <v>122484.09999999999</v>
          </cell>
        </row>
        <row r="218">
          <cell r="G218">
            <v>109953.34000000014</v>
          </cell>
        </row>
        <row r="219">
          <cell r="G219">
            <v>78833.720000000161</v>
          </cell>
        </row>
        <row r="220">
          <cell r="G220">
            <v>91331.440000000162</v>
          </cell>
        </row>
        <row r="221">
          <cell r="G221">
            <v>116452.25999999975</v>
          </cell>
        </row>
        <row r="222">
          <cell r="G222">
            <v>178207.18999999992</v>
          </cell>
        </row>
        <row r="223">
          <cell r="G223">
            <v>88216.839999999909</v>
          </cell>
        </row>
        <row r="224">
          <cell r="G224">
            <v>114059.05</v>
          </cell>
        </row>
        <row r="225">
          <cell r="G225">
            <v>113082.25000000017</v>
          </cell>
        </row>
        <row r="226">
          <cell r="G226">
            <v>91073.340000000113</v>
          </cell>
        </row>
        <row r="227">
          <cell r="G227">
            <v>140809.14000000001</v>
          </cell>
        </row>
        <row r="228">
          <cell r="G228">
            <v>138111.76999999981</v>
          </cell>
        </row>
        <row r="229">
          <cell r="G229">
            <v>100117.81000000001</v>
          </cell>
        </row>
        <row r="230">
          <cell r="G230">
            <v>126515.00000000012</v>
          </cell>
        </row>
        <row r="231">
          <cell r="G231">
            <v>138684.83000000037</v>
          </cell>
        </row>
        <row r="232">
          <cell r="G232">
            <v>81063.920000000056</v>
          </cell>
        </row>
        <row r="233">
          <cell r="G233">
            <v>88563.330000000307</v>
          </cell>
        </row>
        <row r="234">
          <cell r="G234">
            <v>84957.830000000045</v>
          </cell>
        </row>
        <row r="235">
          <cell r="G235">
            <v>118176.42000000006</v>
          </cell>
        </row>
        <row r="236">
          <cell r="G236">
            <v>117606.02000000012</v>
          </cell>
        </row>
        <row r="237">
          <cell r="G237">
            <v>152214.7600000001</v>
          </cell>
        </row>
        <row r="238">
          <cell r="G238">
            <v>96693.549999999639</v>
          </cell>
        </row>
        <row r="239">
          <cell r="G239">
            <v>106695.4200000002</v>
          </cell>
        </row>
        <row r="240">
          <cell r="G240">
            <v>100873.66000000012</v>
          </cell>
        </row>
        <row r="241">
          <cell r="G241">
            <v>149709.26999999981</v>
          </cell>
        </row>
        <row r="242">
          <cell r="G242">
            <v>115065.68000000005</v>
          </cell>
        </row>
        <row r="243">
          <cell r="G243">
            <v>101142.39000000049</v>
          </cell>
        </row>
        <row r="244">
          <cell r="G244">
            <v>132779.94000000047</v>
          </cell>
        </row>
        <row r="245">
          <cell r="G245">
            <v>132265.95000000013</v>
          </cell>
        </row>
        <row r="246">
          <cell r="G246">
            <v>119221.85999999997</v>
          </cell>
        </row>
        <row r="247">
          <cell r="G247">
            <v>108298.58999999988</v>
          </cell>
        </row>
        <row r="248">
          <cell r="G248">
            <v>85152.769999999844</v>
          </cell>
        </row>
        <row r="249">
          <cell r="G249">
            <v>104518.62999999984</v>
          </cell>
        </row>
        <row r="250">
          <cell r="G250">
            <v>75338.820000000094</v>
          </cell>
        </row>
        <row r="251">
          <cell r="G251">
            <v>81178.949999999837</v>
          </cell>
        </row>
        <row r="252">
          <cell r="G252">
            <v>142304.49000000063</v>
          </cell>
        </row>
        <row r="253">
          <cell r="G253">
            <v>89615.070000000109</v>
          </cell>
        </row>
        <row r="254">
          <cell r="G254">
            <v>137222.81000000008</v>
          </cell>
        </row>
        <row r="255">
          <cell r="G255">
            <v>58505.489999999932</v>
          </cell>
        </row>
        <row r="256">
          <cell r="G256">
            <v>67262.100000000006</v>
          </cell>
        </row>
        <row r="257">
          <cell r="G257">
            <v>108942.02000000064</v>
          </cell>
        </row>
        <row r="258">
          <cell r="G258">
            <v>111260.12000000059</v>
          </cell>
        </row>
        <row r="259">
          <cell r="G259">
            <v>112453.94999999982</v>
          </cell>
        </row>
        <row r="260">
          <cell r="G260">
            <v>94574.00999999982</v>
          </cell>
        </row>
        <row r="261">
          <cell r="G261">
            <v>168019.36999999962</v>
          </cell>
        </row>
        <row r="262">
          <cell r="G262">
            <v>84031.579999999813</v>
          </cell>
        </row>
        <row r="263">
          <cell r="G263">
            <v>106437.53999999985</v>
          </cell>
        </row>
        <row r="264">
          <cell r="G264">
            <v>48908.429999999978</v>
          </cell>
        </row>
        <row r="265">
          <cell r="G265">
            <v>92268.490000000107</v>
          </cell>
        </row>
        <row r="266">
          <cell r="G266">
            <v>60229.910000000069</v>
          </cell>
        </row>
        <row r="267">
          <cell r="G267">
            <v>59871.770000000019</v>
          </cell>
        </row>
        <row r="268">
          <cell r="G268">
            <v>143212.93999999986</v>
          </cell>
        </row>
        <row r="269">
          <cell r="G269">
            <v>88342.089999999967</v>
          </cell>
        </row>
        <row r="270">
          <cell r="G270">
            <v>103890.00000000016</v>
          </cell>
        </row>
        <row r="271">
          <cell r="G271">
            <v>86256.46</v>
          </cell>
        </row>
        <row r="272">
          <cell r="G272">
            <v>131857.25999999992</v>
          </cell>
        </row>
        <row r="273">
          <cell r="G273">
            <v>90938.089999999807</v>
          </cell>
        </row>
        <row r="274">
          <cell r="G274">
            <v>128802.3199999998</v>
          </cell>
        </row>
        <row r="275">
          <cell r="G275">
            <v>124975.35000000005</v>
          </cell>
        </row>
        <row r="276">
          <cell r="G276">
            <v>98618.199999999822</v>
          </cell>
        </row>
        <row r="277">
          <cell r="G277">
            <v>143115.15000000008</v>
          </cell>
        </row>
        <row r="278">
          <cell r="G278">
            <v>102898.02</v>
          </cell>
        </row>
        <row r="279">
          <cell r="G279">
            <v>145127.50000000003</v>
          </cell>
        </row>
        <row r="280">
          <cell r="G280">
            <v>120991.98999999993</v>
          </cell>
        </row>
        <row r="281">
          <cell r="G281">
            <v>55619.829999999936</v>
          </cell>
        </row>
        <row r="282">
          <cell r="G282">
            <v>78957.95</v>
          </cell>
        </row>
        <row r="283">
          <cell r="G283">
            <v>86810.120000000097</v>
          </cell>
        </row>
        <row r="284">
          <cell r="G284">
            <v>92362.819999999847</v>
          </cell>
        </row>
        <row r="285">
          <cell r="G285">
            <v>217666.93999999992</v>
          </cell>
        </row>
        <row r="286">
          <cell r="G286">
            <v>91103.890000000072</v>
          </cell>
        </row>
        <row r="287">
          <cell r="G287">
            <v>76697.620000000155</v>
          </cell>
        </row>
        <row r="288">
          <cell r="G288">
            <v>32458.610000000015</v>
          </cell>
        </row>
        <row r="289">
          <cell r="G289">
            <v>26451.51</v>
          </cell>
        </row>
        <row r="290">
          <cell r="G290">
            <v>80992.390000000029</v>
          </cell>
        </row>
        <row r="291">
          <cell r="G291">
            <v>49353.010000000053</v>
          </cell>
        </row>
        <row r="292">
          <cell r="G292">
            <v>59406.170000000056</v>
          </cell>
        </row>
        <row r="293">
          <cell r="G293">
            <v>62446.760000000097</v>
          </cell>
        </row>
        <row r="294">
          <cell r="G294">
            <v>56475.000000000022</v>
          </cell>
        </row>
        <row r="295">
          <cell r="G295">
            <v>85427.950000000012</v>
          </cell>
        </row>
        <row r="296">
          <cell r="G296">
            <v>155256.23999999993</v>
          </cell>
        </row>
        <row r="297">
          <cell r="G297">
            <v>47339.600000000049</v>
          </cell>
        </row>
        <row r="298">
          <cell r="G298">
            <v>53919.620000000032</v>
          </cell>
        </row>
        <row r="299">
          <cell r="G299">
            <v>109572.27999999972</v>
          </cell>
        </row>
        <row r="300">
          <cell r="G300">
            <v>83830.070000000007</v>
          </cell>
        </row>
        <row r="301">
          <cell r="G301">
            <v>118080.96000000038</v>
          </cell>
        </row>
        <row r="302">
          <cell r="G302">
            <v>111725.77</v>
          </cell>
        </row>
        <row r="303">
          <cell r="G303">
            <v>112973.94000000013</v>
          </cell>
        </row>
        <row r="304">
          <cell r="G304">
            <v>113739.98000000007</v>
          </cell>
        </row>
        <row r="305">
          <cell r="G305">
            <v>100804.53000000023</v>
          </cell>
        </row>
        <row r="306">
          <cell r="G306">
            <v>114280.32000000001</v>
          </cell>
        </row>
        <row r="307">
          <cell r="G307">
            <v>112652.66999999963</v>
          </cell>
        </row>
        <row r="308">
          <cell r="G308">
            <v>140036.40000000014</v>
          </cell>
        </row>
        <row r="309">
          <cell r="G309">
            <v>150270.87000000037</v>
          </cell>
        </row>
        <row r="310">
          <cell r="G310">
            <v>19294.000276658669</v>
          </cell>
        </row>
        <row r="311">
          <cell r="G311">
            <v>110734.31972334131</v>
          </cell>
        </row>
        <row r="312">
          <cell r="G312">
            <v>4613.7348738315677</v>
          </cell>
        </row>
        <row r="313">
          <cell r="G313">
            <v>112765.47512616862</v>
          </cell>
        </row>
        <row r="314">
          <cell r="G314">
            <v>102315.42000000007</v>
          </cell>
        </row>
        <row r="315">
          <cell r="G315">
            <v>50350.93</v>
          </cell>
        </row>
        <row r="316">
          <cell r="G316">
            <v>60730.97999999996</v>
          </cell>
        </row>
        <row r="317">
          <cell r="G317">
            <v>41565.630000000041</v>
          </cell>
        </row>
        <row r="318">
          <cell r="G318">
            <v>95602.089999999938</v>
          </cell>
        </row>
        <row r="319">
          <cell r="G319">
            <v>43408.590000000026</v>
          </cell>
        </row>
        <row r="320">
          <cell r="G320">
            <v>109811.86000000004</v>
          </cell>
        </row>
        <row r="321">
          <cell r="G321">
            <v>114783.73999999989</v>
          </cell>
        </row>
        <row r="322">
          <cell r="G322">
            <v>159726.19999999981</v>
          </cell>
        </row>
        <row r="323">
          <cell r="G323">
            <v>109847.13000000022</v>
          </cell>
        </row>
        <row r="324">
          <cell r="G324">
            <v>35735.919999999976</v>
          </cell>
        </row>
        <row r="325">
          <cell r="G325">
            <v>95110.449999999677</v>
          </cell>
        </row>
        <row r="326">
          <cell r="G326">
            <v>109184.23999999985</v>
          </cell>
        </row>
        <row r="327">
          <cell r="G327">
            <v>99535.879999999874</v>
          </cell>
        </row>
        <row r="328">
          <cell r="G328">
            <v>125446.79000000001</v>
          </cell>
        </row>
        <row r="329">
          <cell r="G329">
            <v>105881.71000000008</v>
          </cell>
        </row>
        <row r="330">
          <cell r="G330">
            <v>126292.9200000001</v>
          </cell>
        </row>
        <row r="331">
          <cell r="G331">
            <v>87680.861573174989</v>
          </cell>
        </row>
        <row r="332">
          <cell r="G332">
            <v>8163.6884268250096</v>
          </cell>
        </row>
        <row r="333">
          <cell r="G333">
            <v>75862.709999999803</v>
          </cell>
        </row>
        <row r="334">
          <cell r="G334">
            <v>86801.049999999886</v>
          </cell>
        </row>
        <row r="335">
          <cell r="G335">
            <v>53673.709999999985</v>
          </cell>
        </row>
        <row r="336">
          <cell r="G336">
            <v>131010.62999999993</v>
          </cell>
        </row>
        <row r="337">
          <cell r="G337">
            <v>95658.14</v>
          </cell>
        </row>
        <row r="338">
          <cell r="G338">
            <v>102125.52000000022</v>
          </cell>
        </row>
        <row r="339">
          <cell r="G339">
            <v>128018.9799999997</v>
          </cell>
        </row>
        <row r="340">
          <cell r="G340">
            <v>120314.63</v>
          </cell>
        </row>
        <row r="341">
          <cell r="G341">
            <v>132289.96999999983</v>
          </cell>
        </row>
        <row r="342">
          <cell r="G342">
            <v>74296.150000000067</v>
          </cell>
        </row>
        <row r="343">
          <cell r="G343">
            <v>134371.18000000002</v>
          </cell>
        </row>
        <row r="344">
          <cell r="G344">
            <v>84252.889999999752</v>
          </cell>
        </row>
        <row r="345">
          <cell r="G345">
            <v>137561.06000000038</v>
          </cell>
        </row>
        <row r="346">
          <cell r="G346">
            <v>73393.23204089592</v>
          </cell>
        </row>
        <row r="347">
          <cell r="G347">
            <v>11417.467959104144</v>
          </cell>
        </row>
        <row r="348">
          <cell r="G348">
            <v>93232.09</v>
          </cell>
        </row>
        <row r="349">
          <cell r="G349">
            <v>82900.840000000215</v>
          </cell>
        </row>
        <row r="350">
          <cell r="G350">
            <v>82434.599999999889</v>
          </cell>
        </row>
        <row r="351">
          <cell r="G351">
            <v>119557.37000000034</v>
          </cell>
        </row>
        <row r="352">
          <cell r="G352">
            <v>93181.469999999943</v>
          </cell>
        </row>
        <row r="353">
          <cell r="G353">
            <v>62014.389999999919</v>
          </cell>
        </row>
        <row r="354">
          <cell r="G354">
            <v>123120.28000000038</v>
          </cell>
        </row>
        <row r="355">
          <cell r="G355">
            <v>94331.780000000072</v>
          </cell>
        </row>
        <row r="356">
          <cell r="G356">
            <v>121804.60000000033</v>
          </cell>
        </row>
        <row r="357">
          <cell r="G357">
            <v>143016.45000000086</v>
          </cell>
        </row>
        <row r="358">
          <cell r="G358">
            <v>61682.29999999993</v>
          </cell>
        </row>
        <row r="359">
          <cell r="G359">
            <v>152668.92999999973</v>
          </cell>
        </row>
        <row r="360">
          <cell r="G360">
            <v>114441.19000000016</v>
          </cell>
        </row>
        <row r="361">
          <cell r="G361">
            <v>107593.21000000006</v>
          </cell>
        </row>
        <row r="362">
          <cell r="G362">
            <v>131516.22000000018</v>
          </cell>
        </row>
        <row r="363">
          <cell r="G363">
            <v>132758.51000000015</v>
          </cell>
        </row>
        <row r="364">
          <cell r="G364">
            <v>104300.81999999995</v>
          </cell>
        </row>
        <row r="365">
          <cell r="G365">
            <v>75130.560000000056</v>
          </cell>
        </row>
        <row r="366">
          <cell r="G366">
            <v>131671.80000000037</v>
          </cell>
        </row>
        <row r="367">
          <cell r="G367">
            <v>112145.48000000001</v>
          </cell>
        </row>
        <row r="368">
          <cell r="G368">
            <v>128123.02999999996</v>
          </cell>
        </row>
        <row r="369">
          <cell r="G369">
            <v>93823.299999999901</v>
          </cell>
        </row>
        <row r="370">
          <cell r="G370">
            <v>75239.470000000161</v>
          </cell>
        </row>
        <row r="371">
          <cell r="G371">
            <v>79199.560000000114</v>
          </cell>
        </row>
        <row r="372">
          <cell r="G372">
            <v>94736.780000000013</v>
          </cell>
        </row>
        <row r="373">
          <cell r="G373">
            <v>117367.78999999992</v>
          </cell>
        </row>
        <row r="374">
          <cell r="G374">
            <v>99016.28000000013</v>
          </cell>
        </row>
        <row r="377">
          <cell r="G377">
            <v>91073.340000000113</v>
          </cell>
        </row>
        <row r="378">
          <cell r="G378">
            <v>140809.14000000001</v>
          </cell>
        </row>
        <row r="379">
          <cell r="G379">
            <v>138111.76999999981</v>
          </cell>
        </row>
        <row r="380">
          <cell r="G380">
            <v>100117.81000000001</v>
          </cell>
        </row>
        <row r="381">
          <cell r="G381">
            <v>126515.00000000012</v>
          </cell>
        </row>
        <row r="382">
          <cell r="G382">
            <v>138684.83000000037</v>
          </cell>
        </row>
        <row r="383">
          <cell r="G383">
            <v>81063.920000000056</v>
          </cell>
        </row>
        <row r="384">
          <cell r="G384">
            <v>88563.330000000307</v>
          </cell>
        </row>
        <row r="385">
          <cell r="G385">
            <v>84957.830000000045</v>
          </cell>
        </row>
        <row r="386">
          <cell r="G386">
            <v>118176.42000000006</v>
          </cell>
        </row>
        <row r="388">
          <cell r="G388">
            <v>140104.73999999859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Contents"/>
      <sheetName val="Summary"/>
      <sheetName val="Details"/>
      <sheetName val="Baselines"/>
      <sheetName val="Glossary"/>
      <sheetName val="Org_Lookups"/>
    </sheetNames>
    <sheetDataSet>
      <sheetData sheetId="0">
        <row r="1">
          <cell r="B1" t="str">
            <v>[2012-13 PCT Revenue Allocations Final.xls]</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llocations@dh.gsi.gov.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heetViews>
  <sheetFormatPr defaultRowHeight="12.75" x14ac:dyDescent="0.2"/>
  <cols>
    <col min="1" max="1" width="7.5703125" style="48" customWidth="1"/>
    <col min="2" max="2" width="92.85546875" style="49" customWidth="1"/>
  </cols>
  <sheetData>
    <row r="1" spans="1:2" ht="30" customHeight="1" x14ac:dyDescent="0.25">
      <c r="A1" s="47" t="s">
        <v>2839</v>
      </c>
    </row>
    <row r="3" spans="1:2" ht="25.5" x14ac:dyDescent="0.2">
      <c r="A3" s="161">
        <v>1</v>
      </c>
      <c r="B3" s="50" t="s">
        <v>2482</v>
      </c>
    </row>
    <row r="5" spans="1:2" ht="38.25" x14ac:dyDescent="0.2">
      <c r="A5" s="161">
        <v>2</v>
      </c>
      <c r="B5" s="49" t="s">
        <v>2483</v>
      </c>
    </row>
    <row r="7" spans="1:2" ht="40.5" customHeight="1" x14ac:dyDescent="0.2">
      <c r="A7" s="161">
        <v>3</v>
      </c>
      <c r="B7" s="119" t="s">
        <v>2484</v>
      </c>
    </row>
    <row r="8" spans="1:2" x14ac:dyDescent="0.2">
      <c r="B8" s="119"/>
    </row>
    <row r="9" spans="1:2" x14ac:dyDescent="0.2">
      <c r="B9" s="128" t="s">
        <v>2480</v>
      </c>
    </row>
    <row r="10" spans="1:2" ht="13.5" customHeight="1" x14ac:dyDescent="0.2">
      <c r="B10" s="120" t="s">
        <v>14294</v>
      </c>
    </row>
    <row r="11" spans="1:2" ht="25.5" x14ac:dyDescent="0.2">
      <c r="B11" s="120" t="s">
        <v>6834</v>
      </c>
    </row>
    <row r="12" spans="1:2" ht="25.5" x14ac:dyDescent="0.2">
      <c r="B12" s="120" t="s">
        <v>2489</v>
      </c>
    </row>
    <row r="14" spans="1:2" x14ac:dyDescent="0.2">
      <c r="A14" s="48">
        <v>4</v>
      </c>
      <c r="B14" s="49" t="s">
        <v>2481</v>
      </c>
    </row>
    <row r="15" spans="1:2" x14ac:dyDescent="0.2">
      <c r="B15" s="121" t="s">
        <v>2840</v>
      </c>
    </row>
    <row r="17" spans="1:2" x14ac:dyDescent="0.2">
      <c r="A17" s="48">
        <v>5</v>
      </c>
      <c r="B17" s="82" t="s">
        <v>14298</v>
      </c>
    </row>
    <row r="18" spans="1:2" x14ac:dyDescent="0.2">
      <c r="B18" s="82" t="s">
        <v>14299</v>
      </c>
    </row>
    <row r="19" spans="1:2" x14ac:dyDescent="0.2">
      <c r="B19" s="171"/>
    </row>
    <row r="20" spans="1:2" x14ac:dyDescent="0.2">
      <c r="A20" s="48">
        <v>6</v>
      </c>
      <c r="B20" s="122" t="s">
        <v>2841</v>
      </c>
    </row>
    <row r="21" spans="1:2" x14ac:dyDescent="0.2">
      <c r="B21" s="172"/>
    </row>
    <row r="22" spans="1:2" x14ac:dyDescent="0.2">
      <c r="B22" s="173" t="s">
        <v>14301</v>
      </c>
    </row>
  </sheetData>
  <phoneticPr fontId="7" type="noConversion"/>
  <hyperlinks>
    <hyperlink ref="B15" r:id="rId1"/>
  </hyperlinks>
  <pageMargins left="0.75" right="0.75" top="1" bottom="1" header="0.5" footer="0.5"/>
  <pageSetup paperSize="9" orientation="landscape"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55"/>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2.75" x14ac:dyDescent="0.2"/>
  <cols>
    <col min="1" max="1" width="11.85546875" customWidth="1"/>
    <col min="2" max="2" width="27" bestFit="1" customWidth="1"/>
    <col min="3" max="3" width="13.5703125" customWidth="1"/>
  </cols>
  <sheetData>
    <row r="1" spans="1:3" x14ac:dyDescent="0.2">
      <c r="A1" s="61" t="s">
        <v>2502</v>
      </c>
      <c r="B1" s="61"/>
      <c r="C1" s="5"/>
    </row>
    <row r="3" spans="1:3" ht="25.5" x14ac:dyDescent="0.2">
      <c r="A3" s="149" t="s">
        <v>6569</v>
      </c>
      <c r="B3" s="150" t="s">
        <v>2501</v>
      </c>
      <c r="C3" s="83" t="s">
        <v>4433</v>
      </c>
    </row>
    <row r="4" spans="1:3" x14ac:dyDescent="0.2">
      <c r="A4" t="s">
        <v>4003</v>
      </c>
      <c r="B4" s="82" t="s">
        <v>5876</v>
      </c>
      <c r="C4" s="125">
        <v>1.0906960816333942</v>
      </c>
    </row>
    <row r="5" spans="1:3" x14ac:dyDescent="0.2">
      <c r="A5" t="s">
        <v>7910</v>
      </c>
      <c r="B5" s="82" t="s">
        <v>12409</v>
      </c>
      <c r="C5" s="125">
        <v>1.0087495581864248</v>
      </c>
    </row>
    <row r="6" spans="1:3" x14ac:dyDescent="0.2">
      <c r="A6" t="s">
        <v>6281</v>
      </c>
      <c r="B6" s="82" t="s">
        <v>12363</v>
      </c>
      <c r="C6" s="125">
        <v>0.94637617683695208</v>
      </c>
    </row>
    <row r="7" spans="1:3" x14ac:dyDescent="0.2">
      <c r="A7" t="s">
        <v>13919</v>
      </c>
      <c r="B7" s="82" t="s">
        <v>12384</v>
      </c>
      <c r="C7" s="125">
        <v>0.947978766551411</v>
      </c>
    </row>
    <row r="8" spans="1:3" x14ac:dyDescent="0.2">
      <c r="A8" t="s">
        <v>6073</v>
      </c>
      <c r="B8" s="82" t="s">
        <v>12457</v>
      </c>
      <c r="C8" s="125">
        <v>0.93950582119296899</v>
      </c>
    </row>
    <row r="9" spans="1:3" x14ac:dyDescent="0.2">
      <c r="A9" t="s">
        <v>1653</v>
      </c>
      <c r="B9" s="82" t="s">
        <v>12458</v>
      </c>
      <c r="C9" s="125">
        <v>0.95888332439901836</v>
      </c>
    </row>
    <row r="10" spans="1:3" x14ac:dyDescent="0.2">
      <c r="A10" t="s">
        <v>8386</v>
      </c>
      <c r="B10" s="82" t="s">
        <v>5877</v>
      </c>
      <c r="C10" s="125">
        <v>0.96297101295839438</v>
      </c>
    </row>
    <row r="11" spans="1:3" x14ac:dyDescent="0.2">
      <c r="A11" t="s">
        <v>12264</v>
      </c>
      <c r="B11" s="82" t="s">
        <v>12410</v>
      </c>
      <c r="C11" s="125">
        <v>1.0145490383461846</v>
      </c>
    </row>
    <row r="12" spans="1:3" x14ac:dyDescent="0.2">
      <c r="A12" t="s">
        <v>805</v>
      </c>
      <c r="B12" s="82" t="s">
        <v>9456</v>
      </c>
      <c r="C12" s="125">
        <v>0.98024445454416465</v>
      </c>
    </row>
    <row r="13" spans="1:3" x14ac:dyDescent="0.2">
      <c r="A13" t="s">
        <v>9793</v>
      </c>
      <c r="B13" s="82" t="s">
        <v>5878</v>
      </c>
      <c r="C13" s="125">
        <v>1.0241926570033761</v>
      </c>
    </row>
    <row r="14" spans="1:3" x14ac:dyDescent="0.2">
      <c r="A14" t="s">
        <v>922</v>
      </c>
      <c r="B14" s="82" t="s">
        <v>12411</v>
      </c>
      <c r="C14" s="125">
        <v>1.0631202234681909</v>
      </c>
    </row>
    <row r="15" spans="1:3" x14ac:dyDescent="0.2">
      <c r="A15" t="s">
        <v>2405</v>
      </c>
      <c r="B15" s="82" t="s">
        <v>5879</v>
      </c>
      <c r="C15" s="125">
        <v>0.99373391861008065</v>
      </c>
    </row>
    <row r="16" spans="1:3" x14ac:dyDescent="0.2">
      <c r="A16" t="s">
        <v>286</v>
      </c>
      <c r="B16" s="82" t="s">
        <v>12364</v>
      </c>
      <c r="C16" s="125">
        <v>0.94882254282219847</v>
      </c>
    </row>
    <row r="17" spans="1:3" x14ac:dyDescent="0.2">
      <c r="A17" t="s">
        <v>10336</v>
      </c>
      <c r="B17" s="82" t="s">
        <v>12385</v>
      </c>
      <c r="C17" s="125">
        <v>0.9661938071235795</v>
      </c>
    </row>
    <row r="18" spans="1:3" x14ac:dyDescent="0.2">
      <c r="A18" t="s">
        <v>6118</v>
      </c>
      <c r="B18" s="82" t="s">
        <v>12386</v>
      </c>
      <c r="C18" s="125">
        <v>0.92740849763822331</v>
      </c>
    </row>
    <row r="19" spans="1:3" x14ac:dyDescent="0.2">
      <c r="A19" t="s">
        <v>1761</v>
      </c>
      <c r="B19" s="82" t="s">
        <v>12412</v>
      </c>
      <c r="C19" s="125">
        <v>0.93268948152675468</v>
      </c>
    </row>
    <row r="20" spans="1:3" x14ac:dyDescent="0.2">
      <c r="A20" t="s">
        <v>1242</v>
      </c>
      <c r="B20" s="82" t="s">
        <v>12387</v>
      </c>
      <c r="C20" s="125">
        <v>0.97782924848811126</v>
      </c>
    </row>
    <row r="21" spans="1:3" x14ac:dyDescent="0.2">
      <c r="A21" t="s">
        <v>7189</v>
      </c>
      <c r="B21" s="82" t="s">
        <v>12379</v>
      </c>
      <c r="C21" s="125">
        <v>0.9607996168638856</v>
      </c>
    </row>
    <row r="22" spans="1:3" x14ac:dyDescent="0.2">
      <c r="A22" t="s">
        <v>226</v>
      </c>
      <c r="B22" s="82" t="s">
        <v>12388</v>
      </c>
      <c r="C22" s="125">
        <v>0.95347975102664373</v>
      </c>
    </row>
    <row r="23" spans="1:3" x14ac:dyDescent="0.2">
      <c r="A23" t="s">
        <v>12926</v>
      </c>
      <c r="B23" s="82" t="s">
        <v>5880</v>
      </c>
      <c r="C23" s="125">
        <v>1.0320640775849332</v>
      </c>
    </row>
    <row r="24" spans="1:3" x14ac:dyDescent="0.2">
      <c r="A24" t="s">
        <v>10951</v>
      </c>
      <c r="B24" s="82" t="s">
        <v>5889</v>
      </c>
      <c r="C24" s="125">
        <v>0.94502291954159101</v>
      </c>
    </row>
    <row r="25" spans="1:3" x14ac:dyDescent="0.2">
      <c r="A25" t="s">
        <v>12974</v>
      </c>
      <c r="B25" s="82" t="s">
        <v>12400</v>
      </c>
      <c r="C25" s="125">
        <v>0.95075939986836777</v>
      </c>
    </row>
    <row r="26" spans="1:3" x14ac:dyDescent="0.2">
      <c r="A26" t="s">
        <v>2038</v>
      </c>
      <c r="B26" s="82" t="s">
        <v>12413</v>
      </c>
      <c r="C26" s="125">
        <v>0.95917029900700468</v>
      </c>
    </row>
    <row r="27" spans="1:3" x14ac:dyDescent="0.2">
      <c r="A27" t="s">
        <v>8206</v>
      </c>
      <c r="B27" s="82" t="s">
        <v>5881</v>
      </c>
      <c r="C27" s="125">
        <v>1.0986608476411768</v>
      </c>
    </row>
    <row r="28" spans="1:3" x14ac:dyDescent="0.2">
      <c r="A28" t="s">
        <v>783</v>
      </c>
      <c r="B28" s="82" t="s">
        <v>12401</v>
      </c>
      <c r="C28" s="125">
        <v>0.98460441357247142</v>
      </c>
    </row>
    <row r="29" spans="1:3" x14ac:dyDescent="0.2">
      <c r="A29" t="s">
        <v>6330</v>
      </c>
      <c r="B29" s="82" t="s">
        <v>5882</v>
      </c>
      <c r="C29" s="125">
        <v>0.9990352692194171</v>
      </c>
    </row>
    <row r="30" spans="1:3" x14ac:dyDescent="0.2">
      <c r="A30" t="s">
        <v>3698</v>
      </c>
      <c r="B30" s="82" t="s">
        <v>12402</v>
      </c>
      <c r="C30" s="125">
        <v>0.95488784096297163</v>
      </c>
    </row>
    <row r="31" spans="1:3" x14ac:dyDescent="0.2">
      <c r="A31" t="s">
        <v>5823</v>
      </c>
      <c r="B31" s="82" t="s">
        <v>12415</v>
      </c>
      <c r="C31" s="125">
        <v>1.0982404191284749</v>
      </c>
    </row>
    <row r="32" spans="1:3" x14ac:dyDescent="0.2">
      <c r="A32" t="s">
        <v>9698</v>
      </c>
      <c r="B32" s="82" t="s">
        <v>13156</v>
      </c>
      <c r="C32" s="125">
        <v>1.1381433206864042</v>
      </c>
    </row>
    <row r="33" spans="1:3" x14ac:dyDescent="0.2">
      <c r="A33" t="s">
        <v>12525</v>
      </c>
      <c r="B33" s="82" t="s">
        <v>13157</v>
      </c>
      <c r="C33" s="125">
        <v>1.0824006999487428</v>
      </c>
    </row>
    <row r="34" spans="1:3" x14ac:dyDescent="0.2">
      <c r="A34" t="s">
        <v>3817</v>
      </c>
      <c r="B34" s="82" t="s">
        <v>13158</v>
      </c>
      <c r="C34" s="125">
        <v>1.1369938062900387</v>
      </c>
    </row>
    <row r="35" spans="1:3" x14ac:dyDescent="0.2">
      <c r="A35" t="s">
        <v>1058</v>
      </c>
      <c r="B35" s="82" t="s">
        <v>13159</v>
      </c>
      <c r="C35" s="125">
        <v>1.0913737875351546</v>
      </c>
    </row>
    <row r="36" spans="1:3" x14ac:dyDescent="0.2">
      <c r="A36" t="s">
        <v>4847</v>
      </c>
      <c r="B36" s="82" t="s">
        <v>13160</v>
      </c>
      <c r="C36" s="125">
        <v>1.1963014246757064</v>
      </c>
    </row>
    <row r="37" spans="1:3" x14ac:dyDescent="0.2">
      <c r="A37" t="s">
        <v>6606</v>
      </c>
      <c r="B37" s="82" t="s">
        <v>13161</v>
      </c>
      <c r="C37" s="125">
        <v>1.106316284686137</v>
      </c>
    </row>
    <row r="38" spans="1:3" x14ac:dyDescent="0.2">
      <c r="A38" t="s">
        <v>7795</v>
      </c>
      <c r="B38" s="82" t="s">
        <v>13162</v>
      </c>
      <c r="C38" s="125">
        <v>1.1255185223274111</v>
      </c>
    </row>
    <row r="39" spans="1:3" x14ac:dyDescent="0.2">
      <c r="A39" t="s">
        <v>7868</v>
      </c>
      <c r="B39" s="82" t="s">
        <v>13163</v>
      </c>
      <c r="C39" s="125">
        <v>1.1173680540376953</v>
      </c>
    </row>
    <row r="40" spans="1:3" x14ac:dyDescent="0.2">
      <c r="A40" t="s">
        <v>2104</v>
      </c>
      <c r="B40" s="82" t="s">
        <v>13164</v>
      </c>
      <c r="C40" s="125">
        <v>1.1335233543662295</v>
      </c>
    </row>
    <row r="41" spans="1:3" x14ac:dyDescent="0.2">
      <c r="A41" t="s">
        <v>6810</v>
      </c>
      <c r="B41" s="82" t="s">
        <v>13165</v>
      </c>
      <c r="C41" s="125">
        <v>1.1854832081579951</v>
      </c>
    </row>
    <row r="42" spans="1:3" x14ac:dyDescent="0.2">
      <c r="A42" t="s">
        <v>10658</v>
      </c>
      <c r="B42" s="82" t="s">
        <v>13166</v>
      </c>
      <c r="C42" s="125">
        <v>1.1610116926335254</v>
      </c>
    </row>
    <row r="43" spans="1:3" x14ac:dyDescent="0.2">
      <c r="A43" t="s">
        <v>8541</v>
      </c>
      <c r="B43" s="82" t="s">
        <v>13167</v>
      </c>
      <c r="C43" s="125">
        <v>1.1468650691315483</v>
      </c>
    </row>
    <row r="44" spans="1:3" x14ac:dyDescent="0.2">
      <c r="A44" t="s">
        <v>10705</v>
      </c>
      <c r="B44" s="82" t="s">
        <v>13168</v>
      </c>
      <c r="C44" s="125">
        <v>1.1155044308921866</v>
      </c>
    </row>
    <row r="45" spans="1:3" x14ac:dyDescent="0.2">
      <c r="A45" t="s">
        <v>10751</v>
      </c>
      <c r="B45" s="82" t="s">
        <v>13169</v>
      </c>
      <c r="C45" s="125">
        <v>1.0942850999802725</v>
      </c>
    </row>
    <row r="46" spans="1:3" x14ac:dyDescent="0.2">
      <c r="A46" t="s">
        <v>6939</v>
      </c>
      <c r="B46" s="82" t="s">
        <v>13170</v>
      </c>
      <c r="C46" s="125">
        <v>1.1336761885878026</v>
      </c>
    </row>
    <row r="47" spans="1:3" x14ac:dyDescent="0.2">
      <c r="A47" t="s">
        <v>5326</v>
      </c>
      <c r="B47" s="82" t="s">
        <v>13171</v>
      </c>
      <c r="C47" s="125">
        <v>1.1161827072309072</v>
      </c>
    </row>
    <row r="48" spans="1:3" x14ac:dyDescent="0.2">
      <c r="A48" t="s">
        <v>5441</v>
      </c>
      <c r="B48" s="82" t="s">
        <v>13172</v>
      </c>
      <c r="C48" s="125">
        <v>1.1669466932725359</v>
      </c>
    </row>
    <row r="49" spans="1:3" x14ac:dyDescent="0.2">
      <c r="A49" t="s">
        <v>7116</v>
      </c>
      <c r="B49" s="82" t="s">
        <v>13173</v>
      </c>
      <c r="C49" s="125">
        <v>1.1811937222590358</v>
      </c>
    </row>
    <row r="50" spans="1:3" x14ac:dyDescent="0.2">
      <c r="A50" t="s">
        <v>13286</v>
      </c>
      <c r="B50" s="82" t="s">
        <v>13174</v>
      </c>
      <c r="C50" s="125">
        <v>1.1297390228329403</v>
      </c>
    </row>
    <row r="51" spans="1:3" x14ac:dyDescent="0.2">
      <c r="A51" t="s">
        <v>6586</v>
      </c>
      <c r="B51" s="82" t="s">
        <v>13175</v>
      </c>
      <c r="C51" s="125">
        <v>1.1777170761211533</v>
      </c>
    </row>
    <row r="52" spans="1:3" x14ac:dyDescent="0.2">
      <c r="A52" t="s">
        <v>2876</v>
      </c>
      <c r="B52" s="82" t="s">
        <v>13176</v>
      </c>
      <c r="C52" s="125">
        <v>1.1330207581885969</v>
      </c>
    </row>
    <row r="53" spans="1:3" x14ac:dyDescent="0.2">
      <c r="A53" t="s">
        <v>8750</v>
      </c>
      <c r="B53" s="82" t="s">
        <v>13177</v>
      </c>
      <c r="C53" s="125">
        <v>1.1137825994771489</v>
      </c>
    </row>
    <row r="54" spans="1:3" x14ac:dyDescent="0.2">
      <c r="A54" t="s">
        <v>8801</v>
      </c>
      <c r="B54" s="82" t="s">
        <v>13178</v>
      </c>
      <c r="C54" s="125">
        <v>1.141955989338219</v>
      </c>
    </row>
    <row r="55" spans="1:3" x14ac:dyDescent="0.2">
      <c r="A55" t="s">
        <v>3625</v>
      </c>
      <c r="B55" s="82" t="s">
        <v>9439</v>
      </c>
      <c r="C55" s="125">
        <v>1.1108795238854927</v>
      </c>
    </row>
    <row r="56" spans="1:3" x14ac:dyDescent="0.2">
      <c r="A56" t="s">
        <v>5784</v>
      </c>
      <c r="B56" s="82" t="s">
        <v>9440</v>
      </c>
      <c r="C56" s="125">
        <v>1.1218864619590587</v>
      </c>
    </row>
    <row r="57" spans="1:3" x14ac:dyDescent="0.2">
      <c r="A57" t="s">
        <v>6038</v>
      </c>
      <c r="B57" s="82" t="s">
        <v>9441</v>
      </c>
      <c r="C57" s="125">
        <v>1.1697191015834958</v>
      </c>
    </row>
    <row r="58" spans="1:3" x14ac:dyDescent="0.2">
      <c r="A58" t="s">
        <v>1613</v>
      </c>
      <c r="B58" s="82" t="s">
        <v>9442</v>
      </c>
      <c r="C58" s="125">
        <v>1.1137825994771489</v>
      </c>
    </row>
    <row r="59" spans="1:3" x14ac:dyDescent="0.2">
      <c r="A59" t="s">
        <v>10449</v>
      </c>
      <c r="B59" s="82" t="s">
        <v>9443</v>
      </c>
      <c r="C59" s="125">
        <v>1.1708560335205851</v>
      </c>
    </row>
    <row r="60" spans="1:3" x14ac:dyDescent="0.2">
      <c r="A60" t="s">
        <v>9584</v>
      </c>
      <c r="B60" s="82" t="s">
        <v>9444</v>
      </c>
      <c r="C60" s="125">
        <v>1.1176375914876076</v>
      </c>
    </row>
    <row r="61" spans="1:3" x14ac:dyDescent="0.2">
      <c r="A61" t="s">
        <v>4167</v>
      </c>
      <c r="B61" s="82" t="s">
        <v>9445</v>
      </c>
      <c r="C61" s="125">
        <v>1.1537824542203257</v>
      </c>
    </row>
    <row r="62" spans="1:3" x14ac:dyDescent="0.2">
      <c r="A62" t="s">
        <v>4786</v>
      </c>
      <c r="B62" s="82" t="s">
        <v>9446</v>
      </c>
      <c r="C62" s="125">
        <v>1.2075764178144668</v>
      </c>
    </row>
    <row r="63" spans="1:3" x14ac:dyDescent="0.2">
      <c r="A63" t="s">
        <v>11581</v>
      </c>
      <c r="B63" s="82" t="s">
        <v>11608</v>
      </c>
      <c r="C63" s="125">
        <v>0.95745005226633073</v>
      </c>
    </row>
    <row r="64" spans="1:3" x14ac:dyDescent="0.2">
      <c r="A64" t="s">
        <v>4408</v>
      </c>
      <c r="B64" s="82" t="s">
        <v>11609</v>
      </c>
      <c r="C64" s="125">
        <v>0.96517458178898941</v>
      </c>
    </row>
    <row r="65" spans="1:3" x14ac:dyDescent="0.2">
      <c r="A65" t="s">
        <v>7685</v>
      </c>
      <c r="B65" s="82" t="s">
        <v>11610</v>
      </c>
      <c r="C65" s="125">
        <v>0.99178027264937563</v>
      </c>
    </row>
    <row r="66" spans="1:3" x14ac:dyDescent="0.2">
      <c r="A66" t="s">
        <v>5679</v>
      </c>
      <c r="B66" s="82" t="s">
        <v>11611</v>
      </c>
      <c r="C66" s="125">
        <v>0.9646866819282609</v>
      </c>
    </row>
    <row r="67" spans="1:3" x14ac:dyDescent="0.2">
      <c r="A67" t="s">
        <v>2203</v>
      </c>
      <c r="B67" s="82" t="s">
        <v>11612</v>
      </c>
      <c r="C67" s="125">
        <v>0.95934419042686292</v>
      </c>
    </row>
    <row r="68" spans="1:3" x14ac:dyDescent="0.2">
      <c r="A68" t="s">
        <v>10185</v>
      </c>
      <c r="B68" s="82" t="s">
        <v>11613</v>
      </c>
      <c r="C68" s="125">
        <v>0.97747184751203231</v>
      </c>
    </row>
    <row r="69" spans="1:3" x14ac:dyDescent="0.2">
      <c r="A69" t="s">
        <v>10246</v>
      </c>
      <c r="B69" s="82" t="s">
        <v>11614</v>
      </c>
      <c r="C69" s="125">
        <v>0.98380503244936057</v>
      </c>
    </row>
    <row r="70" spans="1:3" x14ac:dyDescent="0.2">
      <c r="A70" t="s">
        <v>6905</v>
      </c>
      <c r="B70" s="82" t="s">
        <v>11615</v>
      </c>
      <c r="C70" s="125">
        <v>0.97787189262359009</v>
      </c>
    </row>
    <row r="71" spans="1:3" x14ac:dyDescent="0.2">
      <c r="A71" t="s">
        <v>2997</v>
      </c>
      <c r="B71" s="82" t="s">
        <v>11616</v>
      </c>
      <c r="C71" s="125">
        <v>0.98364144689542488</v>
      </c>
    </row>
    <row r="72" spans="1:3" x14ac:dyDescent="0.2">
      <c r="A72" t="s">
        <v>3210</v>
      </c>
      <c r="B72" s="82" t="s">
        <v>11617</v>
      </c>
      <c r="C72" s="125">
        <v>0.95756668562953007</v>
      </c>
    </row>
    <row r="73" spans="1:3" x14ac:dyDescent="0.2">
      <c r="A73" t="s">
        <v>7086</v>
      </c>
      <c r="B73" s="82" t="s">
        <v>11618</v>
      </c>
      <c r="C73" s="125">
        <v>0.96388750660839073</v>
      </c>
    </row>
    <row r="74" spans="1:3" x14ac:dyDescent="0.2">
      <c r="A74" t="s">
        <v>2005</v>
      </c>
      <c r="B74" s="82" t="s">
        <v>11619</v>
      </c>
      <c r="C74" s="125">
        <v>0.96037490311418638</v>
      </c>
    </row>
    <row r="75" spans="1:3" x14ac:dyDescent="0.2">
      <c r="A75" t="s">
        <v>13380</v>
      </c>
      <c r="B75" s="82" t="s">
        <v>11621</v>
      </c>
      <c r="C75" s="125">
        <v>0.95350990593781693</v>
      </c>
    </row>
    <row r="76" spans="1:3" x14ac:dyDescent="0.2">
      <c r="A76" t="s">
        <v>12553</v>
      </c>
      <c r="B76" s="82" t="s">
        <v>11620</v>
      </c>
      <c r="C76" s="125">
        <v>0.97002201281455647</v>
      </c>
    </row>
    <row r="77" spans="1:3" x14ac:dyDescent="0.2">
      <c r="A77" t="s">
        <v>8748</v>
      </c>
      <c r="B77" s="82" t="s">
        <v>12362</v>
      </c>
      <c r="C77" s="125">
        <v>0.95577084703648496</v>
      </c>
    </row>
    <row r="78" spans="1:3" x14ac:dyDescent="0.2">
      <c r="A78" t="s">
        <v>13586</v>
      </c>
      <c r="B78" s="82" t="s">
        <v>12370</v>
      </c>
      <c r="C78" s="125">
        <v>0.94576935330817613</v>
      </c>
    </row>
    <row r="79" spans="1:3" x14ac:dyDescent="0.2">
      <c r="A79" t="s">
        <v>841</v>
      </c>
      <c r="B79" s="82" t="s">
        <v>12371</v>
      </c>
      <c r="C79" s="125">
        <v>0.95853137713283787</v>
      </c>
    </row>
    <row r="80" spans="1:3" x14ac:dyDescent="0.2">
      <c r="A80" t="s">
        <v>5161</v>
      </c>
      <c r="B80" s="82" t="s">
        <v>12372</v>
      </c>
      <c r="C80" s="125">
        <v>0.94625909118128737</v>
      </c>
    </row>
    <row r="81" spans="1:3" x14ac:dyDescent="0.2">
      <c r="A81" t="s">
        <v>4344</v>
      </c>
      <c r="B81" s="82" t="s">
        <v>12373</v>
      </c>
      <c r="C81" s="125">
        <v>0.94432075296691131</v>
      </c>
    </row>
    <row r="82" spans="1:3" x14ac:dyDescent="0.2">
      <c r="A82" t="s">
        <v>11343</v>
      </c>
      <c r="B82" s="82" t="s">
        <v>11597</v>
      </c>
      <c r="C82" s="125">
        <v>0.95435727296868822</v>
      </c>
    </row>
    <row r="83" spans="1:3" x14ac:dyDescent="0.2">
      <c r="A83" t="s">
        <v>3962</v>
      </c>
      <c r="B83" s="82" t="s">
        <v>11598</v>
      </c>
      <c r="C83" s="125">
        <v>0.9566086351591947</v>
      </c>
    </row>
    <row r="84" spans="1:3" x14ac:dyDescent="0.2">
      <c r="A84" t="s">
        <v>4103</v>
      </c>
      <c r="B84" s="82" t="s">
        <v>11599</v>
      </c>
      <c r="C84" s="125">
        <v>0.95493647534003623</v>
      </c>
    </row>
    <row r="85" spans="1:3" x14ac:dyDescent="0.2">
      <c r="A85" t="s">
        <v>4643</v>
      </c>
      <c r="B85" s="82" t="s">
        <v>11600</v>
      </c>
      <c r="C85" s="125">
        <v>0.94371533953472519</v>
      </c>
    </row>
    <row r="86" spans="1:3" x14ac:dyDescent="0.2">
      <c r="A86" t="s">
        <v>7845</v>
      </c>
      <c r="B86" s="82" t="s">
        <v>11601</v>
      </c>
      <c r="C86" s="125">
        <v>0.94270071351731088</v>
      </c>
    </row>
    <row r="87" spans="1:3" x14ac:dyDescent="0.2">
      <c r="A87" t="s">
        <v>11655</v>
      </c>
      <c r="B87" s="82" t="s">
        <v>12393</v>
      </c>
      <c r="C87" s="125">
        <v>0.97100587873917543</v>
      </c>
    </row>
    <row r="88" spans="1:3" x14ac:dyDescent="0.2">
      <c r="A88" t="s">
        <v>5962</v>
      </c>
      <c r="B88" s="82" t="s">
        <v>12394</v>
      </c>
      <c r="C88" s="125">
        <v>0.983144772264397</v>
      </c>
    </row>
    <row r="89" spans="1:3" x14ac:dyDescent="0.2">
      <c r="A89" t="s">
        <v>7013</v>
      </c>
      <c r="B89" s="82" t="s">
        <v>12395</v>
      </c>
      <c r="C89" s="125">
        <v>0.95000935150168819</v>
      </c>
    </row>
    <row r="90" spans="1:3" x14ac:dyDescent="0.2">
      <c r="A90" t="s">
        <v>8678</v>
      </c>
      <c r="B90" s="82" t="s">
        <v>12396</v>
      </c>
      <c r="C90" s="125">
        <v>0.9535381821789457</v>
      </c>
    </row>
    <row r="91" spans="1:3" x14ac:dyDescent="0.2">
      <c r="A91" t="s">
        <v>9209</v>
      </c>
      <c r="B91" s="82" t="s">
        <v>12397</v>
      </c>
      <c r="C91" s="125">
        <v>0.98829972957681944</v>
      </c>
    </row>
    <row r="92" spans="1:3" x14ac:dyDescent="0.2">
      <c r="A92" t="s">
        <v>85</v>
      </c>
      <c r="B92" s="82" t="s">
        <v>12398</v>
      </c>
      <c r="C92" s="125">
        <v>0.94704212811227362</v>
      </c>
    </row>
    <row r="93" spans="1:3" x14ac:dyDescent="0.2">
      <c r="A93" t="s">
        <v>1095</v>
      </c>
      <c r="B93" s="82" t="s">
        <v>12399</v>
      </c>
      <c r="C93" s="125">
        <v>0.95099889408446048</v>
      </c>
    </row>
    <row r="94" spans="1:3" x14ac:dyDescent="0.2">
      <c r="A94" t="s">
        <v>9808</v>
      </c>
      <c r="B94" s="82" t="s">
        <v>12374</v>
      </c>
      <c r="C94" s="125">
        <v>0.94613464399600833</v>
      </c>
    </row>
    <row r="95" spans="1:3" x14ac:dyDescent="0.2">
      <c r="A95" t="s">
        <v>4994</v>
      </c>
      <c r="B95" s="82" t="s">
        <v>12375</v>
      </c>
      <c r="C95" s="125">
        <v>0.94737208853801613</v>
      </c>
    </row>
    <row r="96" spans="1:3" x14ac:dyDescent="0.2">
      <c r="A96" t="s">
        <v>5049</v>
      </c>
      <c r="B96" s="82" t="s">
        <v>12376</v>
      </c>
      <c r="C96" s="125">
        <v>0.94773931176744763</v>
      </c>
    </row>
    <row r="97" spans="1:3" x14ac:dyDescent="0.2">
      <c r="A97" t="s">
        <v>9087</v>
      </c>
      <c r="B97" s="82" t="s">
        <v>12377</v>
      </c>
      <c r="C97" s="125">
        <v>0.96754743764927986</v>
      </c>
    </row>
    <row r="98" spans="1:3" x14ac:dyDescent="0.2">
      <c r="A98" t="s">
        <v>8974</v>
      </c>
      <c r="B98" s="82" t="s">
        <v>12378</v>
      </c>
      <c r="C98" s="125">
        <v>0.9625311081865876</v>
      </c>
    </row>
    <row r="99" spans="1:3" x14ac:dyDescent="0.2">
      <c r="A99" t="s">
        <v>4518</v>
      </c>
      <c r="B99" s="82" t="s">
        <v>5883</v>
      </c>
      <c r="C99" s="125">
        <v>0.99878394596885878</v>
      </c>
    </row>
    <row r="100" spans="1:3" x14ac:dyDescent="0.2">
      <c r="A100" t="s">
        <v>11010</v>
      </c>
      <c r="B100" s="82" t="s">
        <v>12407</v>
      </c>
      <c r="C100" s="125">
        <v>1.0081192452894507</v>
      </c>
    </row>
    <row r="101" spans="1:3" x14ac:dyDescent="0.2">
      <c r="A101" t="s">
        <v>12300</v>
      </c>
      <c r="B101" s="82" t="s">
        <v>11604</v>
      </c>
      <c r="C101" s="125">
        <v>0.94421719738605203</v>
      </c>
    </row>
    <row r="102" spans="1:3" x14ac:dyDescent="0.2">
      <c r="A102" t="s">
        <v>12337</v>
      </c>
      <c r="B102" s="82" t="s">
        <v>11605</v>
      </c>
      <c r="C102" s="125">
        <v>0.942328571924962</v>
      </c>
    </row>
    <row r="103" spans="1:3" x14ac:dyDescent="0.2">
      <c r="A103" t="s">
        <v>3037</v>
      </c>
      <c r="B103" s="82" t="s">
        <v>12451</v>
      </c>
      <c r="C103" s="125">
        <v>0.99330472100341927</v>
      </c>
    </row>
    <row r="104" spans="1:3" x14ac:dyDescent="0.2">
      <c r="A104" t="s">
        <v>739</v>
      </c>
      <c r="B104" s="82" t="s">
        <v>9448</v>
      </c>
      <c r="C104" s="125">
        <v>1.1329075592555566</v>
      </c>
    </row>
    <row r="105" spans="1:3" x14ac:dyDescent="0.2">
      <c r="A105" t="s">
        <v>13119</v>
      </c>
      <c r="B105" s="82" t="s">
        <v>9455</v>
      </c>
      <c r="C105" s="125">
        <v>0.98567038606416224</v>
      </c>
    </row>
    <row r="106" spans="1:3" x14ac:dyDescent="0.2">
      <c r="A106" t="s">
        <v>5636</v>
      </c>
      <c r="B106" s="82" t="s">
        <v>5884</v>
      </c>
      <c r="C106" s="125">
        <v>1.0096292937033806</v>
      </c>
    </row>
    <row r="107" spans="1:3" x14ac:dyDescent="0.2">
      <c r="A107" t="s">
        <v>4064</v>
      </c>
      <c r="B107" s="82" t="s">
        <v>12408</v>
      </c>
      <c r="C107" s="125">
        <v>1.0081192452894507</v>
      </c>
    </row>
    <row r="108" spans="1:3" x14ac:dyDescent="0.2">
      <c r="A108" t="s">
        <v>12480</v>
      </c>
      <c r="B108" s="82" t="s">
        <v>11606</v>
      </c>
      <c r="C108" s="125">
        <v>0.97183258652359905</v>
      </c>
    </row>
    <row r="109" spans="1:3" x14ac:dyDescent="0.2">
      <c r="A109" t="s">
        <v>12623</v>
      </c>
      <c r="B109" s="82" t="s">
        <v>11607</v>
      </c>
      <c r="C109" s="125">
        <v>0.97003869857006242</v>
      </c>
    </row>
    <row r="110" spans="1:3" x14ac:dyDescent="0.2">
      <c r="A110" t="s">
        <v>11535</v>
      </c>
      <c r="B110" s="82" t="s">
        <v>12454</v>
      </c>
      <c r="C110" s="125">
        <v>0.91506333884765045</v>
      </c>
    </row>
    <row r="111" spans="1:3" x14ac:dyDescent="0.2">
      <c r="A111" t="s">
        <v>6791</v>
      </c>
      <c r="B111" s="82" t="s">
        <v>11595</v>
      </c>
      <c r="C111" s="125">
        <v>0.93102587116496971</v>
      </c>
    </row>
    <row r="112" spans="1:3" x14ac:dyDescent="0.2">
      <c r="A112" t="s">
        <v>2798</v>
      </c>
      <c r="B112" s="82" t="s">
        <v>12380</v>
      </c>
      <c r="C112" s="125">
        <v>0.96651984090891663</v>
      </c>
    </row>
    <row r="113" spans="1:3" x14ac:dyDescent="0.2">
      <c r="A113" t="s">
        <v>6766</v>
      </c>
      <c r="B113" s="82" t="s">
        <v>11594</v>
      </c>
      <c r="C113" s="125">
        <v>0.95975377500465453</v>
      </c>
    </row>
    <row r="114" spans="1:3" x14ac:dyDescent="0.2">
      <c r="A114" t="s">
        <v>5863</v>
      </c>
      <c r="B114" s="82" t="s">
        <v>12366</v>
      </c>
      <c r="C114" s="125">
        <v>0.93596227095204687</v>
      </c>
    </row>
    <row r="115" spans="1:3" x14ac:dyDescent="0.2">
      <c r="A115" t="s">
        <v>7130</v>
      </c>
      <c r="B115" s="82" t="s">
        <v>11602</v>
      </c>
      <c r="C115" s="125">
        <v>0.97002201281455647</v>
      </c>
    </row>
    <row r="116" spans="1:3" x14ac:dyDescent="0.2">
      <c r="A116" t="s">
        <v>4601</v>
      </c>
      <c r="B116" s="82" t="s">
        <v>11590</v>
      </c>
      <c r="C116" s="125">
        <v>0.93271081430293834</v>
      </c>
    </row>
    <row r="117" spans="1:3" x14ac:dyDescent="0.2">
      <c r="A117" t="s">
        <v>13452</v>
      </c>
      <c r="B117" s="82" t="s">
        <v>12389</v>
      </c>
      <c r="C117" s="125">
        <v>0.94163789811560616</v>
      </c>
    </row>
    <row r="118" spans="1:3" x14ac:dyDescent="0.2">
      <c r="A118" t="s">
        <v>11306</v>
      </c>
      <c r="B118" s="82" t="s">
        <v>5875</v>
      </c>
      <c r="C118" s="125">
        <v>0.96823807709184073</v>
      </c>
    </row>
    <row r="119" spans="1:3" x14ac:dyDescent="0.2">
      <c r="A119" t="s">
        <v>8559</v>
      </c>
      <c r="B119" s="82" t="s">
        <v>12365</v>
      </c>
      <c r="C119" s="125">
        <v>0.93207458273317556</v>
      </c>
    </row>
    <row r="120" spans="1:3" x14ac:dyDescent="0.2">
      <c r="A120" t="s">
        <v>13216</v>
      </c>
      <c r="B120" s="82" t="s">
        <v>12381</v>
      </c>
      <c r="C120" s="125">
        <v>0.96176621272740015</v>
      </c>
    </row>
    <row r="121" spans="1:3" x14ac:dyDescent="0.2">
      <c r="A121" t="s">
        <v>3384</v>
      </c>
      <c r="B121" s="82" t="s">
        <v>12404</v>
      </c>
      <c r="C121" s="125">
        <v>1.0399948340138341</v>
      </c>
    </row>
    <row r="122" spans="1:3" x14ac:dyDescent="0.2">
      <c r="A122" t="s">
        <v>662</v>
      </c>
      <c r="B122" s="82" t="s">
        <v>9447</v>
      </c>
      <c r="C122" s="125">
        <v>1.0080365578792156</v>
      </c>
    </row>
    <row r="123" spans="1:3" x14ac:dyDescent="0.2">
      <c r="A123" t="s">
        <v>4821</v>
      </c>
      <c r="B123" s="82" t="s">
        <v>11591</v>
      </c>
      <c r="C123" s="125">
        <v>0.94524018348721461</v>
      </c>
    </row>
    <row r="124" spans="1:3" x14ac:dyDescent="0.2">
      <c r="A124" t="s">
        <v>3531</v>
      </c>
      <c r="B124" s="82" t="s">
        <v>9454</v>
      </c>
      <c r="C124" s="125">
        <v>1.0475921109282607</v>
      </c>
    </row>
    <row r="125" spans="1:3" x14ac:dyDescent="0.2">
      <c r="A125" t="s">
        <v>5743</v>
      </c>
      <c r="B125" s="82" t="s">
        <v>12367</v>
      </c>
      <c r="C125" s="125">
        <v>0.95375775105947436</v>
      </c>
    </row>
    <row r="126" spans="1:3" x14ac:dyDescent="0.2">
      <c r="A126" t="s">
        <v>16</v>
      </c>
      <c r="B126" s="82" t="s">
        <v>12368</v>
      </c>
      <c r="C126" s="125">
        <v>0.93324217950619015</v>
      </c>
    </row>
    <row r="127" spans="1:3" x14ac:dyDescent="0.2">
      <c r="A127" t="s">
        <v>6382</v>
      </c>
      <c r="B127" s="82" t="s">
        <v>5885</v>
      </c>
      <c r="C127" s="125">
        <v>0.98439296272121091</v>
      </c>
    </row>
    <row r="128" spans="1:3" x14ac:dyDescent="0.2">
      <c r="A128" t="s">
        <v>11963</v>
      </c>
      <c r="B128" s="82" t="s">
        <v>11596</v>
      </c>
      <c r="C128" s="125">
        <v>0.96228505227150563</v>
      </c>
    </row>
    <row r="129" spans="1:3" x14ac:dyDescent="0.2">
      <c r="A129" t="s">
        <v>9535</v>
      </c>
      <c r="B129" s="82" t="s">
        <v>12383</v>
      </c>
      <c r="C129" s="125">
        <v>0.96176057511588109</v>
      </c>
    </row>
    <row r="130" spans="1:3" x14ac:dyDescent="0.2">
      <c r="A130" t="s">
        <v>8037</v>
      </c>
      <c r="B130" s="82" t="s">
        <v>12403</v>
      </c>
      <c r="C130" s="125">
        <v>0.97927121709989495</v>
      </c>
    </row>
    <row r="131" spans="1:3" x14ac:dyDescent="0.2">
      <c r="A131" t="s">
        <v>10276</v>
      </c>
      <c r="B131" s="82" t="s">
        <v>5887</v>
      </c>
      <c r="C131" s="125">
        <v>0.93288367666706096</v>
      </c>
    </row>
    <row r="132" spans="1:3" x14ac:dyDescent="0.2">
      <c r="A132" t="s">
        <v>3082</v>
      </c>
      <c r="B132" s="82" t="s">
        <v>12452</v>
      </c>
      <c r="C132" s="125">
        <v>0.99330472100341927</v>
      </c>
    </row>
    <row r="133" spans="1:3" x14ac:dyDescent="0.2">
      <c r="A133" t="s">
        <v>9415</v>
      </c>
      <c r="B133" s="82" t="s">
        <v>5873</v>
      </c>
      <c r="C133" s="125">
        <v>1.0169119158714721</v>
      </c>
    </row>
    <row r="134" spans="1:3" x14ac:dyDescent="0.2">
      <c r="A134" t="s">
        <v>13182</v>
      </c>
      <c r="B134" s="82" t="s">
        <v>9450</v>
      </c>
      <c r="C134" s="125">
        <v>1.0727010673596706</v>
      </c>
    </row>
    <row r="135" spans="1:3" x14ac:dyDescent="0.2">
      <c r="A135" t="s">
        <v>5215</v>
      </c>
      <c r="B135" s="82" t="s">
        <v>11592</v>
      </c>
      <c r="C135" s="125">
        <v>0.95974522697944553</v>
      </c>
    </row>
    <row r="136" spans="1:3" x14ac:dyDescent="0.2">
      <c r="A136" t="s">
        <v>9524</v>
      </c>
      <c r="B136" s="82" t="s">
        <v>12382</v>
      </c>
      <c r="C136" s="125">
        <v>0.96619380712357938</v>
      </c>
    </row>
    <row r="137" spans="1:3" x14ac:dyDescent="0.2">
      <c r="A137" t="s">
        <v>4252</v>
      </c>
      <c r="B137" s="82" t="s">
        <v>9451</v>
      </c>
      <c r="C137" s="125">
        <v>1.1329075592555566</v>
      </c>
    </row>
    <row r="138" spans="1:3" x14ac:dyDescent="0.2">
      <c r="A138" t="s">
        <v>14267</v>
      </c>
      <c r="B138" s="82" t="s">
        <v>5874</v>
      </c>
      <c r="C138" s="125">
        <v>1.0130737053690395</v>
      </c>
    </row>
    <row r="139" spans="1:3" x14ac:dyDescent="0.2">
      <c r="A139" t="s">
        <v>3427</v>
      </c>
      <c r="B139" s="82" t="s">
        <v>12405</v>
      </c>
      <c r="C139" s="125">
        <v>0.99059741808373381</v>
      </c>
    </row>
    <row r="140" spans="1:3" x14ac:dyDescent="0.2">
      <c r="A140" t="s">
        <v>2419</v>
      </c>
      <c r="B140" s="82" t="s">
        <v>5886</v>
      </c>
      <c r="C140" s="125">
        <v>1.0150866054235761</v>
      </c>
    </row>
    <row r="141" spans="1:3" x14ac:dyDescent="0.2">
      <c r="A141" t="s">
        <v>5256</v>
      </c>
      <c r="B141" s="82" t="s">
        <v>11593</v>
      </c>
      <c r="C141" s="125">
        <v>0.94287352174482431</v>
      </c>
    </row>
    <row r="142" spans="1:3" x14ac:dyDescent="0.2">
      <c r="A142" t="s">
        <v>4449</v>
      </c>
      <c r="B142" s="82" t="s">
        <v>12391</v>
      </c>
      <c r="C142" s="125">
        <v>0.93384236804339915</v>
      </c>
    </row>
    <row r="143" spans="1:3" x14ac:dyDescent="0.2">
      <c r="A143" t="s">
        <v>13807</v>
      </c>
      <c r="B143" s="82" t="s">
        <v>12392</v>
      </c>
      <c r="C143" s="125">
        <v>0.93681948402061432</v>
      </c>
    </row>
    <row r="144" spans="1:3" x14ac:dyDescent="0.2">
      <c r="A144" t="s">
        <v>3303</v>
      </c>
      <c r="B144" s="82" t="s">
        <v>12453</v>
      </c>
      <c r="C144" s="125">
        <v>1.0289541238238835</v>
      </c>
    </row>
    <row r="145" spans="1:3" x14ac:dyDescent="0.2">
      <c r="A145" t="s">
        <v>7718</v>
      </c>
      <c r="B145" s="82" t="s">
        <v>12390</v>
      </c>
      <c r="C145" s="125">
        <v>0.96173673687939421</v>
      </c>
    </row>
    <row r="146" spans="1:3" x14ac:dyDescent="0.2">
      <c r="A146" t="s">
        <v>392</v>
      </c>
      <c r="B146" s="82" t="s">
        <v>12406</v>
      </c>
      <c r="C146" s="125">
        <v>1.0492716811876015</v>
      </c>
    </row>
    <row r="147" spans="1:3" x14ac:dyDescent="0.2">
      <c r="A147" t="s">
        <v>13958</v>
      </c>
      <c r="B147" s="82" t="s">
        <v>12450</v>
      </c>
      <c r="C147" s="125">
        <v>0.92221037451164145</v>
      </c>
    </row>
    <row r="148" spans="1:3" x14ac:dyDescent="0.2">
      <c r="A148" t="s">
        <v>12276</v>
      </c>
      <c r="B148" s="82" t="s">
        <v>11603</v>
      </c>
      <c r="C148" s="125">
        <v>0.97148070441894541</v>
      </c>
    </row>
    <row r="149" spans="1:3" x14ac:dyDescent="0.2">
      <c r="A149" t="s">
        <v>7054</v>
      </c>
      <c r="B149" s="82" t="s">
        <v>9449</v>
      </c>
      <c r="C149" s="125">
        <v>1.0727010673596706</v>
      </c>
    </row>
    <row r="150" spans="1:3" x14ac:dyDescent="0.2">
      <c r="A150" t="s">
        <v>4439</v>
      </c>
      <c r="B150" s="82" t="s">
        <v>12456</v>
      </c>
      <c r="C150" s="125">
        <v>0.9806006866182837</v>
      </c>
    </row>
    <row r="151" spans="1:3" x14ac:dyDescent="0.2">
      <c r="A151" t="s">
        <v>12593</v>
      </c>
      <c r="B151" s="82" t="s">
        <v>9452</v>
      </c>
      <c r="C151" s="125">
        <v>1.1329075592555566</v>
      </c>
    </row>
    <row r="152" spans="1:3" x14ac:dyDescent="0.2">
      <c r="A152" t="s">
        <v>3490</v>
      </c>
      <c r="B152" s="82" t="s">
        <v>9453</v>
      </c>
      <c r="C152" s="125">
        <v>1.0727010673596706</v>
      </c>
    </row>
    <row r="153" spans="1:3" x14ac:dyDescent="0.2">
      <c r="A153" t="s">
        <v>12065</v>
      </c>
      <c r="B153" s="82" t="s">
        <v>12369</v>
      </c>
      <c r="C153" s="125">
        <v>0.96079961686388549</v>
      </c>
    </row>
    <row r="154" spans="1:3" x14ac:dyDescent="0.2">
      <c r="A154" t="s">
        <v>5820</v>
      </c>
      <c r="B154" s="82" t="s">
        <v>12414</v>
      </c>
      <c r="C154" s="125">
        <v>1.1854832081579951</v>
      </c>
    </row>
    <row r="155" spans="1:3" x14ac:dyDescent="0.2">
      <c r="A155" t="s">
        <v>7321</v>
      </c>
      <c r="B155" s="82" t="s">
        <v>12455</v>
      </c>
      <c r="C155" s="125">
        <v>0.91506333884765056</v>
      </c>
    </row>
  </sheetData>
  <phoneticPr fontId="7" type="noConversion"/>
  <conditionalFormatting sqref="B4:C155">
    <cfRule type="expression" dxfId="1" priority="1" stopIfTrue="1">
      <formula>ISNA(#REF!)</formula>
    </cfRule>
  </conditionalFormatting>
  <pageMargins left="0.75" right="0.75" top="1" bottom="1" header="0.5" footer="0.5"/>
  <pageSetup paperSize="9" fitToHeight="0"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
  <sheetViews>
    <sheetView workbookViewId="0"/>
  </sheetViews>
  <sheetFormatPr defaultRowHeight="12.75" x14ac:dyDescent="0.2"/>
  <cols>
    <col min="1" max="1" width="50.7109375" customWidth="1"/>
    <col min="2" max="2" width="19.42578125" customWidth="1"/>
    <col min="3" max="3" width="19.7109375" customWidth="1"/>
    <col min="6" max="6" width="9.7109375" bestFit="1" customWidth="1"/>
  </cols>
  <sheetData>
    <row r="1" spans="1:6" x14ac:dyDescent="0.2">
      <c r="A1" s="5" t="s">
        <v>3</v>
      </c>
    </row>
    <row r="3" spans="1:6" x14ac:dyDescent="0.2">
      <c r="A3" s="5" t="s">
        <v>1839</v>
      </c>
    </row>
    <row r="4" spans="1:6" x14ac:dyDescent="0.2">
      <c r="A4" t="s">
        <v>2503</v>
      </c>
      <c r="B4" s="4">
        <v>52234045</v>
      </c>
    </row>
    <row r="5" spans="1:6" x14ac:dyDescent="0.2">
      <c r="A5" s="38" t="s">
        <v>4434</v>
      </c>
      <c r="B5" s="4">
        <f>'LA SMR&lt;75 and MFF weighted popn'!E158</f>
        <v>54068351.999999978</v>
      </c>
    </row>
    <row r="7" spans="1:6" ht="38.25" x14ac:dyDescent="0.2">
      <c r="A7" s="5" t="s">
        <v>6457</v>
      </c>
      <c r="B7" s="117" t="s">
        <v>13472</v>
      </c>
      <c r="C7" s="117" t="s">
        <v>13473</v>
      </c>
    </row>
    <row r="8" spans="1:6" x14ac:dyDescent="0.2">
      <c r="A8" t="s">
        <v>2950</v>
      </c>
      <c r="B8" s="115">
        <v>0.28368991895710771</v>
      </c>
    </row>
    <row r="9" spans="1:6" x14ac:dyDescent="0.2">
      <c r="A9" t="s">
        <v>13470</v>
      </c>
      <c r="B9" s="115">
        <v>0.37909446099679367</v>
      </c>
    </row>
    <row r="10" spans="1:6" x14ac:dyDescent="0.2">
      <c r="A10" t="s">
        <v>13468</v>
      </c>
      <c r="B10" s="115">
        <v>0.17246371773614452</v>
      </c>
      <c r="C10" s="115">
        <v>0.51143454657458665</v>
      </c>
      <c r="F10" s="142"/>
    </row>
    <row r="11" spans="1:6" x14ac:dyDescent="0.2">
      <c r="A11" t="s">
        <v>13469</v>
      </c>
      <c r="B11" s="115">
        <v>0.10248790639384424</v>
      </c>
      <c r="C11" s="115">
        <v>0.30392395933448685</v>
      </c>
      <c r="E11" s="153"/>
    </row>
    <row r="12" spans="1:6" x14ac:dyDescent="0.2">
      <c r="A12" t="s">
        <v>13465</v>
      </c>
      <c r="B12" s="115">
        <v>6.226399591610985E-2</v>
      </c>
      <c r="C12" s="115">
        <v>0.18464149409092656</v>
      </c>
    </row>
    <row r="13" spans="1:6" x14ac:dyDescent="0.2">
      <c r="B13" s="15"/>
    </row>
    <row r="14" spans="1:6" x14ac:dyDescent="0.2">
      <c r="B14" s="4"/>
    </row>
    <row r="15" spans="1:6" x14ac:dyDescent="0.2">
      <c r="B15" s="4"/>
      <c r="C15" s="5"/>
    </row>
    <row r="16" spans="1:6" x14ac:dyDescent="0.2">
      <c r="B16" s="7"/>
      <c r="C16" s="5"/>
    </row>
    <row r="17" spans="1:3" x14ac:dyDescent="0.2">
      <c r="B17" s="4"/>
    </row>
    <row r="18" spans="1:3" x14ac:dyDescent="0.2">
      <c r="B18" s="7"/>
    </row>
    <row r="20" spans="1:3" x14ac:dyDescent="0.2">
      <c r="A20" s="5"/>
      <c r="B20" s="16"/>
      <c r="C20" s="16"/>
    </row>
    <row r="21" spans="1:3" x14ac:dyDescent="0.2">
      <c r="B21" s="4"/>
      <c r="C21" s="18"/>
    </row>
    <row r="22" spans="1:3" x14ac:dyDescent="0.2">
      <c r="B22" s="4"/>
      <c r="C22" s="15"/>
    </row>
    <row r="23" spans="1:3" x14ac:dyDescent="0.2">
      <c r="B23" s="4"/>
      <c r="C23" s="15"/>
    </row>
    <row r="24" spans="1:3" x14ac:dyDescent="0.2">
      <c r="B24" s="4"/>
      <c r="C24" s="18"/>
    </row>
    <row r="25" spans="1:3" x14ac:dyDescent="0.2">
      <c r="B25" s="4"/>
      <c r="C25" s="17"/>
    </row>
    <row r="26" spans="1:3" x14ac:dyDescent="0.2">
      <c r="B26" s="4"/>
      <c r="C26" s="17"/>
    </row>
    <row r="27" spans="1:3" x14ac:dyDescent="0.2">
      <c r="A27" s="5"/>
    </row>
    <row r="28" spans="1:3" x14ac:dyDescent="0.2">
      <c r="B28" s="6"/>
    </row>
  </sheetData>
  <phoneticPr fontId="7" type="noConversion"/>
  <pageMargins left="0.75" right="0.75" top="1" bottom="1" header="0.5" footer="0.5"/>
  <pageSetup paperSize="9" fitToHeight="0"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69"/>
  <sheetViews>
    <sheetView topLeftCell="B1" workbookViewId="0">
      <pane xSplit="2" ySplit="4" topLeftCell="D5" activePane="bottomRight" state="frozen"/>
      <selection activeCell="B1" sqref="B1"/>
      <selection pane="topRight" activeCell="D1" sqref="D1"/>
      <selection pane="bottomLeft" activeCell="B5" sqref="B5"/>
      <selection pane="bottomRight" activeCell="D5" sqref="D5"/>
    </sheetView>
  </sheetViews>
  <sheetFormatPr defaultRowHeight="12.75" x14ac:dyDescent="0.2"/>
  <cols>
    <col min="1" max="1" width="7.85546875" customWidth="1"/>
    <col min="2" max="2" width="11.28515625" customWidth="1"/>
    <col min="3" max="3" width="27" bestFit="1" customWidth="1"/>
    <col min="4" max="4" width="9.28515625" bestFit="1" customWidth="1"/>
    <col min="5" max="5" width="11.7109375" customWidth="1"/>
    <col min="8" max="8" width="11.7109375" customWidth="1"/>
    <col min="9" max="9" width="13.140625" customWidth="1"/>
    <col min="10" max="10" width="12.42578125" customWidth="1"/>
    <col min="11" max="11" width="13.42578125" customWidth="1"/>
    <col min="13" max="13" width="13.5703125" customWidth="1"/>
    <col min="14" max="14" width="9.85546875" bestFit="1" customWidth="1"/>
    <col min="15" max="15" width="9.85546875" customWidth="1"/>
    <col min="16" max="16" width="9.85546875" bestFit="1" customWidth="1"/>
  </cols>
  <sheetData>
    <row r="1" spans="1:19" x14ac:dyDescent="0.2">
      <c r="B1" s="193" t="s">
        <v>9387</v>
      </c>
      <c r="C1" s="177"/>
      <c r="D1" s="177"/>
      <c r="E1" s="177"/>
      <c r="F1" s="177"/>
      <c r="G1" s="177"/>
      <c r="H1" s="177"/>
      <c r="I1" s="177"/>
      <c r="J1" s="177"/>
    </row>
    <row r="2" spans="1:19" x14ac:dyDescent="0.2">
      <c r="B2" s="19"/>
      <c r="C2" s="19"/>
    </row>
    <row r="3" spans="1:19" ht="38.25" x14ac:dyDescent="0.2">
      <c r="B3" s="19"/>
      <c r="C3" s="19"/>
      <c r="D3" s="185" t="s">
        <v>2959</v>
      </c>
      <c r="E3" s="186"/>
      <c r="F3" s="186"/>
      <c r="G3" s="186"/>
      <c r="H3" s="186"/>
      <c r="I3" s="186"/>
      <c r="J3" s="51" t="s">
        <v>2960</v>
      </c>
      <c r="K3" s="54" t="s">
        <v>2607</v>
      </c>
      <c r="M3" s="5" t="s">
        <v>2961</v>
      </c>
      <c r="P3" s="53"/>
      <c r="R3" s="2"/>
    </row>
    <row r="4" spans="1:19" ht="89.25" x14ac:dyDescent="0.2">
      <c r="A4" t="s">
        <v>6859</v>
      </c>
      <c r="B4" s="26" t="s">
        <v>6860</v>
      </c>
      <c r="C4" s="25" t="s">
        <v>7324</v>
      </c>
      <c r="D4" s="29" t="s">
        <v>6770</v>
      </c>
      <c r="E4" s="29" t="s">
        <v>6771</v>
      </c>
      <c r="F4" s="29" t="s">
        <v>1840</v>
      </c>
      <c r="G4" s="29" t="s">
        <v>4829</v>
      </c>
      <c r="H4" s="29" t="s">
        <v>1841</v>
      </c>
      <c r="I4" s="28" t="s">
        <v>10983</v>
      </c>
      <c r="J4" s="28" t="s">
        <v>4831</v>
      </c>
      <c r="K4" s="28" t="s">
        <v>14252</v>
      </c>
      <c r="M4" s="28" t="s">
        <v>10982</v>
      </c>
      <c r="N4" s="28" t="s">
        <v>2962</v>
      </c>
      <c r="O4" s="28" t="s">
        <v>2963</v>
      </c>
      <c r="P4" s="28" t="s">
        <v>2964</v>
      </c>
      <c r="R4" s="28" t="s">
        <v>2965</v>
      </c>
      <c r="S4" s="28" t="s">
        <v>2508</v>
      </c>
    </row>
    <row r="5" spans="1:19" x14ac:dyDescent="0.2">
      <c r="A5" t="str">
        <f>INDEX('Pace-of-change'!$C$5:$C$156,MATCH('PTB reference calculation'!$B5,'Pace-of-change'!$D$5:$D$156,0),1)</f>
        <v>R606</v>
      </c>
      <c r="B5" s="39" t="s">
        <v>4601</v>
      </c>
      <c r="C5" s="39" t="s">
        <v>11590</v>
      </c>
      <c r="D5" s="40">
        <f>INDEX('PTB 10-11 allocation data'!C:C,MATCH($B5,'PTB 10-11 allocation data'!A:A,0),1)</f>
        <v>719</v>
      </c>
      <c r="E5" s="40">
        <f>INDEX('PTB 10-11 allocation data'!D:D,MATCH($B5,'PTB 10-11 allocation data'!A:A,0),1)</f>
        <v>94</v>
      </c>
      <c r="F5" s="40">
        <f>INDEX('PTB 10-11 allocation data'!E:E,MATCH($B5,'PTB 10-11 allocation data'!A:A,0),1)</f>
        <v>813</v>
      </c>
      <c r="G5" s="41">
        <f>INDEX(MFF!$C:$C,MATCH(B5,MFF!$A:$A,0),1)</f>
        <v>0.93271081430293834</v>
      </c>
      <c r="H5" s="24">
        <f>(D5+(E5/2))*G5/100</f>
        <v>7.1445648375605071</v>
      </c>
      <c r="I5" s="40">
        <f>(Inputs!$B$5/$H$158)*H5</f>
        <v>212549.86691478392</v>
      </c>
      <c r="J5" s="40">
        <f>INDEX('Age gender adjustments'!$J:$J, MATCH(B5,'Age gender adjustments'!$B:$B,0),1)</f>
        <v>117131.66110467352</v>
      </c>
      <c r="K5" s="24">
        <f>(I5*0.76)+(J5*0.24)</f>
        <v>189649.49752035743</v>
      </c>
      <c r="M5" s="86">
        <f>INDEX('Substance misuse services'!R:R,MATCH(B5,'Substance misuse services'!B:B,0),1)</f>
        <v>187958.75874912436</v>
      </c>
      <c r="N5" s="4">
        <f>(M5-K5)</f>
        <v>-1690.7387712330674</v>
      </c>
      <c r="O5" s="52">
        <f>N5/M5</f>
        <v>-8.9952646127534827E-3</v>
      </c>
      <c r="P5" s="52">
        <f>N5 * Inputs!$B$10 / INDEX('Final Weighted Populations'!H:H,MATCH(B5,'Final Weighted Populations'!C:C,0),1)</f>
        <v>-2.1861296363029537E-3</v>
      </c>
      <c r="R5" s="87">
        <f>INDEX('Substance misuse services'!H:H,MATCH(B5,'Substance misuse services'!B:B,0),1)</f>
        <v>7.0559573102017286</v>
      </c>
      <c r="S5" s="88">
        <f>R5-H5</f>
        <v>-8.8607527358778526E-2</v>
      </c>
    </row>
    <row r="6" spans="1:19" x14ac:dyDescent="0.2">
      <c r="A6" t="str">
        <f>INDEX('Pace-of-change'!$C$5:$C$156,MATCH('PTB reference calculation'!$B6,'Pace-of-change'!$D$5:$D$156,0),1)</f>
        <v>R607</v>
      </c>
      <c r="B6" s="39" t="s">
        <v>4821</v>
      </c>
      <c r="C6" s="39" t="s">
        <v>11591</v>
      </c>
      <c r="D6" s="40">
        <f>INDEX('PTB 10-11 allocation data'!C:C,MATCH($B6,'PTB 10-11 allocation data'!A:A,0),1)</f>
        <v>1336</v>
      </c>
      <c r="E6" s="40">
        <f>INDEX('PTB 10-11 allocation data'!D:D,MATCH($B6,'PTB 10-11 allocation data'!A:A,0),1)</f>
        <v>239</v>
      </c>
      <c r="F6" s="40">
        <f>INDEX('PTB 10-11 allocation data'!E:E,MATCH($B6,'PTB 10-11 allocation data'!A:A,0),1)</f>
        <v>1575</v>
      </c>
      <c r="G6" s="41">
        <f>INDEX(MFF!$C:$C,MATCH(B6,MFF!$A:$A,0),1)</f>
        <v>0.94524018348721461</v>
      </c>
      <c r="H6" s="24">
        <f t="shared" ref="H6:H69" si="0">(D6+(E6/2))*G6/100</f>
        <v>13.757970870656409</v>
      </c>
      <c r="I6" s="40">
        <f>(Inputs!$B$5/$H$158)*H6</f>
        <v>409297.82905769988</v>
      </c>
      <c r="J6" s="40">
        <f>INDEX('Age gender adjustments'!$J:$J, MATCH(B6,'Age gender adjustments'!$B:$B,0),1)</f>
        <v>197934.69128295788</v>
      </c>
      <c r="K6" s="24">
        <f t="shared" ref="K6:K69" si="1">(I6*0.76)+(J6*0.24)</f>
        <v>358570.67599176179</v>
      </c>
      <c r="M6" s="86">
        <f>INDEX('Substance misuse services'!R:R,MATCH(B6,'Substance misuse services'!B:B,0),1)</f>
        <v>352094.81054195494</v>
      </c>
      <c r="N6" s="4">
        <f t="shared" ref="N6:N69" si="2">(M6-K6)</f>
        <v>-6475.8654498068499</v>
      </c>
      <c r="O6" s="52">
        <f t="shared" ref="O6:O69" si="3">N6/M6</f>
        <v>-1.8392391071708789E-2</v>
      </c>
      <c r="P6" s="52">
        <f>N6 * Inputs!$B$10 / INDEX('Final Weighted Populations'!H:H,MATCH(B6,'Final Weighted Populations'!C:C,0),1)</f>
        <v>-4.7671226969835312E-3</v>
      </c>
      <c r="R6" s="87">
        <f>INDEX('Substance misuse services'!H:H,MATCH(B6,'Substance misuse services'!B:B,0),1)</f>
        <v>12.670944659646111</v>
      </c>
      <c r="S6" s="88">
        <f t="shared" ref="S6:S69" si="4">R6-H6</f>
        <v>-1.0870262110102988</v>
      </c>
    </row>
    <row r="7" spans="1:19" x14ac:dyDescent="0.2">
      <c r="A7" t="str">
        <f>INDEX('Pace-of-change'!$C$5:$C$156,MATCH('PTB reference calculation'!$B7,'Pace-of-change'!$D$5:$D$156,0),1)</f>
        <v>R608</v>
      </c>
      <c r="B7" s="39" t="s">
        <v>5215</v>
      </c>
      <c r="C7" s="39" t="s">
        <v>11592</v>
      </c>
      <c r="D7" s="40">
        <f>INDEX('PTB 10-11 allocation data'!C:C,MATCH($B7,'PTB 10-11 allocation data'!A:A,0),1)</f>
        <v>712</v>
      </c>
      <c r="E7" s="40">
        <f>INDEX('PTB 10-11 allocation data'!D:D,MATCH($B7,'PTB 10-11 allocation data'!A:A,0),1)</f>
        <v>186</v>
      </c>
      <c r="F7" s="40">
        <f>INDEX('PTB 10-11 allocation data'!E:E,MATCH($B7,'PTB 10-11 allocation data'!A:A,0),1)</f>
        <v>898</v>
      </c>
      <c r="G7" s="41">
        <f>INDEX(MFF!$C:$C,MATCH(B7,MFF!$A:$A,0),1)</f>
        <v>0.95974522697944553</v>
      </c>
      <c r="H7" s="24">
        <f t="shared" si="0"/>
        <v>7.7259490771845369</v>
      </c>
      <c r="I7" s="40">
        <f>(Inputs!$B$5/$H$158)*H7</f>
        <v>229845.97179562846</v>
      </c>
      <c r="J7" s="40">
        <f>INDEX('Age gender adjustments'!$J:$J, MATCH(B7,'Age gender adjustments'!$B:$B,0),1)</f>
        <v>127755.89695963744</v>
      </c>
      <c r="K7" s="24">
        <f t="shared" si="1"/>
        <v>205344.35383499062</v>
      </c>
      <c r="M7" s="86">
        <f>INDEX('Substance misuse services'!R:R,MATCH(B7,'Substance misuse services'!B:B,0),1)</f>
        <v>187476.78139369492</v>
      </c>
      <c r="N7" s="4">
        <f t="shared" si="2"/>
        <v>-17867.572441295692</v>
      </c>
      <c r="O7" s="52">
        <f t="shared" si="3"/>
        <v>-9.5305521614297353E-2</v>
      </c>
      <c r="P7" s="52">
        <f>N7 * Inputs!$B$10 / INDEX('Final Weighted Populations'!H:H,MATCH(B7,'Final Weighted Populations'!C:C,0),1)</f>
        <v>-2.1243502644172796E-2</v>
      </c>
      <c r="R7" s="87">
        <f>INDEX('Substance misuse services'!H:H,MATCH(B7,'Substance misuse services'!B:B,0),1)</f>
        <v>6.7901974808795771</v>
      </c>
      <c r="S7" s="88">
        <f t="shared" si="4"/>
        <v>-0.93575159630495985</v>
      </c>
    </row>
    <row r="8" spans="1:19" x14ac:dyDescent="0.2">
      <c r="A8" t="str">
        <f>INDEX('Pace-of-change'!$C$5:$C$156,MATCH('PTB reference calculation'!$B8,'Pace-of-change'!$D$5:$D$156,0),1)</f>
        <v>R609</v>
      </c>
      <c r="B8" s="39" t="s">
        <v>5256</v>
      </c>
      <c r="C8" s="39" t="s">
        <v>11593</v>
      </c>
      <c r="D8" s="40">
        <f>INDEX('PTB 10-11 allocation data'!C:C,MATCH($B8,'PTB 10-11 allocation data'!A:A,0),1)</f>
        <v>1250</v>
      </c>
      <c r="E8" s="40">
        <f>INDEX('PTB 10-11 allocation data'!D:D,MATCH($B8,'PTB 10-11 allocation data'!A:A,0),1)</f>
        <v>107</v>
      </c>
      <c r="F8" s="40">
        <f>INDEX('PTB 10-11 allocation data'!E:E,MATCH($B8,'PTB 10-11 allocation data'!A:A,0),1)</f>
        <v>1357</v>
      </c>
      <c r="G8" s="41">
        <f>INDEX(MFF!$C:$C,MATCH(B8,MFF!$A:$A,0),1)</f>
        <v>0.94287352174482431</v>
      </c>
      <c r="H8" s="24">
        <f t="shared" si="0"/>
        <v>12.290356355943784</v>
      </c>
      <c r="I8" s="40">
        <f>(Inputs!$B$5/$H$158)*H8</f>
        <v>365636.48972119729</v>
      </c>
      <c r="J8" s="40">
        <f>INDEX('Age gender adjustments'!$J:$J, MATCH(B8,'Age gender adjustments'!$B:$B,0),1)</f>
        <v>206264.83767459891</v>
      </c>
      <c r="K8" s="24">
        <f t="shared" si="1"/>
        <v>327387.29323001369</v>
      </c>
      <c r="M8" s="86">
        <f>INDEX('Substance misuse services'!R:R,MATCH(B8,'Substance misuse services'!B:B,0),1)</f>
        <v>306271.58932710683</v>
      </c>
      <c r="N8" s="4">
        <f t="shared" si="2"/>
        <v>-21115.703902906855</v>
      </c>
      <c r="O8" s="52">
        <f t="shared" si="3"/>
        <v>-6.894437694759431E-2</v>
      </c>
      <c r="P8" s="52">
        <f>N8 * Inputs!$B$10 / INDEX('Final Weighted Populations'!H:H,MATCH(B8,'Final Weighted Populations'!C:C,0),1)</f>
        <v>-1.6064349939642921E-2</v>
      </c>
      <c r="R8" s="87">
        <f>INDEX('Substance misuse services'!H:H,MATCH(B8,'Substance misuse services'!B:B,0),1)</f>
        <v>11.908492579637132</v>
      </c>
      <c r="S8" s="88">
        <f t="shared" si="4"/>
        <v>-0.38186377630665191</v>
      </c>
    </row>
    <row r="9" spans="1:19" x14ac:dyDescent="0.2">
      <c r="A9" t="str">
        <f>INDEX('Pace-of-change'!$C$5:$C$156,MATCH('PTB reference calculation'!$B9,'Pace-of-change'!$D$5:$D$156,0),1)</f>
        <v>R624</v>
      </c>
      <c r="B9" s="39" t="s">
        <v>6766</v>
      </c>
      <c r="C9" s="39" t="s">
        <v>11594</v>
      </c>
      <c r="D9" s="40">
        <f>INDEX('PTB 10-11 allocation data'!C:C,MATCH($B9,'PTB 10-11 allocation data'!A:A,0),1)</f>
        <v>442</v>
      </c>
      <c r="E9" s="40">
        <f>INDEX('PTB 10-11 allocation data'!D:D,MATCH($B9,'PTB 10-11 allocation data'!A:A,0),1)</f>
        <v>191</v>
      </c>
      <c r="F9" s="40">
        <f>INDEX('PTB 10-11 allocation data'!E:E,MATCH($B9,'PTB 10-11 allocation data'!A:A,0),1)</f>
        <v>633</v>
      </c>
      <c r="G9" s="41">
        <f>INDEX(MFF!$C:$C,MATCH(B9,MFF!$A:$A,0),1)</f>
        <v>0.95975377500465453</v>
      </c>
      <c r="H9" s="24">
        <f t="shared" si="0"/>
        <v>5.1586765406500179</v>
      </c>
      <c r="I9" s="40">
        <f>(Inputs!$B$5/$H$158)*H9</f>
        <v>153469.95052899094</v>
      </c>
      <c r="J9" s="40">
        <f>INDEX('Age gender adjustments'!$J:$J, MATCH(B9,'Age gender adjustments'!$B:$B,0),1)</f>
        <v>119914.11668569085</v>
      </c>
      <c r="K9" s="24">
        <f t="shared" si="1"/>
        <v>145416.55040659892</v>
      </c>
      <c r="M9" s="86">
        <f>INDEX('Substance misuse services'!R:R,MATCH(B9,'Substance misuse services'!B:B,0),1)</f>
        <v>137749.6830654314</v>
      </c>
      <c r="N9" s="4">
        <f t="shared" si="2"/>
        <v>-7666.8673411675263</v>
      </c>
      <c r="O9" s="52">
        <f t="shared" si="3"/>
        <v>-5.5657967194928118E-2</v>
      </c>
      <c r="P9" s="52">
        <f>N9 * Inputs!$B$10 / INDEX('Final Weighted Populations'!H:H,MATCH(B9,'Final Weighted Populations'!C:C,0),1)</f>
        <v>-1.0697321633812517E-2</v>
      </c>
      <c r="R9" s="87">
        <f>INDEX('Substance misuse services'!H:H,MATCH(B9,'Substance misuse services'!B:B,0),1)</f>
        <v>4.8851467147736916</v>
      </c>
      <c r="S9" s="88">
        <f t="shared" si="4"/>
        <v>-0.27352982587632635</v>
      </c>
    </row>
    <row r="10" spans="1:19" x14ac:dyDescent="0.2">
      <c r="A10" t="str">
        <f>INDEX('Pace-of-change'!$C$5:$C$156,MATCH('PTB reference calculation'!$B10,'Pace-of-change'!$D$5:$D$156,0),1)</f>
        <v>R673</v>
      </c>
      <c r="B10" s="39" t="s">
        <v>6791</v>
      </c>
      <c r="C10" s="39" t="s">
        <v>11595</v>
      </c>
      <c r="D10" s="40">
        <f>INDEX('PTB 10-11 allocation data'!C:C,MATCH($B10,'PTB 10-11 allocation data'!A:A,0),1)</f>
        <v>1464</v>
      </c>
      <c r="E10" s="40">
        <f>INDEX('PTB 10-11 allocation data'!D:D,MATCH($B10,'PTB 10-11 allocation data'!A:A,0),1)</f>
        <v>322</v>
      </c>
      <c r="F10" s="40">
        <f>INDEX('PTB 10-11 allocation data'!E:E,MATCH($B10,'PTB 10-11 allocation data'!A:A,0),1)</f>
        <v>1786</v>
      </c>
      <c r="G10" s="41">
        <f>INDEX(MFF!$C:$C,MATCH(B10,MFF!$A:$A,0),1)</f>
        <v>0.93102587116496971</v>
      </c>
      <c r="H10" s="24">
        <f t="shared" si="0"/>
        <v>15.129170406430758</v>
      </c>
      <c r="I10" s="40">
        <f>(Inputs!$B$5/$H$158)*H10</f>
        <v>450090.83541551826</v>
      </c>
      <c r="J10" s="40">
        <f>INDEX('Age gender adjustments'!$J:$J, MATCH(B10,'Age gender adjustments'!$B:$B,0),1)</f>
        <v>493273.18212167558</v>
      </c>
      <c r="K10" s="24">
        <f t="shared" si="1"/>
        <v>460454.59862499603</v>
      </c>
      <c r="M10" s="86">
        <f>INDEX('Substance misuse services'!R:R,MATCH(B10,'Substance misuse services'!B:B,0),1)</f>
        <v>455301.26192635112</v>
      </c>
      <c r="N10" s="4">
        <f t="shared" si="2"/>
        <v>-5153.3366986449109</v>
      </c>
      <c r="O10" s="52">
        <f t="shared" si="3"/>
        <v>-1.1318520569966063E-2</v>
      </c>
      <c r="P10" s="52">
        <f>N10 * Inputs!$B$10 / INDEX('Final Weighted Populations'!H:H,MATCH(B10,'Final Weighted Populations'!C:C,0),1)</f>
        <v>-1.7342279361122583E-3</v>
      </c>
      <c r="R10" s="87">
        <f>INDEX('Substance misuse services'!H:H,MATCH(B10,'Substance misuse services'!B:B,0),1)</f>
        <v>14.682277988271572</v>
      </c>
      <c r="S10" s="88">
        <f t="shared" si="4"/>
        <v>-0.44689241815918557</v>
      </c>
    </row>
    <row r="11" spans="1:19" x14ac:dyDescent="0.2">
      <c r="A11" t="str">
        <f>INDEX('Pace-of-change'!$C$5:$C$156,MATCH('PTB reference calculation'!$B11,'Pace-of-change'!$D$5:$D$156,0),1)</f>
        <v>R674</v>
      </c>
      <c r="B11" s="39" t="s">
        <v>11963</v>
      </c>
      <c r="C11" s="39" t="s">
        <v>11596</v>
      </c>
      <c r="D11" s="40">
        <f>INDEX('PTB 10-11 allocation data'!C:C,MATCH($B11,'PTB 10-11 allocation data'!A:A,0),1)</f>
        <v>764</v>
      </c>
      <c r="E11" s="40">
        <f>INDEX('PTB 10-11 allocation data'!D:D,MATCH($B11,'PTB 10-11 allocation data'!A:A,0),1)</f>
        <v>120</v>
      </c>
      <c r="F11" s="40">
        <f>INDEX('PTB 10-11 allocation data'!E:E,MATCH($B11,'PTB 10-11 allocation data'!A:A,0),1)</f>
        <v>884</v>
      </c>
      <c r="G11" s="41">
        <f>INDEX(MFF!$C:$C,MATCH(B11,MFF!$A:$A,0),1)</f>
        <v>0.96228505227150563</v>
      </c>
      <c r="H11" s="24">
        <f t="shared" si="0"/>
        <v>7.9292288307172063</v>
      </c>
      <c r="I11" s="40">
        <f>(Inputs!$B$5/$H$158)*H11</f>
        <v>235893.51780328591</v>
      </c>
      <c r="J11" s="40">
        <f>INDEX('Age gender adjustments'!$J:$J, MATCH(B11,'Age gender adjustments'!$B:$B,0),1)</f>
        <v>243127.61008377318</v>
      </c>
      <c r="K11" s="24">
        <f t="shared" si="1"/>
        <v>237629.69995060284</v>
      </c>
      <c r="M11" s="86">
        <f>INDEX('Substance misuse services'!R:R,MATCH(B11,'Substance misuse services'!B:B,0),1)</f>
        <v>244516.16020820875</v>
      </c>
      <c r="N11" s="4">
        <f t="shared" si="2"/>
        <v>6886.4602576059115</v>
      </c>
      <c r="O11" s="52">
        <f t="shared" si="3"/>
        <v>2.8163620153948105E-2</v>
      </c>
      <c r="P11" s="52">
        <f>N11 * Inputs!$B$10 / INDEX('Final Weighted Populations'!H:H,MATCH(B11,'Final Weighted Populations'!C:C,0),1)</f>
        <v>4.6237204869168484E-3</v>
      </c>
      <c r="R11" s="87">
        <f>INDEX('Substance misuse services'!H:H,MATCH(B11,'Substance misuse services'!B:B,0),1)</f>
        <v>8.444051333682463</v>
      </c>
      <c r="S11" s="88">
        <f t="shared" si="4"/>
        <v>0.51482250296525667</v>
      </c>
    </row>
    <row r="12" spans="1:19" x14ac:dyDescent="0.2">
      <c r="A12" t="str">
        <f>INDEX('Pace-of-change'!$C$5:$C$156,MATCH('PTB reference calculation'!$B12,'Pace-of-change'!$D$5:$D$156,0),1)</f>
        <v>R353</v>
      </c>
      <c r="B12" s="39" t="s">
        <v>11343</v>
      </c>
      <c r="C12" s="39" t="s">
        <v>11597</v>
      </c>
      <c r="D12" s="40">
        <f>INDEX('PTB 10-11 allocation data'!C:C,MATCH($B12,'PTB 10-11 allocation data'!A:A,0),1)</f>
        <v>921</v>
      </c>
      <c r="E12" s="40">
        <f>INDEX('PTB 10-11 allocation data'!D:D,MATCH($B12,'PTB 10-11 allocation data'!A:A,0),1)</f>
        <v>191</v>
      </c>
      <c r="F12" s="40">
        <f>INDEX('PTB 10-11 allocation data'!E:E,MATCH($B12,'PTB 10-11 allocation data'!A:A,0),1)</f>
        <v>1112</v>
      </c>
      <c r="G12" s="41">
        <f>INDEX(MFF!$C:$C,MATCH(B12,MFF!$A:$A,0),1)</f>
        <v>0.95435727296868822</v>
      </c>
      <c r="H12" s="24">
        <f t="shared" si="0"/>
        <v>9.7010416797267158</v>
      </c>
      <c r="I12" s="40">
        <f>(Inputs!$B$5/$H$158)*H12</f>
        <v>288604.71768980887</v>
      </c>
      <c r="J12" s="40">
        <f>INDEX('Age gender adjustments'!$J:$J, MATCH(B12,'Age gender adjustments'!$B:$B,0),1)</f>
        <v>234750.02700827719</v>
      </c>
      <c r="K12" s="24">
        <f t="shared" si="1"/>
        <v>275679.59192624129</v>
      </c>
      <c r="M12" s="86">
        <f>INDEX('Substance misuse services'!R:R,MATCH(B12,'Substance misuse services'!B:B,0),1)</f>
        <v>309586.77110558155</v>
      </c>
      <c r="N12" s="4">
        <f t="shared" si="2"/>
        <v>33907.179179340252</v>
      </c>
      <c r="O12" s="52">
        <f t="shared" si="3"/>
        <v>0.10952399244403288</v>
      </c>
      <c r="P12" s="52">
        <f>N12 * Inputs!$B$10 / INDEX('Final Weighted Populations'!H:H,MATCH(B12,'Final Weighted Populations'!C:C,0),1)</f>
        <v>2.3534320504564655E-2</v>
      </c>
      <c r="R12" s="87">
        <f>INDEX('Substance misuse services'!H:H,MATCH(B12,'Substance misuse services'!B:B,0),1)</f>
        <v>10.984652211869602</v>
      </c>
      <c r="S12" s="88">
        <f t="shared" si="4"/>
        <v>1.2836105321428857</v>
      </c>
    </row>
    <row r="13" spans="1:19" x14ac:dyDescent="0.2">
      <c r="A13" t="str">
        <f>INDEX('Pace-of-change'!$C$5:$C$156,MATCH('PTB reference calculation'!$B13,'Pace-of-change'!$D$5:$D$156,0),1)</f>
        <v>R354</v>
      </c>
      <c r="B13" s="39" t="s">
        <v>3962</v>
      </c>
      <c r="C13" s="39" t="s">
        <v>11598</v>
      </c>
      <c r="D13" s="40">
        <f>INDEX('PTB 10-11 allocation data'!C:C,MATCH($B13,'PTB 10-11 allocation data'!A:A,0),1)</f>
        <v>1382</v>
      </c>
      <c r="E13" s="40">
        <f>INDEX('PTB 10-11 allocation data'!D:D,MATCH($B13,'PTB 10-11 allocation data'!A:A,0),1)</f>
        <v>353</v>
      </c>
      <c r="F13" s="40">
        <f>INDEX('PTB 10-11 allocation data'!E:E,MATCH($B13,'PTB 10-11 allocation data'!A:A,0),1)</f>
        <v>1735</v>
      </c>
      <c r="G13" s="41">
        <f>INDEX(MFF!$C:$C,MATCH(B13,MFF!$A:$A,0),1)</f>
        <v>0.9566086351591947</v>
      </c>
      <c r="H13" s="24">
        <f t="shared" si="0"/>
        <v>14.908745578956051</v>
      </c>
      <c r="I13" s="40">
        <f>(Inputs!$B$5/$H$158)*H13</f>
        <v>443533.22570664471</v>
      </c>
      <c r="J13" s="40">
        <f>INDEX('Age gender adjustments'!$J:$J, MATCH(B13,'Age gender adjustments'!$B:$B,0),1)</f>
        <v>364244.17668119207</v>
      </c>
      <c r="K13" s="24">
        <f t="shared" si="1"/>
        <v>424503.85394053609</v>
      </c>
      <c r="M13" s="86">
        <f>INDEX('Substance misuse services'!R:R,MATCH(B13,'Substance misuse services'!B:B,0),1)</f>
        <v>393324.95254270849</v>
      </c>
      <c r="N13" s="4">
        <f t="shared" si="2"/>
        <v>-31178.901397827605</v>
      </c>
      <c r="O13" s="52">
        <f t="shared" si="3"/>
        <v>-7.9270082399468672E-2</v>
      </c>
      <c r="P13" s="52">
        <f>N13 * Inputs!$B$10 / INDEX('Final Weighted Populations'!H:H,MATCH(B13,'Final Weighted Populations'!C:C,0),1)</f>
        <v>-1.324571188027397E-2</v>
      </c>
      <c r="R13" s="87">
        <f>INDEX('Substance misuse services'!H:H,MATCH(B13,'Substance misuse services'!B:B,0),1)</f>
        <v>13.440351323986686</v>
      </c>
      <c r="S13" s="88">
        <f t="shared" si="4"/>
        <v>-1.4683942549693647</v>
      </c>
    </row>
    <row r="14" spans="1:19" x14ac:dyDescent="0.2">
      <c r="A14" t="str">
        <f>INDEX('Pace-of-change'!$C$5:$C$156,MATCH('PTB reference calculation'!$B14,'Pace-of-change'!$D$5:$D$156,0),1)</f>
        <v>R355</v>
      </c>
      <c r="B14" s="39" t="s">
        <v>4103</v>
      </c>
      <c r="C14" s="39" t="s">
        <v>11599</v>
      </c>
      <c r="D14" s="40">
        <f>INDEX('PTB 10-11 allocation data'!C:C,MATCH($B14,'PTB 10-11 allocation data'!A:A,0),1)</f>
        <v>581</v>
      </c>
      <c r="E14" s="40">
        <f>INDEX('PTB 10-11 allocation data'!D:D,MATCH($B14,'PTB 10-11 allocation data'!A:A,0),1)</f>
        <v>92</v>
      </c>
      <c r="F14" s="40">
        <f>INDEX('PTB 10-11 allocation data'!E:E,MATCH($B14,'PTB 10-11 allocation data'!A:A,0),1)</f>
        <v>673</v>
      </c>
      <c r="G14" s="41">
        <f>INDEX(MFF!$C:$C,MATCH(B14,MFF!$A:$A,0),1)</f>
        <v>0.95493647534003623</v>
      </c>
      <c r="H14" s="24">
        <f t="shared" si="0"/>
        <v>5.9874517003820271</v>
      </c>
      <c r="I14" s="40">
        <f>(Inputs!$B$5/$H$158)*H14</f>
        <v>178125.90283797236</v>
      </c>
      <c r="J14" s="40">
        <f>INDEX('Age gender adjustments'!$J:$J, MATCH(B14,'Age gender adjustments'!$B:$B,0),1)</f>
        <v>227663.56801411245</v>
      </c>
      <c r="K14" s="24">
        <f t="shared" si="1"/>
        <v>190014.94248024595</v>
      </c>
      <c r="M14" s="86">
        <f>INDEX('Substance misuse services'!R:R,MATCH(B14,'Substance misuse services'!B:B,0),1)</f>
        <v>194457.35985508061</v>
      </c>
      <c r="N14" s="4">
        <f t="shared" si="2"/>
        <v>4442.4173748346511</v>
      </c>
      <c r="O14" s="52">
        <f t="shared" si="3"/>
        <v>2.2845200501258291E-2</v>
      </c>
      <c r="P14" s="52">
        <f>N14 * Inputs!$B$10 / INDEX('Final Weighted Populations'!H:H,MATCH(B14,'Final Weighted Populations'!C:C,0),1)</f>
        <v>3.4778884744782459E-3</v>
      </c>
      <c r="R14" s="87">
        <f>INDEX('Substance misuse services'!H:H,MATCH(B14,'Substance misuse services'!B:B,0),1)</f>
        <v>5.9110567823548239</v>
      </c>
      <c r="S14" s="88">
        <f t="shared" si="4"/>
        <v>-7.6394918027203218E-2</v>
      </c>
    </row>
    <row r="15" spans="1:19" x14ac:dyDescent="0.2">
      <c r="A15" t="str">
        <f>INDEX('Pace-of-change'!$C$5:$C$156,MATCH('PTB reference calculation'!$B15,'Pace-of-change'!$D$5:$D$156,0),1)</f>
        <v>R356</v>
      </c>
      <c r="B15" s="39" t="s">
        <v>4643</v>
      </c>
      <c r="C15" s="39" t="s">
        <v>11600</v>
      </c>
      <c r="D15" s="40">
        <f>INDEX('PTB 10-11 allocation data'!C:C,MATCH($B15,'PTB 10-11 allocation data'!A:A,0),1)</f>
        <v>440</v>
      </c>
      <c r="E15" s="40">
        <f>INDEX('PTB 10-11 allocation data'!D:D,MATCH($B15,'PTB 10-11 allocation data'!A:A,0),1)</f>
        <v>288</v>
      </c>
      <c r="F15" s="40">
        <f>INDEX('PTB 10-11 allocation data'!E:E,MATCH($B15,'PTB 10-11 allocation data'!A:A,0),1)</f>
        <v>728</v>
      </c>
      <c r="G15" s="41">
        <f>INDEX(MFF!$C:$C,MATCH(B15,MFF!$A:$A,0),1)</f>
        <v>0.94371533953472519</v>
      </c>
      <c r="H15" s="24">
        <f t="shared" si="0"/>
        <v>5.5112975828827953</v>
      </c>
      <c r="I15" s="40">
        <f>(Inputs!$B$5/$H$158)*H15</f>
        <v>163960.38028951371</v>
      </c>
      <c r="J15" s="40">
        <f>INDEX('Age gender adjustments'!$J:$J, MATCH(B15,'Age gender adjustments'!$B:$B,0),1)</f>
        <v>167396.36613319285</v>
      </c>
      <c r="K15" s="24">
        <f t="shared" si="1"/>
        <v>164785.0168919967</v>
      </c>
      <c r="M15" s="86">
        <f>INDEX('Substance misuse services'!R:R,MATCH(B15,'Substance misuse services'!B:B,0),1)</f>
        <v>166109.12388708044</v>
      </c>
      <c r="N15" s="4">
        <f t="shared" si="2"/>
        <v>1324.1069950837409</v>
      </c>
      <c r="O15" s="52">
        <f t="shared" si="3"/>
        <v>7.9713080419583551E-3</v>
      </c>
      <c r="P15" s="52">
        <f>N15 * Inputs!$B$10 / INDEX('Final Weighted Populations'!H:H,MATCH(B15,'Final Weighted Populations'!C:C,0),1)</f>
        <v>1.3136380800230533E-3</v>
      </c>
      <c r="R15" s="87">
        <f>INDEX('Substance misuse services'!H:H,MATCH(B15,'Substance misuse services'!B:B,0),1)</f>
        <v>5.2848059013944608</v>
      </c>
      <c r="S15" s="88">
        <f t="shared" si="4"/>
        <v>-0.22649168148833443</v>
      </c>
    </row>
    <row r="16" spans="1:19" x14ac:dyDescent="0.2">
      <c r="A16" t="str">
        <f>INDEX('Pace-of-change'!$C$5:$C$156,MATCH('PTB reference calculation'!$B16,'Pace-of-change'!$D$5:$D$156,0),1)</f>
        <v>R357</v>
      </c>
      <c r="B16" s="39" t="s">
        <v>7845</v>
      </c>
      <c r="C16" s="39" t="s">
        <v>11601</v>
      </c>
      <c r="D16" s="40">
        <f>INDEX('PTB 10-11 allocation data'!C:C,MATCH($B16,'PTB 10-11 allocation data'!A:A,0),1)</f>
        <v>808</v>
      </c>
      <c r="E16" s="40">
        <f>INDEX('PTB 10-11 allocation data'!D:D,MATCH($B16,'PTB 10-11 allocation data'!A:A,0),1)</f>
        <v>368</v>
      </c>
      <c r="F16" s="40">
        <f>INDEX('PTB 10-11 allocation data'!E:E,MATCH($B16,'PTB 10-11 allocation data'!A:A,0),1)</f>
        <v>1176</v>
      </c>
      <c r="G16" s="41">
        <f>INDEX(MFF!$C:$C,MATCH(B16,MFF!$A:$A,0),1)</f>
        <v>0.94270071351731088</v>
      </c>
      <c r="H16" s="24">
        <f t="shared" si="0"/>
        <v>9.3515910780917242</v>
      </c>
      <c r="I16" s="40">
        <f>(Inputs!$B$5/$H$158)*H16</f>
        <v>278208.60812127008</v>
      </c>
      <c r="J16" s="40">
        <f>INDEX('Age gender adjustments'!$J:$J, MATCH(B16,'Age gender adjustments'!$B:$B,0),1)</f>
        <v>324210.67811647954</v>
      </c>
      <c r="K16" s="24">
        <f t="shared" si="1"/>
        <v>289249.10492012033</v>
      </c>
      <c r="M16" s="86">
        <f>INDEX('Substance misuse services'!R:R,MATCH(B16,'Substance misuse services'!B:B,0),1)</f>
        <v>278298.25381816103</v>
      </c>
      <c r="N16" s="4">
        <f t="shared" si="2"/>
        <v>-10950.851101959299</v>
      </c>
      <c r="O16" s="52">
        <f t="shared" si="3"/>
        <v>-3.9349334577983161E-2</v>
      </c>
      <c r="P16" s="52">
        <f>N16 * Inputs!$B$10 / INDEX('Final Weighted Populations'!H:H,MATCH(B16,'Final Weighted Populations'!C:C,0),1)</f>
        <v>-5.702762665692326E-3</v>
      </c>
      <c r="R16" s="87">
        <f>INDEX('Substance misuse services'!H:H,MATCH(B16,'Substance misuse services'!B:B,0),1)</f>
        <v>8.5408684644668362</v>
      </c>
      <c r="S16" s="88">
        <f t="shared" si="4"/>
        <v>-0.81072261362488796</v>
      </c>
    </row>
    <row r="17" spans="1:19" x14ac:dyDescent="0.2">
      <c r="A17" t="str">
        <f>INDEX('Pace-of-change'!$C$5:$C$156,MATCH('PTB reference calculation'!$B17,'Pace-of-change'!$D$5:$D$156,0),1)</f>
        <v>R650</v>
      </c>
      <c r="B17" s="39" t="s">
        <v>7130</v>
      </c>
      <c r="C17" s="39" t="s">
        <v>11602</v>
      </c>
      <c r="D17" s="40">
        <f>INDEX('PTB 10-11 allocation data'!C:C,MATCH($B17,'PTB 10-11 allocation data'!A:A,0),1)</f>
        <v>468</v>
      </c>
      <c r="E17" s="40">
        <f>INDEX('PTB 10-11 allocation data'!D:D,MATCH($B17,'PTB 10-11 allocation data'!A:A,0),1)</f>
        <v>197</v>
      </c>
      <c r="F17" s="40">
        <f>INDEX('PTB 10-11 allocation data'!E:E,MATCH($B17,'PTB 10-11 allocation data'!A:A,0),1)</f>
        <v>665</v>
      </c>
      <c r="G17" s="41">
        <f>INDEX(MFF!$C:$C,MATCH(B17,MFF!$A:$A,0),1)</f>
        <v>0.97002201281455647</v>
      </c>
      <c r="H17" s="24">
        <f t="shared" si="0"/>
        <v>5.4951747025944622</v>
      </c>
      <c r="I17" s="40">
        <f>(Inputs!$B$5/$H$158)*H17</f>
        <v>163480.72671543568</v>
      </c>
      <c r="J17" s="40">
        <f>INDEX('Age gender adjustments'!$J:$J, MATCH(B17,'Age gender adjustments'!$B:$B,0),1)</f>
        <v>179878.26607664436</v>
      </c>
      <c r="K17" s="24">
        <f t="shared" si="1"/>
        <v>167416.13616212577</v>
      </c>
      <c r="M17" s="86">
        <f>INDEX('Substance misuse services'!R:R,MATCH(B17,'Substance misuse services'!B:B,0),1)</f>
        <v>154518.85676403934</v>
      </c>
      <c r="N17" s="4">
        <f t="shared" si="2"/>
        <v>-12897.279398086423</v>
      </c>
      <c r="O17" s="52">
        <f t="shared" si="3"/>
        <v>-8.3467349346115299E-2</v>
      </c>
      <c r="P17" s="52">
        <f>N17 * Inputs!$B$10 / INDEX('Final Weighted Populations'!H:H,MATCH(B17,'Final Weighted Populations'!C:C,0),1)</f>
        <v>-1.2583388875488146E-2</v>
      </c>
      <c r="R17" s="87">
        <f>INDEX('Substance misuse services'!H:H,MATCH(B17,'Substance misuse services'!B:B,0),1)</f>
        <v>4.5785039004847068</v>
      </c>
      <c r="S17" s="88">
        <f t="shared" si="4"/>
        <v>-0.91667080210975538</v>
      </c>
    </row>
    <row r="18" spans="1:19" x14ac:dyDescent="0.2">
      <c r="A18" t="str">
        <f>INDEX('Pace-of-change'!$C$5:$C$156,MATCH('PTB reference calculation'!$B18,'Pace-of-change'!$D$5:$D$156,0),1)</f>
        <v>R651</v>
      </c>
      <c r="B18" s="39" t="s">
        <v>12276</v>
      </c>
      <c r="C18" s="39" t="s">
        <v>11603</v>
      </c>
      <c r="D18" s="40">
        <f>INDEX('PTB 10-11 allocation data'!C:C,MATCH($B18,'PTB 10-11 allocation data'!A:A,0),1)</f>
        <v>603</v>
      </c>
      <c r="E18" s="40">
        <f>INDEX('PTB 10-11 allocation data'!D:D,MATCH($B18,'PTB 10-11 allocation data'!A:A,0),1)</f>
        <v>193</v>
      </c>
      <c r="F18" s="40">
        <f>INDEX('PTB 10-11 allocation data'!E:E,MATCH($B18,'PTB 10-11 allocation data'!A:A,0),1)</f>
        <v>796</v>
      </c>
      <c r="G18" s="41">
        <f>INDEX(MFF!$C:$C,MATCH(B18,MFF!$A:$A,0),1)</f>
        <v>0.97148070441894541</v>
      </c>
      <c r="H18" s="24">
        <f t="shared" si="0"/>
        <v>6.795507527410523</v>
      </c>
      <c r="I18" s="40">
        <f>(Inputs!$B$5/$H$158)*H18</f>
        <v>202165.4577163443</v>
      </c>
      <c r="J18" s="40">
        <f>INDEX('Age gender adjustments'!$J:$J, MATCH(B18,'Age gender adjustments'!$B:$B,0),1)</f>
        <v>218507.34523927059</v>
      </c>
      <c r="K18" s="24">
        <f t="shared" si="1"/>
        <v>206087.5107218466</v>
      </c>
      <c r="M18" s="86">
        <f>INDEX('Substance misuse services'!R:R,MATCH(B18,'Substance misuse services'!B:B,0),1)</f>
        <v>199080.26116677481</v>
      </c>
      <c r="N18" s="4">
        <f t="shared" si="2"/>
        <v>-7007.2495550717867</v>
      </c>
      <c r="O18" s="52">
        <f t="shared" si="3"/>
        <v>-3.5198113132881757E-2</v>
      </c>
      <c r="P18" s="52">
        <f>N18 * Inputs!$B$10 / INDEX('Final Weighted Populations'!H:H,MATCH(B18,'Final Weighted Populations'!C:C,0),1)</f>
        <v>-5.6464641788593799E-3</v>
      </c>
      <c r="R18" s="87">
        <f>INDEX('Substance misuse services'!H:H,MATCH(B18,'Substance misuse services'!B:B,0),1)</f>
        <v>5.8094546124252942</v>
      </c>
      <c r="S18" s="88">
        <f t="shared" si="4"/>
        <v>-0.98605291498522885</v>
      </c>
    </row>
    <row r="19" spans="1:19" x14ac:dyDescent="0.2">
      <c r="A19" t="str">
        <f>INDEX('Pace-of-change'!$C$5:$C$156,MATCH('PTB reference calculation'!$B19,'Pace-of-change'!$D$5:$D$156,0),1)</f>
        <v>R659</v>
      </c>
      <c r="B19" s="39" t="s">
        <v>12300</v>
      </c>
      <c r="C19" s="39" t="s">
        <v>11604</v>
      </c>
      <c r="D19" s="40">
        <f>INDEX('PTB 10-11 allocation data'!C:C,MATCH($B19,'PTB 10-11 allocation data'!A:A,0),1)</f>
        <v>863</v>
      </c>
      <c r="E19" s="40">
        <f>INDEX('PTB 10-11 allocation data'!D:D,MATCH($B19,'PTB 10-11 allocation data'!A:A,0),1)</f>
        <v>115</v>
      </c>
      <c r="F19" s="40">
        <f>INDEX('PTB 10-11 allocation data'!E:E,MATCH($B19,'PTB 10-11 allocation data'!A:A,0),1)</f>
        <v>978</v>
      </c>
      <c r="G19" s="41">
        <f>INDEX(MFF!$C:$C,MATCH(B19,MFF!$A:$A,0),1)</f>
        <v>0.94421719738605203</v>
      </c>
      <c r="H19" s="24">
        <f t="shared" si="0"/>
        <v>8.6915193019386088</v>
      </c>
      <c r="I19" s="40">
        <f>(Inputs!$B$5/$H$158)*H19</f>
        <v>258571.55934847819</v>
      </c>
      <c r="J19" s="40">
        <f>INDEX('Age gender adjustments'!$J:$J, MATCH(B19,'Age gender adjustments'!$B:$B,0),1)</f>
        <v>235213.13633502534</v>
      </c>
      <c r="K19" s="24">
        <f t="shared" si="1"/>
        <v>252965.53782524948</v>
      </c>
      <c r="M19" s="86">
        <f>INDEX('Substance misuse services'!R:R,MATCH(B19,'Substance misuse services'!B:B,0),1)</f>
        <v>242999.07161605475</v>
      </c>
      <c r="N19" s="4">
        <f t="shared" si="2"/>
        <v>-9966.4662091947393</v>
      </c>
      <c r="O19" s="52">
        <f t="shared" si="3"/>
        <v>-4.1014420931377187E-2</v>
      </c>
      <c r="P19" s="52">
        <f>N19 * Inputs!$B$10 / INDEX('Final Weighted Populations'!H:H,MATCH(B19,'Final Weighted Populations'!C:C,0),1)</f>
        <v>-7.3450302297988638E-3</v>
      </c>
      <c r="R19" s="87">
        <f>INDEX('Substance misuse services'!H:H,MATCH(B19,'Substance misuse services'!B:B,0),1)</f>
        <v>8.4129752287097226</v>
      </c>
      <c r="S19" s="88">
        <f t="shared" si="4"/>
        <v>-0.27854407322888619</v>
      </c>
    </row>
    <row r="20" spans="1:19" x14ac:dyDescent="0.2">
      <c r="A20" t="str">
        <f>INDEX('Pace-of-change'!$C$5:$C$156,MATCH('PTB reference calculation'!$B20,'Pace-of-change'!$D$5:$D$156,0),1)</f>
        <v>R660</v>
      </c>
      <c r="B20" s="39" t="s">
        <v>12337</v>
      </c>
      <c r="C20" s="39" t="s">
        <v>11605</v>
      </c>
      <c r="D20" s="40">
        <f>INDEX('PTB 10-11 allocation data'!C:C,MATCH($B20,'PTB 10-11 allocation data'!A:A,0),1)</f>
        <v>1513</v>
      </c>
      <c r="E20" s="40">
        <f>INDEX('PTB 10-11 allocation data'!D:D,MATCH($B20,'PTB 10-11 allocation data'!A:A,0),1)</f>
        <v>198</v>
      </c>
      <c r="F20" s="40">
        <f>INDEX('PTB 10-11 allocation data'!E:E,MATCH($B20,'PTB 10-11 allocation data'!A:A,0),1)</f>
        <v>1711</v>
      </c>
      <c r="G20" s="41">
        <f>INDEX(MFF!$C:$C,MATCH(B20,MFF!$A:$A,0),1)</f>
        <v>0.942328571924962</v>
      </c>
      <c r="H20" s="24">
        <f t="shared" si="0"/>
        <v>15.190336579430387</v>
      </c>
      <c r="I20" s="40">
        <f>(Inputs!$B$5/$H$158)*H20</f>
        <v>451910.52104037389</v>
      </c>
      <c r="J20" s="40">
        <f>INDEX('Age gender adjustments'!$J:$J, MATCH(B20,'Age gender adjustments'!$B:$B,0),1)</f>
        <v>200705.71947293621</v>
      </c>
      <c r="K20" s="24">
        <f t="shared" si="1"/>
        <v>391621.36866418883</v>
      </c>
      <c r="M20" s="86">
        <f>INDEX('Substance misuse services'!R:R,MATCH(B20,'Substance misuse services'!B:B,0),1)</f>
        <v>337704.76883957104</v>
      </c>
      <c r="N20" s="4">
        <f t="shared" si="2"/>
        <v>-53916.599824617791</v>
      </c>
      <c r="O20" s="52">
        <f t="shared" si="3"/>
        <v>-0.15965602147072799</v>
      </c>
      <c r="P20" s="52">
        <f>N20 * Inputs!$B$10 / INDEX('Final Weighted Populations'!H:H,MATCH(B20,'Final Weighted Populations'!C:C,0),1)</f>
        <v>-4.0152402136740817E-2</v>
      </c>
      <c r="R20" s="87">
        <f>INDEX('Substance misuse services'!H:H,MATCH(B20,'Substance misuse services'!B:B,0),1)</f>
        <v>11.76497222048315</v>
      </c>
      <c r="S20" s="88">
        <f t="shared" si="4"/>
        <v>-3.4253643589472365</v>
      </c>
    </row>
    <row r="21" spans="1:19" x14ac:dyDescent="0.2">
      <c r="A21" t="str">
        <f>INDEX('Pace-of-change'!$C$5:$C$156,MATCH('PTB reference calculation'!$B21,'Pace-of-change'!$D$5:$D$156,0),1)</f>
        <v>R677</v>
      </c>
      <c r="B21" s="39" t="s">
        <v>12480</v>
      </c>
      <c r="C21" s="39" t="s">
        <v>11606</v>
      </c>
      <c r="D21" s="40">
        <f>INDEX('PTB 10-11 allocation data'!C:C,MATCH($B21,'PTB 10-11 allocation data'!A:A,0),1)</f>
        <v>1026.8714748448112</v>
      </c>
      <c r="E21" s="40">
        <f>INDEX('PTB 10-11 allocation data'!D:D,MATCH($B21,'PTB 10-11 allocation data'!A:A,0),1)</f>
        <v>89.062678251898959</v>
      </c>
      <c r="F21" s="40">
        <f>INDEX('PTB 10-11 allocation data'!E:E,MATCH($B21,'PTB 10-11 allocation data'!A:A,0),1)</f>
        <v>1115.9341530967101</v>
      </c>
      <c r="G21" s="41">
        <f>INDEX(MFF!$C:$C,MATCH(B21,MFF!$A:$A,0),1)</f>
        <v>0.97183258652359905</v>
      </c>
      <c r="H21" s="24">
        <f t="shared" si="0"/>
        <v>10.412241679098667</v>
      </c>
      <c r="I21" s="40">
        <f>(Inputs!$B$5/$H$158)*H21</f>
        <v>309762.82439794502</v>
      </c>
      <c r="J21" s="40">
        <f>INDEX('Age gender adjustments'!$J:$J, MATCH(B21,'Age gender adjustments'!$B:$B,0),1)</f>
        <v>278390.37316231907</v>
      </c>
      <c r="K21" s="24">
        <f t="shared" si="1"/>
        <v>302233.43610139482</v>
      </c>
      <c r="M21" s="86">
        <f>INDEX('Substance misuse services'!R:R,MATCH(B21,'Substance misuse services'!B:B,0),1)</f>
        <v>306350.08741107956</v>
      </c>
      <c r="N21" s="4">
        <f t="shared" si="2"/>
        <v>4116.6513096847339</v>
      </c>
      <c r="O21" s="52">
        <f t="shared" si="3"/>
        <v>1.343773505819424E-2</v>
      </c>
      <c r="P21" s="52">
        <f>N21 * Inputs!$B$10 / INDEX('Final Weighted Populations'!H:H,MATCH(B21,'Final Weighted Populations'!C:C,0),1)</f>
        <v>2.4383391650072079E-3</v>
      </c>
      <c r="R21" s="87">
        <f>INDEX('Substance misuse services'!H:H,MATCH(B21,'Substance misuse services'!B:B,0),1)</f>
        <v>10.262832966236788</v>
      </c>
      <c r="S21" s="88">
        <f t="shared" si="4"/>
        <v>-0.14940871286187907</v>
      </c>
    </row>
    <row r="22" spans="1:19" x14ac:dyDescent="0.2">
      <c r="A22" t="str">
        <f>INDEX('Pace-of-change'!$C$5:$C$156,MATCH('PTB reference calculation'!$B22,'Pace-of-change'!$D$5:$D$156,0),1)</f>
        <v>R678</v>
      </c>
      <c r="B22" s="39" t="s">
        <v>12623</v>
      </c>
      <c r="C22" s="39" t="s">
        <v>11607</v>
      </c>
      <c r="D22" s="40">
        <f>INDEX('PTB 10-11 allocation data'!C:C,MATCH($B22,'PTB 10-11 allocation data'!A:A,0),1)</f>
        <v>910.12852515518875</v>
      </c>
      <c r="E22" s="40">
        <f>INDEX('PTB 10-11 allocation data'!D:D,MATCH($B22,'PTB 10-11 allocation data'!A:A,0),1)</f>
        <v>78.937321748101041</v>
      </c>
      <c r="F22" s="40">
        <f>INDEX('PTB 10-11 allocation data'!E:E,MATCH($B22,'PTB 10-11 allocation data'!A:A,0),1)</f>
        <v>989.06584690328975</v>
      </c>
      <c r="G22" s="41">
        <f>INDEX(MFF!$C:$C,MATCH(B22,MFF!$A:$A,0),1)</f>
        <v>0.97003869857006242</v>
      </c>
      <c r="H22" s="24">
        <f t="shared" si="0"/>
        <v>9.2114601850159676</v>
      </c>
      <c r="I22" s="40">
        <f>(Inputs!$B$5/$H$158)*H22</f>
        <v>274039.73243029491</v>
      </c>
      <c r="J22" s="40">
        <f>INDEX('Age gender adjustments'!$J:$J, MATCH(B22,'Age gender adjustments'!$B:$B,0),1)</f>
        <v>272274.04382945586</v>
      </c>
      <c r="K22" s="24">
        <f t="shared" si="1"/>
        <v>273615.96716609353</v>
      </c>
      <c r="M22" s="86">
        <f>INDEX('Substance misuse services'!R:R,MATCH(B22,'Substance misuse services'!B:B,0),1)</f>
        <v>277257.86972689134</v>
      </c>
      <c r="N22" s="4">
        <f t="shared" si="2"/>
        <v>3641.902560797811</v>
      </c>
      <c r="O22" s="52">
        <f t="shared" si="3"/>
        <v>1.3135434404026879E-2</v>
      </c>
      <c r="P22" s="52">
        <f>N22 * Inputs!$B$10 / INDEX('Final Weighted Populations'!H:H,MATCH(B22,'Final Weighted Populations'!C:C,0),1)</f>
        <v>2.2126909953675464E-3</v>
      </c>
      <c r="R22" s="87">
        <f>INDEX('Substance misuse services'!H:H,MATCH(B22,'Substance misuse services'!B:B,0),1)</f>
        <v>9.0792818844887719</v>
      </c>
      <c r="S22" s="88">
        <f t="shared" si="4"/>
        <v>-0.1321783005271957</v>
      </c>
    </row>
    <row r="23" spans="1:19" x14ac:dyDescent="0.2">
      <c r="A23" t="str">
        <f>INDEX('Pace-of-change'!$C$5:$C$156,MATCH('PTB reference calculation'!$B23,'Pace-of-change'!$D$5:$D$156,0),1)</f>
        <v>R334</v>
      </c>
      <c r="B23" s="39" t="s">
        <v>11581</v>
      </c>
      <c r="C23" s="39" t="s">
        <v>11608</v>
      </c>
      <c r="D23" s="40">
        <f>INDEX('PTB 10-11 allocation data'!C:C,MATCH($B23,'PTB 10-11 allocation data'!A:A,0),1)</f>
        <v>1430</v>
      </c>
      <c r="E23" s="40">
        <f>INDEX('PTB 10-11 allocation data'!D:D,MATCH($B23,'PTB 10-11 allocation data'!A:A,0),1)</f>
        <v>171</v>
      </c>
      <c r="F23" s="40">
        <f>INDEX('PTB 10-11 allocation data'!E:E,MATCH($B23,'PTB 10-11 allocation data'!A:A,0),1)</f>
        <v>1601</v>
      </c>
      <c r="G23" s="41">
        <f>INDEX(MFF!$C:$C,MATCH(B23,MFF!$A:$A,0),1)</f>
        <v>0.95745005226633073</v>
      </c>
      <c r="H23" s="24">
        <f t="shared" si="0"/>
        <v>14.510155542096243</v>
      </c>
      <c r="I23" s="40">
        <f>(Inputs!$B$5/$H$158)*H23</f>
        <v>431675.22438475618</v>
      </c>
      <c r="J23" s="40">
        <f>INDEX('Age gender adjustments'!$J:$J, MATCH(B23,'Age gender adjustments'!$B:$B,0),1)</f>
        <v>375295.95568615216</v>
      </c>
      <c r="K23" s="24">
        <f t="shared" si="1"/>
        <v>418144.1998970912</v>
      </c>
      <c r="M23" s="86">
        <f>INDEX('Substance misuse services'!R:R,MATCH(B23,'Substance misuse services'!B:B,0),1)</f>
        <v>427552.56868797768</v>
      </c>
      <c r="N23" s="4">
        <f t="shared" si="2"/>
        <v>9408.3687908864813</v>
      </c>
      <c r="O23" s="52">
        <f t="shared" si="3"/>
        <v>2.2005174287123945E-2</v>
      </c>
      <c r="P23" s="52">
        <f>N23 * Inputs!$B$10 / INDEX('Final Weighted Populations'!H:H,MATCH(B23,'Final Weighted Populations'!C:C,0),1)</f>
        <v>4.2129275639024751E-3</v>
      </c>
      <c r="R23" s="87">
        <f>INDEX('Substance misuse services'!H:H,MATCH(B23,'Substance misuse services'!B:B,0),1)</f>
        <v>14.246856777723002</v>
      </c>
      <c r="S23" s="88">
        <f t="shared" si="4"/>
        <v>-0.26329876437324096</v>
      </c>
    </row>
    <row r="24" spans="1:19" x14ac:dyDescent="0.2">
      <c r="A24" t="str">
        <f>INDEX('Pace-of-change'!$C$5:$C$156,MATCH('PTB reference calculation'!$B24,'Pace-of-change'!$D$5:$D$156,0),1)</f>
        <v>R335</v>
      </c>
      <c r="B24" s="39" t="s">
        <v>4408</v>
      </c>
      <c r="C24" s="39" t="s">
        <v>11609</v>
      </c>
      <c r="D24" s="40">
        <f>INDEX('PTB 10-11 allocation data'!C:C,MATCH($B24,'PTB 10-11 allocation data'!A:A,0),1)</f>
        <v>552</v>
      </c>
      <c r="E24" s="40">
        <f>INDEX('PTB 10-11 allocation data'!D:D,MATCH($B24,'PTB 10-11 allocation data'!A:A,0),1)</f>
        <v>123</v>
      </c>
      <c r="F24" s="40">
        <f>INDEX('PTB 10-11 allocation data'!E:E,MATCH($B24,'PTB 10-11 allocation data'!A:A,0),1)</f>
        <v>675</v>
      </c>
      <c r="G24" s="41">
        <f>INDEX(MFF!$C:$C,MATCH(B24,MFF!$A:$A,0),1)</f>
        <v>0.96517458178898941</v>
      </c>
      <c r="H24" s="24">
        <f t="shared" si="0"/>
        <v>5.9213460592754492</v>
      </c>
      <c r="I24" s="40">
        <f>(Inputs!$B$5/$H$158)*H24</f>
        <v>176159.26868474137</v>
      </c>
      <c r="J24" s="40">
        <f>INDEX('Age gender adjustments'!$J:$J, MATCH(B24,'Age gender adjustments'!$B:$B,0),1)</f>
        <v>199934.03939299521</v>
      </c>
      <c r="K24" s="24">
        <f t="shared" si="1"/>
        <v>181865.21365472229</v>
      </c>
      <c r="M24" s="86">
        <f>INDEX('Substance misuse services'!R:R,MATCH(B24,'Substance misuse services'!B:B,0),1)</f>
        <v>184243.8828952552</v>
      </c>
      <c r="N24" s="4">
        <f t="shared" si="2"/>
        <v>2378.6692405329086</v>
      </c>
      <c r="O24" s="52">
        <f t="shared" si="3"/>
        <v>1.2910438073459459E-2</v>
      </c>
      <c r="P24" s="52">
        <f>N24 * Inputs!$B$10 / INDEX('Final Weighted Populations'!H:H,MATCH(B24,'Final Weighted Populations'!C:C,0),1)</f>
        <v>2.0878496651644783E-3</v>
      </c>
      <c r="R24" s="87">
        <f>INDEX('Substance misuse services'!H:H,MATCH(B24,'Substance misuse services'!B:B,0),1)</f>
        <v>5.7138335241908171</v>
      </c>
      <c r="S24" s="88">
        <f t="shared" si="4"/>
        <v>-0.20751253508463208</v>
      </c>
    </row>
    <row r="25" spans="1:19" x14ac:dyDescent="0.2">
      <c r="A25" t="str">
        <f>INDEX('Pace-of-change'!$C$5:$C$156,MATCH('PTB reference calculation'!$B25,'Pace-of-change'!$D$5:$D$156,0),1)</f>
        <v>R336</v>
      </c>
      <c r="B25" s="39" t="s">
        <v>7685</v>
      </c>
      <c r="C25" s="39" t="s">
        <v>11610</v>
      </c>
      <c r="D25" s="40">
        <f>INDEX('PTB 10-11 allocation data'!C:C,MATCH($B25,'PTB 10-11 allocation data'!A:A,0),1)</f>
        <v>3135</v>
      </c>
      <c r="E25" s="40">
        <f>INDEX('PTB 10-11 allocation data'!D:D,MATCH($B25,'PTB 10-11 allocation data'!A:A,0),1)</f>
        <v>346</v>
      </c>
      <c r="F25" s="40">
        <f>INDEX('PTB 10-11 allocation data'!E:E,MATCH($B25,'PTB 10-11 allocation data'!A:A,0),1)</f>
        <v>3481</v>
      </c>
      <c r="G25" s="41">
        <f>INDEX(MFF!$C:$C,MATCH(B25,MFF!$A:$A,0),1)</f>
        <v>0.99178027264937563</v>
      </c>
      <c r="H25" s="24">
        <f t="shared" si="0"/>
        <v>32.808091419241343</v>
      </c>
      <c r="I25" s="40">
        <f>(Inputs!$B$5/$H$158)*H25</f>
        <v>976036.41697355581</v>
      </c>
      <c r="J25" s="40">
        <f>INDEX('Age gender adjustments'!$J:$J, MATCH(B25,'Age gender adjustments'!$B:$B,0),1)</f>
        <v>1052484.7158376602</v>
      </c>
      <c r="K25" s="24">
        <f t="shared" si="1"/>
        <v>994384.00870094087</v>
      </c>
      <c r="M25" s="86">
        <f>INDEX('Substance misuse services'!R:R,MATCH(B25,'Substance misuse services'!B:B,0),1)</f>
        <v>904996.83706416748</v>
      </c>
      <c r="N25" s="4">
        <f t="shared" si="2"/>
        <v>-89387.17163677339</v>
      </c>
      <c r="O25" s="52">
        <f t="shared" si="3"/>
        <v>-9.8770700599073502E-2</v>
      </c>
      <c r="P25" s="52">
        <f>N25 * Inputs!$B$10 / INDEX('Final Weighted Populations'!H:H,MATCH(B25,'Final Weighted Populations'!C:C,0),1)</f>
        <v>-1.4829117204765952E-2</v>
      </c>
      <c r="R25" s="87">
        <f>INDEX('Substance misuse services'!H:H,MATCH(B25,'Substance misuse services'!B:B,0),1)</f>
        <v>28.776504610921634</v>
      </c>
      <c r="S25" s="88">
        <f t="shared" si="4"/>
        <v>-4.0315868083197088</v>
      </c>
    </row>
    <row r="26" spans="1:19" x14ac:dyDescent="0.2">
      <c r="A26" t="str">
        <f>INDEX('Pace-of-change'!$C$5:$C$156,MATCH('PTB reference calculation'!$B26,'Pace-of-change'!$D$5:$D$156,0),1)</f>
        <v>R337</v>
      </c>
      <c r="B26" s="39" t="s">
        <v>5679</v>
      </c>
      <c r="C26" s="39" t="s">
        <v>11611</v>
      </c>
      <c r="D26" s="40">
        <f>INDEX('PTB 10-11 allocation data'!C:C,MATCH($B26,'PTB 10-11 allocation data'!A:A,0),1)</f>
        <v>818</v>
      </c>
      <c r="E26" s="40">
        <f>INDEX('PTB 10-11 allocation data'!D:D,MATCH($B26,'PTB 10-11 allocation data'!A:A,0),1)</f>
        <v>162</v>
      </c>
      <c r="F26" s="40">
        <f>INDEX('PTB 10-11 allocation data'!E:E,MATCH($B26,'PTB 10-11 allocation data'!A:A,0),1)</f>
        <v>980</v>
      </c>
      <c r="G26" s="41">
        <f>INDEX(MFF!$C:$C,MATCH(B26,MFF!$A:$A,0),1)</f>
        <v>0.9646866819282609</v>
      </c>
      <c r="H26" s="24">
        <f t="shared" si="0"/>
        <v>8.6725332705350642</v>
      </c>
      <c r="I26" s="40">
        <f>(Inputs!$B$5/$H$158)*H26</f>
        <v>258006.72740422204</v>
      </c>
      <c r="J26" s="40">
        <f>INDEX('Age gender adjustments'!$J:$J, MATCH(B26,'Age gender adjustments'!$B:$B,0),1)</f>
        <v>335434.21048917196</v>
      </c>
      <c r="K26" s="24">
        <f t="shared" si="1"/>
        <v>276589.32334460999</v>
      </c>
      <c r="M26" s="86">
        <f>INDEX('Substance misuse services'!R:R,MATCH(B26,'Substance misuse services'!B:B,0),1)</f>
        <v>270393.10164735146</v>
      </c>
      <c r="N26" s="4">
        <f t="shared" si="2"/>
        <v>-6196.2216972585302</v>
      </c>
      <c r="O26" s="52">
        <f t="shared" si="3"/>
        <v>-2.2915605684865753E-2</v>
      </c>
      <c r="P26" s="52">
        <f>N26 * Inputs!$B$10 / INDEX('Final Weighted Populations'!H:H,MATCH(B26,'Final Weighted Populations'!C:C,0),1)</f>
        <v>-3.2942532532714494E-3</v>
      </c>
      <c r="R26" s="87">
        <f>INDEX('Substance misuse services'!H:H,MATCH(B26,'Substance misuse services'!B:B,0),1)</f>
        <v>8.9715861419328267</v>
      </c>
      <c r="S26" s="88">
        <f t="shared" si="4"/>
        <v>0.29905287139776249</v>
      </c>
    </row>
    <row r="27" spans="1:19" x14ac:dyDescent="0.2">
      <c r="A27" t="str">
        <f>INDEX('Pace-of-change'!$C$5:$C$156,MATCH('PTB reference calculation'!$B27,'Pace-of-change'!$D$5:$D$156,0),1)</f>
        <v>R338</v>
      </c>
      <c r="B27" s="39" t="s">
        <v>2203</v>
      </c>
      <c r="C27" s="39" t="s">
        <v>11612</v>
      </c>
      <c r="D27" s="40">
        <f>INDEX('PTB 10-11 allocation data'!C:C,MATCH($B27,'PTB 10-11 allocation data'!A:A,0),1)</f>
        <v>1081</v>
      </c>
      <c r="E27" s="40">
        <f>INDEX('PTB 10-11 allocation data'!D:D,MATCH($B27,'PTB 10-11 allocation data'!A:A,0),1)</f>
        <v>223</v>
      </c>
      <c r="F27" s="40">
        <f>INDEX('PTB 10-11 allocation data'!E:E,MATCH($B27,'PTB 10-11 allocation data'!A:A,0),1)</f>
        <v>1304</v>
      </c>
      <c r="G27" s="41">
        <f>INDEX(MFF!$C:$C,MATCH(B27,MFF!$A:$A,0),1)</f>
        <v>0.95934419042686292</v>
      </c>
      <c r="H27" s="24">
        <f t="shared" si="0"/>
        <v>11.44017947084034</v>
      </c>
      <c r="I27" s="40">
        <f>(Inputs!$B$5/$H$158)*H27</f>
        <v>340343.83888923092</v>
      </c>
      <c r="J27" s="40">
        <f>INDEX('Age gender adjustments'!$J:$J, MATCH(B27,'Age gender adjustments'!$B:$B,0),1)</f>
        <v>293877.97021434701</v>
      </c>
      <c r="K27" s="24">
        <f t="shared" si="1"/>
        <v>329192.03040725878</v>
      </c>
      <c r="M27" s="86">
        <f>INDEX('Substance misuse services'!R:R,MATCH(B27,'Substance misuse services'!B:B,0),1)</f>
        <v>331148.07055320608</v>
      </c>
      <c r="N27" s="4">
        <f t="shared" si="2"/>
        <v>1956.0401459473069</v>
      </c>
      <c r="O27" s="52">
        <f t="shared" si="3"/>
        <v>5.9068444598804537E-3</v>
      </c>
      <c r="P27" s="52">
        <f>N27 * Inputs!$B$10 / INDEX('Final Weighted Populations'!H:H,MATCH(B27,'Final Weighted Populations'!C:C,0),1)</f>
        <v>1.1215752382961108E-3</v>
      </c>
      <c r="R27" s="87">
        <f>INDEX('Substance misuse services'!H:H,MATCH(B27,'Substance misuse services'!B:B,0),1)</f>
        <v>11.358635214654058</v>
      </c>
      <c r="S27" s="88">
        <f t="shared" si="4"/>
        <v>-8.1544256186282027E-2</v>
      </c>
    </row>
    <row r="28" spans="1:19" x14ac:dyDescent="0.2">
      <c r="A28" t="str">
        <f>INDEX('Pace-of-change'!$C$5:$C$156,MATCH('PTB reference calculation'!$B28,'Pace-of-change'!$D$5:$D$156,0),1)</f>
        <v>R339</v>
      </c>
      <c r="B28" s="39" t="s">
        <v>10185</v>
      </c>
      <c r="C28" s="39" t="s">
        <v>11613</v>
      </c>
      <c r="D28" s="40">
        <f>INDEX('PTB 10-11 allocation data'!C:C,MATCH($B28,'PTB 10-11 allocation data'!A:A,0),1)</f>
        <v>896</v>
      </c>
      <c r="E28" s="40">
        <f>INDEX('PTB 10-11 allocation data'!D:D,MATCH($B28,'PTB 10-11 allocation data'!A:A,0),1)</f>
        <v>208</v>
      </c>
      <c r="F28" s="40">
        <f>INDEX('PTB 10-11 allocation data'!E:E,MATCH($B28,'PTB 10-11 allocation data'!A:A,0),1)</f>
        <v>1104</v>
      </c>
      <c r="G28" s="41">
        <f>INDEX(MFF!$C:$C,MATCH(B28,MFF!$A:$A,0),1)</f>
        <v>0.97747184751203231</v>
      </c>
      <c r="H28" s="24">
        <f t="shared" si="0"/>
        <v>9.7747184751203235</v>
      </c>
      <c r="I28" s="40">
        <f>(Inputs!$B$5/$H$158)*H28</f>
        <v>290796.59269012959</v>
      </c>
      <c r="J28" s="40">
        <f>INDEX('Age gender adjustments'!$J:$J, MATCH(B28,'Age gender adjustments'!$B:$B,0),1)</f>
        <v>403397.33028468676</v>
      </c>
      <c r="K28" s="24">
        <f t="shared" si="1"/>
        <v>317820.76971282333</v>
      </c>
      <c r="M28" s="86">
        <f>INDEX('Substance misuse services'!R:R,MATCH(B28,'Substance misuse services'!B:B,0),1)</f>
        <v>309092.48203227023</v>
      </c>
      <c r="N28" s="4">
        <f t="shared" si="2"/>
        <v>-8728.2876805530977</v>
      </c>
      <c r="O28" s="52">
        <f t="shared" si="3"/>
        <v>-2.8238434086668717E-2</v>
      </c>
      <c r="P28" s="52">
        <f>N28 * Inputs!$B$10 / INDEX('Final Weighted Populations'!H:H,MATCH(B28,'Final Weighted Populations'!C:C,0),1)</f>
        <v>-3.9124805197643872E-3</v>
      </c>
      <c r="R28" s="87">
        <f>INDEX('Substance misuse services'!H:H,MATCH(B28,'Substance misuse services'!B:B,0),1)</f>
        <v>8.8803317346468127</v>
      </c>
      <c r="S28" s="88">
        <f t="shared" si="4"/>
        <v>-0.89438674047351086</v>
      </c>
    </row>
    <row r="29" spans="1:19" x14ac:dyDescent="0.2">
      <c r="A29" t="str">
        <f>INDEX('Pace-of-change'!$C$5:$C$156,MATCH('PTB reference calculation'!$B29,'Pace-of-change'!$D$5:$D$156,0),1)</f>
        <v>R340</v>
      </c>
      <c r="B29" s="39" t="s">
        <v>10246</v>
      </c>
      <c r="C29" s="39" t="s">
        <v>11614</v>
      </c>
      <c r="D29" s="40">
        <f>INDEX('PTB 10-11 allocation data'!C:C,MATCH($B29,'PTB 10-11 allocation data'!A:A,0),1)</f>
        <v>681</v>
      </c>
      <c r="E29" s="40">
        <f>INDEX('PTB 10-11 allocation data'!D:D,MATCH($B29,'PTB 10-11 allocation data'!A:A,0),1)</f>
        <v>257</v>
      </c>
      <c r="F29" s="40">
        <f>INDEX('PTB 10-11 allocation data'!E:E,MATCH($B29,'PTB 10-11 allocation data'!A:A,0),1)</f>
        <v>938</v>
      </c>
      <c r="G29" s="41">
        <f>INDEX(MFF!$C:$C,MATCH(B29,MFF!$A:$A,0),1)</f>
        <v>0.98380503244936057</v>
      </c>
      <c r="H29" s="24">
        <f t="shared" si="0"/>
        <v>7.9639017376775731</v>
      </c>
      <c r="I29" s="40">
        <f>(Inputs!$B$5/$H$158)*H29</f>
        <v>236925.03223803922</v>
      </c>
      <c r="J29" s="40">
        <f>INDEX('Age gender adjustments'!$J:$J, MATCH(B29,'Age gender adjustments'!$B:$B,0),1)</f>
        <v>261781.80095867885</v>
      </c>
      <c r="K29" s="24">
        <f t="shared" si="1"/>
        <v>242890.65673099272</v>
      </c>
      <c r="M29" s="86">
        <f>INDEX('Substance misuse services'!R:R,MATCH(B29,'Substance misuse services'!B:B,0),1)</f>
        <v>252490.7801442823</v>
      </c>
      <c r="N29" s="4">
        <f t="shared" si="2"/>
        <v>9600.123413289577</v>
      </c>
      <c r="O29" s="52">
        <f t="shared" si="3"/>
        <v>3.8021679079939953E-2</v>
      </c>
      <c r="P29" s="52">
        <f>N29 * Inputs!$B$10 / INDEX('Final Weighted Populations'!H:H,MATCH(B29,'Final Weighted Populations'!C:C,0),1)</f>
        <v>6.3307281544723194E-3</v>
      </c>
      <c r="R29" s="87">
        <f>INDEX('Substance misuse services'!H:H,MATCH(B29,'Substance misuse services'!B:B,0),1)</f>
        <v>8.1508246938429512</v>
      </c>
      <c r="S29" s="88">
        <f t="shared" si="4"/>
        <v>0.18692295616537802</v>
      </c>
    </row>
    <row r="30" spans="1:19" x14ac:dyDescent="0.2">
      <c r="A30" t="str">
        <f>INDEX('Pace-of-change'!$C$5:$C$156,MATCH('PTB reference calculation'!$B30,'Pace-of-change'!$D$5:$D$156,0),1)</f>
        <v>R341</v>
      </c>
      <c r="B30" s="39" t="s">
        <v>6905</v>
      </c>
      <c r="C30" s="39" t="s">
        <v>11615</v>
      </c>
      <c r="D30" s="40">
        <f>INDEX('PTB 10-11 allocation data'!C:C,MATCH($B30,'PTB 10-11 allocation data'!A:A,0),1)</f>
        <v>941</v>
      </c>
      <c r="E30" s="40">
        <f>INDEX('PTB 10-11 allocation data'!D:D,MATCH($B30,'PTB 10-11 allocation data'!A:A,0),1)</f>
        <v>203</v>
      </c>
      <c r="F30" s="40">
        <f>INDEX('PTB 10-11 allocation data'!E:E,MATCH($B30,'PTB 10-11 allocation data'!A:A,0),1)</f>
        <v>1144</v>
      </c>
      <c r="G30" s="41">
        <f>INDEX(MFF!$C:$C,MATCH(B30,MFF!$A:$A,0),1)</f>
        <v>0.97787189262359009</v>
      </c>
      <c r="H30" s="24">
        <f t="shared" si="0"/>
        <v>10.194314480600926</v>
      </c>
      <c r="I30" s="40">
        <f>(Inputs!$B$5/$H$158)*H30</f>
        <v>303279.5188235747</v>
      </c>
      <c r="J30" s="40">
        <f>INDEX('Age gender adjustments'!$J:$J, MATCH(B30,'Age gender adjustments'!$B:$B,0),1)</f>
        <v>300174.72324800747</v>
      </c>
      <c r="K30" s="24">
        <f t="shared" si="1"/>
        <v>302534.36788543855</v>
      </c>
      <c r="M30" s="86">
        <f>INDEX('Substance misuse services'!R:R,MATCH(B30,'Substance misuse services'!B:B,0),1)</f>
        <v>318862.66519594972</v>
      </c>
      <c r="N30" s="4">
        <f t="shared" si="2"/>
        <v>16328.297310511174</v>
      </c>
      <c r="O30" s="52">
        <f t="shared" si="3"/>
        <v>5.120793085160031E-2</v>
      </c>
      <c r="P30" s="52">
        <f>N30 * Inputs!$B$10 / INDEX('Final Weighted Populations'!H:H,MATCH(B30,'Final Weighted Populations'!C:C,0),1)</f>
        <v>9.291392492270097E-3</v>
      </c>
      <c r="R30" s="87">
        <f>INDEX('Substance misuse services'!H:H,MATCH(B30,'Substance misuse services'!B:B,0),1)</f>
        <v>9.8520593181826701</v>
      </c>
      <c r="S30" s="88">
        <f t="shared" si="4"/>
        <v>-0.34225516241825638</v>
      </c>
    </row>
    <row r="31" spans="1:19" x14ac:dyDescent="0.2">
      <c r="A31" t="str">
        <f>INDEX('Pace-of-change'!$C$5:$C$156,MATCH('PTB reference calculation'!$B31,'Pace-of-change'!$D$5:$D$156,0),1)</f>
        <v>R342</v>
      </c>
      <c r="B31" s="39" t="s">
        <v>2997</v>
      </c>
      <c r="C31" s="39" t="s">
        <v>11616</v>
      </c>
      <c r="D31" s="40">
        <f>INDEX('PTB 10-11 allocation data'!C:C,MATCH($B31,'PTB 10-11 allocation data'!A:A,0),1)</f>
        <v>523</v>
      </c>
      <c r="E31" s="40">
        <f>INDEX('PTB 10-11 allocation data'!D:D,MATCH($B31,'PTB 10-11 allocation data'!A:A,0),1)</f>
        <v>159</v>
      </c>
      <c r="F31" s="40">
        <f>INDEX('PTB 10-11 allocation data'!E:E,MATCH($B31,'PTB 10-11 allocation data'!A:A,0),1)</f>
        <v>682</v>
      </c>
      <c r="G31" s="41">
        <f>INDEX(MFF!$C:$C,MATCH(B31,MFF!$A:$A,0),1)</f>
        <v>0.98364144689542488</v>
      </c>
      <c r="H31" s="24">
        <f t="shared" si="0"/>
        <v>5.9264397175449348</v>
      </c>
      <c r="I31" s="40">
        <f>(Inputs!$B$5/$H$158)*H31</f>
        <v>176310.80435023032</v>
      </c>
      <c r="J31" s="40">
        <f>INDEX('Age gender adjustments'!$J:$J, MATCH(B31,'Age gender adjustments'!$B:$B,0),1)</f>
        <v>221010.40594318538</v>
      </c>
      <c r="K31" s="24">
        <f t="shared" si="1"/>
        <v>187038.70873253953</v>
      </c>
      <c r="M31" s="86">
        <f>INDEX('Substance misuse services'!R:R,MATCH(B31,'Substance misuse services'!B:B,0),1)</f>
        <v>184488.94740906102</v>
      </c>
      <c r="N31" s="4">
        <f t="shared" si="2"/>
        <v>-2549.7613234785094</v>
      </c>
      <c r="O31" s="52">
        <f t="shared" si="3"/>
        <v>-1.3820672507957949E-2</v>
      </c>
      <c r="P31" s="52">
        <f>N31 * Inputs!$B$10 / INDEX('Final Weighted Populations'!H:H,MATCH(B31,'Final Weighted Populations'!C:C,0),1)</f>
        <v>-2.1100413026244346E-3</v>
      </c>
      <c r="R31" s="87">
        <f>INDEX('Substance misuse services'!H:H,MATCH(B31,'Substance misuse services'!B:B,0),1)</f>
        <v>4.9673893068218957</v>
      </c>
      <c r="S31" s="88">
        <f t="shared" si="4"/>
        <v>-0.95905041072303909</v>
      </c>
    </row>
    <row r="32" spans="1:19" x14ac:dyDescent="0.2">
      <c r="A32" t="str">
        <f>INDEX('Pace-of-change'!$C$5:$C$156,MATCH('PTB reference calculation'!$B32,'Pace-of-change'!$D$5:$D$156,0),1)</f>
        <v>R343</v>
      </c>
      <c r="B32" s="39" t="s">
        <v>3210</v>
      </c>
      <c r="C32" s="39" t="s">
        <v>11617</v>
      </c>
      <c r="D32" s="40">
        <f>INDEX('PTB 10-11 allocation data'!C:C,MATCH($B32,'PTB 10-11 allocation data'!A:A,0),1)</f>
        <v>1283</v>
      </c>
      <c r="E32" s="40">
        <f>INDEX('PTB 10-11 allocation data'!D:D,MATCH($B32,'PTB 10-11 allocation data'!A:A,0),1)</f>
        <v>221</v>
      </c>
      <c r="F32" s="40">
        <f>INDEX('PTB 10-11 allocation data'!E:E,MATCH($B32,'PTB 10-11 allocation data'!A:A,0),1)</f>
        <v>1504</v>
      </c>
      <c r="G32" s="41">
        <f>INDEX(MFF!$C:$C,MATCH(B32,MFF!$A:$A,0),1)</f>
        <v>0.95756668562953007</v>
      </c>
      <c r="H32" s="24">
        <f t="shared" si="0"/>
        <v>13.343691764247501</v>
      </c>
      <c r="I32" s="40">
        <f>(Inputs!$B$5/$H$158)*H32</f>
        <v>396973.0799743316</v>
      </c>
      <c r="J32" s="40">
        <f>INDEX('Age gender adjustments'!$J:$J, MATCH(B32,'Age gender adjustments'!$B:$B,0),1)</f>
        <v>388598.54078901291</v>
      </c>
      <c r="K32" s="24">
        <f t="shared" si="1"/>
        <v>394963.1905698551</v>
      </c>
      <c r="M32" s="86">
        <f>INDEX('Substance misuse services'!R:R,MATCH(B32,'Substance misuse services'!B:B,0),1)</f>
        <v>367843.81578735157</v>
      </c>
      <c r="N32" s="4">
        <f t="shared" si="2"/>
        <v>-27119.374782503524</v>
      </c>
      <c r="O32" s="52">
        <f t="shared" si="3"/>
        <v>-7.3725243210779112E-2</v>
      </c>
      <c r="P32" s="52">
        <f>N32 * Inputs!$B$10 / INDEX('Final Weighted Populations'!H:H,MATCH(B32,'Final Weighted Populations'!C:C,0),1)</f>
        <v>-1.2122432989744402E-2</v>
      </c>
      <c r="R32" s="87">
        <f>INDEX('Substance misuse services'!H:H,MATCH(B32,'Substance misuse services'!B:B,0),1)</f>
        <v>11.758918899530629</v>
      </c>
      <c r="S32" s="88">
        <f t="shared" si="4"/>
        <v>-1.5847728647168715</v>
      </c>
    </row>
    <row r="33" spans="1:19" x14ac:dyDescent="0.2">
      <c r="A33" t="str">
        <f>INDEX('Pace-of-change'!$C$5:$C$156,MATCH('PTB reference calculation'!$B33,'Pace-of-change'!$D$5:$D$156,0),1)</f>
        <v>R344</v>
      </c>
      <c r="B33" s="39" t="s">
        <v>7086</v>
      </c>
      <c r="C33" s="39" t="s">
        <v>11618</v>
      </c>
      <c r="D33" s="40">
        <f>INDEX('PTB 10-11 allocation data'!C:C,MATCH($B33,'PTB 10-11 allocation data'!A:A,0),1)</f>
        <v>714</v>
      </c>
      <c r="E33" s="40">
        <f>INDEX('PTB 10-11 allocation data'!D:D,MATCH($B33,'PTB 10-11 allocation data'!A:A,0),1)</f>
        <v>342</v>
      </c>
      <c r="F33" s="40">
        <f>INDEX('PTB 10-11 allocation data'!E:E,MATCH($B33,'PTB 10-11 allocation data'!A:A,0),1)</f>
        <v>1056</v>
      </c>
      <c r="G33" s="41">
        <f>INDEX(MFF!$C:$C,MATCH(B33,MFF!$A:$A,0),1)</f>
        <v>0.96388750660839073</v>
      </c>
      <c r="H33" s="24">
        <f t="shared" si="0"/>
        <v>8.5304044334842573</v>
      </c>
      <c r="I33" s="40">
        <f>(Inputs!$B$5/$H$158)*H33</f>
        <v>253778.41314201753</v>
      </c>
      <c r="J33" s="40">
        <f>INDEX('Age gender adjustments'!$J:$J, MATCH(B33,'Age gender adjustments'!$B:$B,0),1)</f>
        <v>210492.13173461254</v>
      </c>
      <c r="K33" s="24">
        <f t="shared" si="1"/>
        <v>243389.70560424036</v>
      </c>
      <c r="M33" s="86">
        <f>INDEX('Substance misuse services'!R:R,MATCH(B33,'Substance misuse services'!B:B,0),1)</f>
        <v>248102.98114427074</v>
      </c>
      <c r="N33" s="4">
        <f t="shared" si="2"/>
        <v>4713.2755400303868</v>
      </c>
      <c r="O33" s="52">
        <f t="shared" si="3"/>
        <v>1.8997254762084616E-2</v>
      </c>
      <c r="P33" s="52">
        <f>N33 * Inputs!$B$10 / INDEX('Final Weighted Populations'!H:H,MATCH(B33,'Final Weighted Populations'!C:C,0),1)</f>
        <v>3.6293397521824622E-3</v>
      </c>
      <c r="R33" s="87">
        <f>INDEX('Substance misuse services'!H:H,MATCH(B33,'Substance misuse services'!B:B,0),1)</f>
        <v>7.6195307397393286</v>
      </c>
      <c r="S33" s="88">
        <f t="shared" si="4"/>
        <v>-0.91087369374492866</v>
      </c>
    </row>
    <row r="34" spans="1:19" x14ac:dyDescent="0.2">
      <c r="A34" t="str">
        <f>INDEX('Pace-of-change'!$C$5:$C$156,MATCH('PTB reference calculation'!$B34,'Pace-of-change'!$D$5:$D$156,0),1)</f>
        <v>R345</v>
      </c>
      <c r="B34" s="39" t="s">
        <v>2005</v>
      </c>
      <c r="C34" s="39" t="s">
        <v>11619</v>
      </c>
      <c r="D34" s="40">
        <f>INDEX('PTB 10-11 allocation data'!C:C,MATCH($B34,'PTB 10-11 allocation data'!A:A,0),1)</f>
        <v>3472</v>
      </c>
      <c r="E34" s="40">
        <f>INDEX('PTB 10-11 allocation data'!D:D,MATCH($B34,'PTB 10-11 allocation data'!A:A,0),1)</f>
        <v>864</v>
      </c>
      <c r="F34" s="40">
        <f>INDEX('PTB 10-11 allocation data'!E:E,MATCH($B34,'PTB 10-11 allocation data'!A:A,0),1)</f>
        <v>4336</v>
      </c>
      <c r="G34" s="41">
        <f>INDEX(MFF!$C:$C,MATCH(B34,MFF!$A:$A,0),1)</f>
        <v>0.96037490311418638</v>
      </c>
      <c r="H34" s="24">
        <f t="shared" si="0"/>
        <v>37.493036217577838</v>
      </c>
      <c r="I34" s="40">
        <f>(Inputs!$B$5/$H$158)*H34</f>
        <v>1115412.9102981708</v>
      </c>
      <c r="J34" s="40">
        <f>INDEX('Age gender adjustments'!$J:$J, MATCH(B34,'Age gender adjustments'!$B:$B,0),1)</f>
        <v>758130.15137371933</v>
      </c>
      <c r="K34" s="24">
        <f t="shared" si="1"/>
        <v>1029665.0481563024</v>
      </c>
      <c r="M34" s="86">
        <f>INDEX('Substance misuse services'!R:R,MATCH(B34,'Substance misuse services'!B:B,0),1)</f>
        <v>1006329.2849643717</v>
      </c>
      <c r="N34" s="4">
        <f t="shared" si="2"/>
        <v>-23335.763191930717</v>
      </c>
      <c r="O34" s="52">
        <f t="shared" si="3"/>
        <v>-2.318899344438426E-2</v>
      </c>
      <c r="P34" s="52">
        <f>N34 * Inputs!$B$10 / INDEX('Final Weighted Populations'!H:H,MATCH(B34,'Final Weighted Populations'!C:C,0),1)</f>
        <v>-4.77946484612539E-3</v>
      </c>
      <c r="R34" s="87">
        <f>INDEX('Substance misuse services'!H:H,MATCH(B34,'Substance misuse services'!B:B,0),1)</f>
        <v>35.658720152629741</v>
      </c>
      <c r="S34" s="88">
        <f t="shared" si="4"/>
        <v>-1.8343160649480978</v>
      </c>
    </row>
    <row r="35" spans="1:19" x14ac:dyDescent="0.2">
      <c r="A35" t="str">
        <f>INDEX('Pace-of-change'!$C$5:$C$156,MATCH('PTB reference calculation'!$B35,'Pace-of-change'!$D$5:$D$156,0),1)</f>
        <v>R346</v>
      </c>
      <c r="B35" s="39" t="s">
        <v>12553</v>
      </c>
      <c r="C35" s="39" t="s">
        <v>11620</v>
      </c>
      <c r="D35" s="40">
        <f>INDEX('PTB 10-11 allocation data'!C:C,MATCH($B35,'PTB 10-11 allocation data'!A:A,0),1)</f>
        <v>882</v>
      </c>
      <c r="E35" s="40">
        <f>INDEX('PTB 10-11 allocation data'!D:D,MATCH($B35,'PTB 10-11 allocation data'!A:A,0),1)</f>
        <v>180</v>
      </c>
      <c r="F35" s="40">
        <f>INDEX('PTB 10-11 allocation data'!E:E,MATCH($B35,'PTB 10-11 allocation data'!A:A,0),1)</f>
        <v>1062</v>
      </c>
      <c r="G35" s="41">
        <f>INDEX(MFF!$C:$C,MATCH(B35,MFF!$A:$A,0),1)</f>
        <v>0.97002201281455647</v>
      </c>
      <c r="H35" s="24">
        <f t="shared" si="0"/>
        <v>9.4286139645574885</v>
      </c>
      <c r="I35" s="40">
        <f>(Inputs!$B$5/$H$158)*H35</f>
        <v>280500.02889215085</v>
      </c>
      <c r="J35" s="40">
        <f>INDEX('Age gender adjustments'!$J:$J, MATCH(B35,'Age gender adjustments'!$B:$B,0),1)</f>
        <v>197973.25053508813</v>
      </c>
      <c r="K35" s="24">
        <f t="shared" si="1"/>
        <v>260693.60208645579</v>
      </c>
      <c r="M35" s="86">
        <f>INDEX('Substance misuse services'!R:R,MATCH(B35,'Substance misuse services'!B:B,0),1)</f>
        <v>217515.77371258993</v>
      </c>
      <c r="N35" s="4">
        <f t="shared" si="2"/>
        <v>-43177.828373865865</v>
      </c>
      <c r="O35" s="52">
        <f t="shared" si="3"/>
        <v>-0.19850435504929412</v>
      </c>
      <c r="P35" s="52">
        <f>N35 * Inputs!$B$10 / INDEX('Final Weighted Populations'!H:H,MATCH(B35,'Final Weighted Populations'!C:C,0),1)</f>
        <v>-3.6150008442427557E-2</v>
      </c>
      <c r="R35" s="87">
        <f>INDEX('Substance misuse services'!H:H,MATCH(B35,'Substance misuse services'!B:B,0),1)</f>
        <v>7.5661716999535402</v>
      </c>
      <c r="S35" s="88">
        <f t="shared" si="4"/>
        <v>-1.8624422646039482</v>
      </c>
    </row>
    <row r="36" spans="1:19" x14ac:dyDescent="0.2">
      <c r="A36" t="str">
        <f>INDEX('Pace-of-change'!$C$5:$C$156,MATCH('PTB reference calculation'!$B36,'Pace-of-change'!$D$5:$D$156,0),1)</f>
        <v>R347</v>
      </c>
      <c r="B36" s="39" t="s">
        <v>13380</v>
      </c>
      <c r="C36" s="39" t="s">
        <v>11621</v>
      </c>
      <c r="D36" s="40">
        <f>INDEX('PTB 10-11 allocation data'!C:C,MATCH($B36,'PTB 10-11 allocation data'!A:A,0),1)</f>
        <v>1240</v>
      </c>
      <c r="E36" s="40">
        <f>INDEX('PTB 10-11 allocation data'!D:D,MATCH($B36,'PTB 10-11 allocation data'!A:A,0),1)</f>
        <v>387</v>
      </c>
      <c r="F36" s="40">
        <f>INDEX('PTB 10-11 allocation data'!E:E,MATCH($B36,'PTB 10-11 allocation data'!A:A,0),1)</f>
        <v>1627</v>
      </c>
      <c r="G36" s="41">
        <f>INDEX(MFF!$C:$C,MATCH(B36,MFF!$A:$A,0),1)</f>
        <v>0.95350990593781693</v>
      </c>
      <c r="H36" s="24">
        <f t="shared" si="0"/>
        <v>13.668564501618604</v>
      </c>
      <c r="I36" s="40">
        <f>(Inputs!$B$5/$H$158)*H36</f>
        <v>406638.0013043824</v>
      </c>
      <c r="J36" s="40">
        <f>INDEX('Age gender adjustments'!$J:$J, MATCH(B36,'Age gender adjustments'!$B:$B,0),1)</f>
        <v>254525.27793467781</v>
      </c>
      <c r="K36" s="24">
        <f t="shared" si="1"/>
        <v>370130.9476956533</v>
      </c>
      <c r="M36" s="86">
        <f>INDEX('Substance misuse services'!R:R,MATCH(B36,'Substance misuse services'!B:B,0),1)</f>
        <v>405940.36722178385</v>
      </c>
      <c r="N36" s="4">
        <f t="shared" si="2"/>
        <v>35809.419526130543</v>
      </c>
      <c r="O36" s="52">
        <f t="shared" si="3"/>
        <v>8.8213497394227403E-2</v>
      </c>
      <c r="P36" s="52">
        <f>N36 * Inputs!$B$10 / INDEX('Final Weighted Populations'!H:H,MATCH(B36,'Final Weighted Populations'!C:C,0),1)</f>
        <v>2.0804757631557542E-2</v>
      </c>
      <c r="R36" s="87">
        <f>INDEX('Substance misuse services'!H:H,MATCH(B36,'Substance misuse services'!B:B,0),1)</f>
        <v>13.372976430777882</v>
      </c>
      <c r="S36" s="88">
        <f t="shared" si="4"/>
        <v>-0.29558807084072214</v>
      </c>
    </row>
    <row r="37" spans="1:19" x14ac:dyDescent="0.2">
      <c r="A37" t="str">
        <f>INDEX('Pace-of-change'!$C$5:$C$156,MATCH('PTB reference calculation'!$B37,'Pace-of-change'!$D$5:$D$156,0),1)</f>
        <v>R348</v>
      </c>
      <c r="B37" s="39" t="s">
        <v>8748</v>
      </c>
      <c r="C37" s="39" t="s">
        <v>12362</v>
      </c>
      <c r="D37" s="40">
        <f>INDEX('PTB 10-11 allocation data'!C:C,MATCH($B37,'PTB 10-11 allocation data'!A:A,0),1)</f>
        <v>2210</v>
      </c>
      <c r="E37" s="40">
        <f>INDEX('PTB 10-11 allocation data'!D:D,MATCH($B37,'PTB 10-11 allocation data'!A:A,0),1)</f>
        <v>338</v>
      </c>
      <c r="F37" s="40">
        <f>INDEX('PTB 10-11 allocation data'!E:E,MATCH($B37,'PTB 10-11 allocation data'!A:A,0),1)</f>
        <v>2548</v>
      </c>
      <c r="G37" s="41">
        <f>INDEX(MFF!$C:$C,MATCH(B37,MFF!$A:$A,0),1)</f>
        <v>0.95577084703648496</v>
      </c>
      <c r="H37" s="24">
        <f t="shared" si="0"/>
        <v>22.737788450997979</v>
      </c>
      <c r="I37" s="40">
        <f>(Inputs!$B$5/$H$158)*H37</f>
        <v>676446.22437863087</v>
      </c>
      <c r="J37" s="40">
        <f>INDEX('Age gender adjustments'!$J:$J, MATCH(B37,'Age gender adjustments'!$B:$B,0),1)</f>
        <v>349655.62890714331</v>
      </c>
      <c r="K37" s="24">
        <f t="shared" si="1"/>
        <v>598016.48146547389</v>
      </c>
      <c r="M37" s="86">
        <f>INDEX('Substance misuse services'!R:R,MATCH(B37,'Substance misuse services'!B:B,0),1)</f>
        <v>592673.16074187658</v>
      </c>
      <c r="N37" s="4">
        <f t="shared" si="2"/>
        <v>-5343.3207235973096</v>
      </c>
      <c r="O37" s="52">
        <f t="shared" si="3"/>
        <v>-9.0156279675442479E-3</v>
      </c>
      <c r="P37" s="52">
        <f>N37 * Inputs!$B$10 / INDEX('Final Weighted Populations'!H:H,MATCH(B37,'Final Weighted Populations'!C:C,0),1)</f>
        <v>-2.2775448180717482E-3</v>
      </c>
      <c r="R37" s="87">
        <f>INDEX('Substance misuse services'!H:H,MATCH(B37,'Substance misuse services'!B:B,0),1)</f>
        <v>20.749785089162089</v>
      </c>
      <c r="S37" s="88">
        <f t="shared" si="4"/>
        <v>-1.9880033618358901</v>
      </c>
    </row>
    <row r="38" spans="1:19" x14ac:dyDescent="0.2">
      <c r="A38" t="str">
        <f>INDEX('Pace-of-change'!$C$5:$C$156,MATCH('PTB reference calculation'!$B38,'Pace-of-change'!$D$5:$D$156,0),1)</f>
        <v>R412</v>
      </c>
      <c r="B38" s="39" t="s">
        <v>6281</v>
      </c>
      <c r="C38" s="39" t="s">
        <v>12363</v>
      </c>
      <c r="D38" s="40">
        <f>INDEX('PTB 10-11 allocation data'!C:C,MATCH($B38,'PTB 10-11 allocation data'!A:A,0),1)</f>
        <v>1434</v>
      </c>
      <c r="E38" s="40">
        <f>INDEX('PTB 10-11 allocation data'!D:D,MATCH($B38,'PTB 10-11 allocation data'!A:A,0),1)</f>
        <v>258</v>
      </c>
      <c r="F38" s="40">
        <f>INDEX('PTB 10-11 allocation data'!E:E,MATCH($B38,'PTB 10-11 allocation data'!A:A,0),1)</f>
        <v>1692</v>
      </c>
      <c r="G38" s="41">
        <f>INDEX(MFF!$C:$C,MATCH(B38,MFF!$A:$A,0),1)</f>
        <v>0.94637617683695208</v>
      </c>
      <c r="H38" s="24">
        <f t="shared" si="0"/>
        <v>14.791859643961562</v>
      </c>
      <c r="I38" s="40">
        <f>(Inputs!$B$5/$H$158)*H38</f>
        <v>440055.88447003393</v>
      </c>
      <c r="J38" s="40">
        <f>INDEX('Age gender adjustments'!$J:$J, MATCH(B38,'Age gender adjustments'!$B:$B,0),1)</f>
        <v>409560.59666227445</v>
      </c>
      <c r="K38" s="24">
        <f t="shared" si="1"/>
        <v>432737.01539617166</v>
      </c>
      <c r="M38" s="86">
        <f>INDEX('Substance misuse services'!R:R,MATCH(B38,'Substance misuse services'!B:B,0),1)</f>
        <v>431617.19113661873</v>
      </c>
      <c r="N38" s="4">
        <f t="shared" si="2"/>
        <v>-1119.82425955293</v>
      </c>
      <c r="O38" s="52">
        <f t="shared" si="3"/>
        <v>-2.5944848410787112E-3</v>
      </c>
      <c r="P38" s="52">
        <f>N38 * Inputs!$B$10 / INDEX('Final Weighted Populations'!H:H,MATCH(B38,'Final Weighted Populations'!C:C,0),1)</f>
        <v>-4.434074340654903E-4</v>
      </c>
      <c r="R38" s="87">
        <f>INDEX('Substance misuse services'!H:H,MATCH(B38,'Substance misuse services'!B:B,0),1)</f>
        <v>14.630975693899279</v>
      </c>
      <c r="S38" s="88">
        <f t="shared" si="4"/>
        <v>-0.16088395006228318</v>
      </c>
    </row>
    <row r="39" spans="1:19" x14ac:dyDescent="0.2">
      <c r="A39" t="str">
        <f>INDEX('Pace-of-change'!$C$5:$C$156,MATCH('PTB reference calculation'!$B39,'Pace-of-change'!$D$5:$D$156,0),1)</f>
        <v>R668</v>
      </c>
      <c r="B39" s="39" t="s">
        <v>286</v>
      </c>
      <c r="C39" s="39" t="s">
        <v>12364</v>
      </c>
      <c r="D39" s="40">
        <f>INDEX('PTB 10-11 allocation data'!C:C,MATCH($B39,'PTB 10-11 allocation data'!A:A,0),1)</f>
        <v>3928</v>
      </c>
      <c r="E39" s="40">
        <f>INDEX('PTB 10-11 allocation data'!D:D,MATCH($B39,'PTB 10-11 allocation data'!A:A,0),1)</f>
        <v>722</v>
      </c>
      <c r="F39" s="40">
        <f>INDEX('PTB 10-11 allocation data'!E:E,MATCH($B39,'PTB 10-11 allocation data'!A:A,0),1)</f>
        <v>4650</v>
      </c>
      <c r="G39" s="41">
        <f>INDEX(MFF!$C:$C,MATCH(B39,MFF!$A:$A,0),1)</f>
        <v>0.94882254282219847</v>
      </c>
      <c r="H39" s="24">
        <f t="shared" si="0"/>
        <v>40.694998861644095</v>
      </c>
      <c r="I39" s="40">
        <f>(Inputs!$B$5/$H$158)*H39</f>
        <v>1210670.8790248951</v>
      </c>
      <c r="J39" s="40">
        <f>INDEX('Age gender adjustments'!$J:$J, MATCH(B39,'Age gender adjustments'!$B:$B,0),1)</f>
        <v>1160049.9667560686</v>
      </c>
      <c r="K39" s="24">
        <f t="shared" si="1"/>
        <v>1198521.8600803767</v>
      </c>
      <c r="M39" s="86">
        <f>INDEX('Substance misuse services'!R:R,MATCH(B39,'Substance misuse services'!B:B,0),1)</f>
        <v>1160086.3962748968</v>
      </c>
      <c r="N39" s="4">
        <f t="shared" si="2"/>
        <v>-38435.463805479929</v>
      </c>
      <c r="O39" s="52">
        <f t="shared" si="3"/>
        <v>-3.3131552898903377E-2</v>
      </c>
      <c r="P39" s="52">
        <f>N39 * Inputs!$B$10 / INDEX('Final Weighted Populations'!H:H,MATCH(B39,'Final Weighted Populations'!C:C,0),1)</f>
        <v>-5.4679585427814632E-3</v>
      </c>
      <c r="R39" s="87">
        <f>INDEX('Substance misuse services'!H:H,MATCH(B39,'Substance misuse services'!B:B,0),1)</f>
        <v>39.195859243985019</v>
      </c>
      <c r="S39" s="88">
        <f t="shared" si="4"/>
        <v>-1.4991396176590754</v>
      </c>
    </row>
    <row r="40" spans="1:19" x14ac:dyDescent="0.2">
      <c r="A40" t="str">
        <f>INDEX('Pace-of-change'!$C$5:$C$156,MATCH('PTB reference calculation'!$B40,'Pace-of-change'!$D$5:$D$156,0),1)</f>
        <v>R611</v>
      </c>
      <c r="B40" s="39" t="s">
        <v>8559</v>
      </c>
      <c r="C40" s="39" t="s">
        <v>12365</v>
      </c>
      <c r="D40" s="40">
        <f>INDEX('PTB 10-11 allocation data'!C:C,MATCH($B40,'PTB 10-11 allocation data'!A:A,0),1)</f>
        <v>2059</v>
      </c>
      <c r="E40" s="40">
        <f>INDEX('PTB 10-11 allocation data'!D:D,MATCH($B40,'PTB 10-11 allocation data'!A:A,0),1)</f>
        <v>93</v>
      </c>
      <c r="F40" s="40">
        <f>INDEX('PTB 10-11 allocation data'!E:E,MATCH($B40,'PTB 10-11 allocation data'!A:A,0),1)</f>
        <v>2152</v>
      </c>
      <c r="G40" s="41">
        <f>INDEX(MFF!$C:$C,MATCH(B40,MFF!$A:$A,0),1)</f>
        <v>0.93207458273317556</v>
      </c>
      <c r="H40" s="24">
        <f t="shared" si="0"/>
        <v>19.624830339447012</v>
      </c>
      <c r="I40" s="40">
        <f>(Inputs!$B$5/$H$158)*H40</f>
        <v>583836.12882137974</v>
      </c>
      <c r="J40" s="40">
        <f>INDEX('Age gender adjustments'!$J:$J, MATCH(B40,'Age gender adjustments'!$B:$B,0),1)</f>
        <v>360867.81508683704</v>
      </c>
      <c r="K40" s="24">
        <f t="shared" si="1"/>
        <v>530323.73352508945</v>
      </c>
      <c r="M40" s="86">
        <f>INDEX('Substance misuse services'!R:R,MATCH(B40,'Substance misuse services'!B:B,0),1)</f>
        <v>504801.26775307028</v>
      </c>
      <c r="N40" s="4">
        <f t="shared" si="2"/>
        <v>-25522.465772019175</v>
      </c>
      <c r="O40" s="52">
        <f t="shared" si="3"/>
        <v>-5.0559432795449714E-2</v>
      </c>
      <c r="P40" s="52">
        <f>N40 * Inputs!$B$10 / INDEX('Final Weighted Populations'!H:H,MATCH(B40,'Final Weighted Populations'!C:C,0),1)</f>
        <v>-1.1191421044569758E-2</v>
      </c>
      <c r="R40" s="87">
        <f>INDEX('Substance misuse services'!H:H,MATCH(B40,'Substance misuse services'!B:B,0),1)</f>
        <v>18.566925688044858</v>
      </c>
      <c r="S40" s="88">
        <f t="shared" si="4"/>
        <v>-1.0579046514021542</v>
      </c>
    </row>
    <row r="41" spans="1:19" x14ac:dyDescent="0.2">
      <c r="A41" t="str">
        <f>INDEX('Pace-of-change'!$C$5:$C$156,MATCH('PTB reference calculation'!$B41,'Pace-of-change'!$D$5:$D$156,0),1)</f>
        <v>R610</v>
      </c>
      <c r="B41" s="39" t="s">
        <v>5863</v>
      </c>
      <c r="C41" s="39" t="s">
        <v>12366</v>
      </c>
      <c r="D41" s="40">
        <f>INDEX('PTB 10-11 allocation data'!C:C,MATCH($B41,'PTB 10-11 allocation data'!A:A,0),1)</f>
        <v>641</v>
      </c>
      <c r="E41" s="40">
        <f>INDEX('PTB 10-11 allocation data'!D:D,MATCH($B41,'PTB 10-11 allocation data'!A:A,0),1)</f>
        <v>58</v>
      </c>
      <c r="F41" s="40">
        <f>INDEX('PTB 10-11 allocation data'!E:E,MATCH($B41,'PTB 10-11 allocation data'!A:A,0),1)</f>
        <v>699</v>
      </c>
      <c r="G41" s="41">
        <f>INDEX(MFF!$C:$C,MATCH(B41,MFF!$A:$A,0),1)</f>
        <v>0.93596227095204687</v>
      </c>
      <c r="H41" s="24">
        <f t="shared" si="0"/>
        <v>6.2709472153787136</v>
      </c>
      <c r="I41" s="40">
        <f>(Inputs!$B$5/$H$158)*H41</f>
        <v>186559.85722896623</v>
      </c>
      <c r="J41" s="40">
        <f>INDEX('Age gender adjustments'!$J:$J, MATCH(B41,'Age gender adjustments'!$B:$B,0),1)</f>
        <v>216175.76924107902</v>
      </c>
      <c r="K41" s="24">
        <f t="shared" si="1"/>
        <v>193667.6761118733</v>
      </c>
      <c r="M41" s="86">
        <f>INDEX('Substance misuse services'!R:R,MATCH(B41,'Substance misuse services'!B:B,0),1)</f>
        <v>195124.02651108371</v>
      </c>
      <c r="N41" s="4">
        <f t="shared" si="2"/>
        <v>1456.3503992104088</v>
      </c>
      <c r="O41" s="52">
        <f t="shared" si="3"/>
        <v>7.4637164128410561E-3</v>
      </c>
      <c r="P41" s="52">
        <f>N41 * Inputs!$B$10 / INDEX('Final Weighted Populations'!H:H,MATCH(B41,'Final Weighted Populations'!C:C,0),1)</f>
        <v>1.10571792362254E-3</v>
      </c>
      <c r="R41" s="87">
        <f>INDEX('Substance misuse services'!H:H,MATCH(B41,'Substance misuse services'!B:B,0),1)</f>
        <v>5.4285811715218726</v>
      </c>
      <c r="S41" s="88">
        <f t="shared" si="4"/>
        <v>-0.842366043856841</v>
      </c>
    </row>
    <row r="42" spans="1:19" x14ac:dyDescent="0.2">
      <c r="A42" t="str">
        <f>INDEX('Pace-of-change'!$C$5:$C$156,MATCH('PTB reference calculation'!$B42,'Pace-of-change'!$D$5:$D$156,0),1)</f>
        <v>R612</v>
      </c>
      <c r="B42" s="39" t="s">
        <v>5743</v>
      </c>
      <c r="C42" s="39" t="s">
        <v>12367</v>
      </c>
      <c r="D42" s="40">
        <f>INDEX('PTB 10-11 allocation data'!C:C,MATCH($B42,'PTB 10-11 allocation data'!A:A,0),1)</f>
        <v>982</v>
      </c>
      <c r="E42" s="40">
        <f>INDEX('PTB 10-11 allocation data'!D:D,MATCH($B42,'PTB 10-11 allocation data'!A:A,0),1)</f>
        <v>81</v>
      </c>
      <c r="F42" s="40">
        <f>INDEX('PTB 10-11 allocation data'!E:E,MATCH($B42,'PTB 10-11 allocation data'!A:A,0),1)</f>
        <v>1063</v>
      </c>
      <c r="G42" s="41">
        <f>INDEX(MFF!$C:$C,MATCH(B42,MFF!$A:$A,0),1)</f>
        <v>0.95375775105947436</v>
      </c>
      <c r="H42" s="24">
        <f t="shared" si="0"/>
        <v>9.7521730045831241</v>
      </c>
      <c r="I42" s="40">
        <f>(Inputs!$B$5/$H$158)*H42</f>
        <v>290125.86789846414</v>
      </c>
      <c r="J42" s="40">
        <f>INDEX('Age gender adjustments'!$J:$J, MATCH(B42,'Age gender adjustments'!$B:$B,0),1)</f>
        <v>173664.80276517157</v>
      </c>
      <c r="K42" s="24">
        <f t="shared" si="1"/>
        <v>262175.21226647391</v>
      </c>
      <c r="M42" s="86">
        <f>INDEX('Substance misuse services'!R:R,MATCH(B42,'Substance misuse services'!B:B,0),1)</f>
        <v>262407.88953952189</v>
      </c>
      <c r="N42" s="4">
        <f t="shared" si="2"/>
        <v>232.67727304797154</v>
      </c>
      <c r="O42" s="52">
        <f t="shared" si="3"/>
        <v>8.8670075223834857E-4</v>
      </c>
      <c r="P42" s="52">
        <f>N42 * Inputs!$B$10 / INDEX('Final Weighted Populations'!H:H,MATCH(B42,'Final Weighted Populations'!C:C,0),1)</f>
        <v>2.0648053434732367E-4</v>
      </c>
      <c r="R42" s="87">
        <f>INDEX('Substance misuse services'!H:H,MATCH(B42,'Substance misuse services'!B:B,0),1)</f>
        <v>9.7235602720513405</v>
      </c>
      <c r="S42" s="88">
        <f t="shared" si="4"/>
        <v>-2.8612732531783536E-2</v>
      </c>
    </row>
    <row r="43" spans="1:19" x14ac:dyDescent="0.2">
      <c r="A43" t="str">
        <f>INDEX('Pace-of-change'!$C$5:$C$156,MATCH('PTB reference calculation'!$B43,'Pace-of-change'!$D$5:$D$156,0),1)</f>
        <v>R613</v>
      </c>
      <c r="B43" s="39" t="s">
        <v>16</v>
      </c>
      <c r="C43" s="39" t="s">
        <v>12368</v>
      </c>
      <c r="D43" s="40">
        <f>INDEX('PTB 10-11 allocation data'!C:C,MATCH($B43,'PTB 10-11 allocation data'!A:A,0),1)</f>
        <v>714</v>
      </c>
      <c r="E43" s="40">
        <f>INDEX('PTB 10-11 allocation data'!D:D,MATCH($B43,'PTB 10-11 allocation data'!A:A,0),1)</f>
        <v>53</v>
      </c>
      <c r="F43" s="40">
        <f>INDEX('PTB 10-11 allocation data'!E:E,MATCH($B43,'PTB 10-11 allocation data'!A:A,0),1)</f>
        <v>767</v>
      </c>
      <c r="G43" s="41">
        <f>INDEX(MFF!$C:$C,MATCH(B43,MFF!$A:$A,0),1)</f>
        <v>0.93324217950619015</v>
      </c>
      <c r="H43" s="24">
        <f t="shared" si="0"/>
        <v>6.9106583392433381</v>
      </c>
      <c r="I43" s="40">
        <f>(Inputs!$B$5/$H$158)*H43</f>
        <v>205591.179266455</v>
      </c>
      <c r="J43" s="40">
        <f>INDEX('Age gender adjustments'!$J:$J, MATCH(B43,'Age gender adjustments'!$B:$B,0),1)</f>
        <v>160722.98403437034</v>
      </c>
      <c r="K43" s="24">
        <f t="shared" si="1"/>
        <v>194822.81241075468</v>
      </c>
      <c r="M43" s="86">
        <f>INDEX('Substance misuse services'!R:R,MATCH(B43,'Substance misuse services'!B:B,0),1)</f>
        <v>196415.6619048779</v>
      </c>
      <c r="N43" s="4">
        <f t="shared" si="2"/>
        <v>1592.8494941232202</v>
      </c>
      <c r="O43" s="52">
        <f t="shared" si="3"/>
        <v>8.1095849418292374E-3</v>
      </c>
      <c r="P43" s="52">
        <f>N43 * Inputs!$B$10 / INDEX('Final Weighted Populations'!H:H,MATCH(B43,'Final Weighted Populations'!C:C,0),1)</f>
        <v>1.615798043384883E-3</v>
      </c>
      <c r="R43" s="87">
        <f>INDEX('Substance misuse services'!H:H,MATCH(B43,'Substance misuse services'!B:B,0),1)</f>
        <v>7.4099429052791494</v>
      </c>
      <c r="S43" s="88">
        <f t="shared" si="4"/>
        <v>0.49928456603581139</v>
      </c>
    </row>
    <row r="44" spans="1:19" x14ac:dyDescent="0.2">
      <c r="A44" t="str">
        <f>INDEX('Pace-of-change'!$C$5:$C$156,MATCH('PTB reference calculation'!$B44,'Pace-of-change'!$D$5:$D$156,0),1)</f>
        <v>R617</v>
      </c>
      <c r="B44" s="39" t="s">
        <v>12065</v>
      </c>
      <c r="C44" s="39" t="s">
        <v>12369</v>
      </c>
      <c r="D44" s="40">
        <f>INDEX('PTB 10-11 allocation data'!C:C,MATCH($B44,'PTB 10-11 allocation data'!A:A,0),1)</f>
        <v>697</v>
      </c>
      <c r="E44" s="40">
        <f>INDEX('PTB 10-11 allocation data'!D:D,MATCH($B44,'PTB 10-11 allocation data'!A:A,0),1)</f>
        <v>100</v>
      </c>
      <c r="F44" s="40">
        <f>INDEX('PTB 10-11 allocation data'!E:E,MATCH($B44,'PTB 10-11 allocation data'!A:A,0),1)</f>
        <v>797</v>
      </c>
      <c r="G44" s="41">
        <f>INDEX(MFF!$C:$C,MATCH(B44,MFF!$A:$A,0),1)</f>
        <v>0.96079961686388549</v>
      </c>
      <c r="H44" s="24">
        <f t="shared" si="0"/>
        <v>7.1771731379732246</v>
      </c>
      <c r="I44" s="40">
        <f>(Inputs!$B$5/$H$158)*H44</f>
        <v>213519.95957551579</v>
      </c>
      <c r="J44" s="40">
        <f>INDEX('Age gender adjustments'!$J:$J, MATCH(B44,'Age gender adjustments'!$B:$B,0),1)</f>
        <v>152895.97718537197</v>
      </c>
      <c r="K44" s="24">
        <f t="shared" si="1"/>
        <v>198970.20380188129</v>
      </c>
      <c r="M44" s="86">
        <f>INDEX('Substance misuse services'!R:R,MATCH(B44,'Substance misuse services'!B:B,0),1)</f>
        <v>194128.76613534728</v>
      </c>
      <c r="N44" s="4">
        <f t="shared" si="2"/>
        <v>-4841.4376665340096</v>
      </c>
      <c r="O44" s="52">
        <f t="shared" si="3"/>
        <v>-2.4939310968259808E-2</v>
      </c>
      <c r="P44" s="52">
        <f>N44 * Inputs!$B$10 / INDEX('Final Weighted Populations'!H:H,MATCH(B44,'Final Weighted Populations'!C:C,0),1)</f>
        <v>-4.8961564751500639E-3</v>
      </c>
      <c r="R44" s="87">
        <f>INDEX('Substance misuse services'!H:H,MATCH(B44,'Substance misuse services'!B:B,0),1)</f>
        <v>6.7640293027217533</v>
      </c>
      <c r="S44" s="88">
        <f t="shared" si="4"/>
        <v>-0.41314383525147136</v>
      </c>
    </row>
    <row r="45" spans="1:19" x14ac:dyDescent="0.2">
      <c r="A45" t="str">
        <f>INDEX('Pace-of-change'!$C$5:$C$156,MATCH('PTB reference calculation'!$B45,'Pace-of-change'!$D$5:$D$156,0),1)</f>
        <v>R349</v>
      </c>
      <c r="B45" s="39" t="s">
        <v>13586</v>
      </c>
      <c r="C45" s="39" t="s">
        <v>12370</v>
      </c>
      <c r="D45" s="40">
        <f>INDEX('PTB 10-11 allocation data'!C:C,MATCH($B45,'PTB 10-11 allocation data'!A:A,0),1)</f>
        <v>1173</v>
      </c>
      <c r="E45" s="40">
        <f>INDEX('PTB 10-11 allocation data'!D:D,MATCH($B45,'PTB 10-11 allocation data'!A:A,0),1)</f>
        <v>112</v>
      </c>
      <c r="F45" s="40">
        <f>INDEX('PTB 10-11 allocation data'!E:E,MATCH($B45,'PTB 10-11 allocation data'!A:A,0),1)</f>
        <v>1285</v>
      </c>
      <c r="G45" s="41">
        <f>INDEX(MFF!$C:$C,MATCH(B45,MFF!$A:$A,0),1)</f>
        <v>0.94576935330817613</v>
      </c>
      <c r="H45" s="24">
        <f t="shared" si="0"/>
        <v>11.623505352157485</v>
      </c>
      <c r="I45" s="40">
        <f>(Inputs!$B$5/$H$158)*H45</f>
        <v>345797.75981540722</v>
      </c>
      <c r="J45" s="40">
        <f>INDEX('Age gender adjustments'!$J:$J, MATCH(B45,'Age gender adjustments'!$B:$B,0),1)</f>
        <v>277191.10744338005</v>
      </c>
      <c r="K45" s="24">
        <f t="shared" si="1"/>
        <v>329332.16324612073</v>
      </c>
      <c r="M45" s="86">
        <f>INDEX('Substance misuse services'!R:R,MATCH(B45,'Substance misuse services'!B:B,0),1)</f>
        <v>304518.1061331915</v>
      </c>
      <c r="N45" s="4">
        <f t="shared" si="2"/>
        <v>-24814.057112929237</v>
      </c>
      <c r="O45" s="52">
        <f t="shared" si="3"/>
        <v>-8.1486311037531386E-2</v>
      </c>
      <c r="P45" s="52">
        <f>N45 * Inputs!$B$10 / INDEX('Final Weighted Populations'!H:H,MATCH(B45,'Final Weighted Populations'!C:C,0),1)</f>
        <v>-1.4944160789939357E-2</v>
      </c>
      <c r="R45" s="87">
        <f>INDEX('Substance misuse services'!H:H,MATCH(B45,'Substance misuse services'!B:B,0),1)</f>
        <v>11.093874514304906</v>
      </c>
      <c r="S45" s="88">
        <f t="shared" si="4"/>
        <v>-0.52963083785257936</v>
      </c>
    </row>
    <row r="46" spans="1:19" x14ac:dyDescent="0.2">
      <c r="A46" t="str">
        <f>INDEX('Pace-of-change'!$C$5:$C$156,MATCH('PTB reference calculation'!$B46,'Pace-of-change'!$D$5:$D$156,0),1)</f>
        <v>R350</v>
      </c>
      <c r="B46" s="39" t="s">
        <v>841</v>
      </c>
      <c r="C46" s="39" t="s">
        <v>12371</v>
      </c>
      <c r="D46" s="40">
        <f>INDEX('PTB 10-11 allocation data'!C:C,MATCH($B46,'PTB 10-11 allocation data'!A:A,0),1)</f>
        <v>1613</v>
      </c>
      <c r="E46" s="40">
        <f>INDEX('PTB 10-11 allocation data'!D:D,MATCH($B46,'PTB 10-11 allocation data'!A:A,0),1)</f>
        <v>137</v>
      </c>
      <c r="F46" s="40">
        <f>INDEX('PTB 10-11 allocation data'!E:E,MATCH($B46,'PTB 10-11 allocation data'!A:A,0),1)</f>
        <v>1750</v>
      </c>
      <c r="G46" s="41">
        <f>INDEX(MFF!$C:$C,MATCH(B46,MFF!$A:$A,0),1)</f>
        <v>0.95853137713283787</v>
      </c>
      <c r="H46" s="24">
        <f t="shared" si="0"/>
        <v>16.117705106488668</v>
      </c>
      <c r="I46" s="40">
        <f>(Inputs!$B$5/$H$158)*H46</f>
        <v>479499.61309688888</v>
      </c>
      <c r="J46" s="40">
        <f>INDEX('Age gender adjustments'!$J:$J, MATCH(B46,'Age gender adjustments'!$B:$B,0),1)</f>
        <v>332289.0646930706</v>
      </c>
      <c r="K46" s="24">
        <f t="shared" si="1"/>
        <v>444169.08147997252</v>
      </c>
      <c r="M46" s="86">
        <f>INDEX('Substance misuse services'!R:R,MATCH(B46,'Substance misuse services'!B:B,0),1)</f>
        <v>465878.11911048595</v>
      </c>
      <c r="N46" s="4">
        <f t="shared" si="2"/>
        <v>21709.037630513427</v>
      </c>
      <c r="O46" s="52">
        <f t="shared" si="3"/>
        <v>4.6598105255432676E-2</v>
      </c>
      <c r="P46" s="52">
        <f>N46 * Inputs!$B$10 / INDEX('Final Weighted Populations'!H:H,MATCH(B46,'Final Weighted Populations'!C:C,0),1)</f>
        <v>1.0396661170522318E-2</v>
      </c>
      <c r="R46" s="87">
        <f>INDEX('Substance misuse services'!H:H,MATCH(B46,'Substance misuse services'!B:B,0),1)</f>
        <v>16.189594959773629</v>
      </c>
      <c r="S46" s="88">
        <f t="shared" si="4"/>
        <v>7.1889853284961447E-2</v>
      </c>
    </row>
    <row r="47" spans="1:19" x14ac:dyDescent="0.2">
      <c r="A47" t="str">
        <f>INDEX('Pace-of-change'!$C$5:$C$156,MATCH('PTB reference calculation'!$B47,'Pace-of-change'!$D$5:$D$156,0),1)</f>
        <v>R351</v>
      </c>
      <c r="B47" s="39" t="s">
        <v>5161</v>
      </c>
      <c r="C47" s="39" t="s">
        <v>12372</v>
      </c>
      <c r="D47" s="40">
        <f>INDEX('PTB 10-11 allocation data'!C:C,MATCH($B47,'PTB 10-11 allocation data'!A:A,0),1)</f>
        <v>1347</v>
      </c>
      <c r="E47" s="40">
        <f>INDEX('PTB 10-11 allocation data'!D:D,MATCH($B47,'PTB 10-11 allocation data'!A:A,0),1)</f>
        <v>243</v>
      </c>
      <c r="F47" s="40">
        <f>INDEX('PTB 10-11 allocation data'!E:E,MATCH($B47,'PTB 10-11 allocation data'!A:A,0),1)</f>
        <v>1590</v>
      </c>
      <c r="G47" s="41">
        <f>INDEX(MFF!$C:$C,MATCH(B47,MFF!$A:$A,0),1)</f>
        <v>0.94625909118128737</v>
      </c>
      <c r="H47" s="24">
        <f t="shared" si="0"/>
        <v>13.895814753997206</v>
      </c>
      <c r="I47" s="40">
        <f>(Inputs!$B$5/$H$158)*H47</f>
        <v>413398.66650899907</v>
      </c>
      <c r="J47" s="40">
        <f>INDEX('Age gender adjustments'!$J:$J, MATCH(B47,'Age gender adjustments'!$B:$B,0),1)</f>
        <v>258361.89280425961</v>
      </c>
      <c r="K47" s="24">
        <f t="shared" si="1"/>
        <v>376189.84081986162</v>
      </c>
      <c r="M47" s="86">
        <f>INDEX('Substance misuse services'!R:R,MATCH(B47,'Substance misuse services'!B:B,0),1)</f>
        <v>345257.94736136805</v>
      </c>
      <c r="N47" s="4">
        <f t="shared" si="2"/>
        <v>-30931.893458493578</v>
      </c>
      <c r="O47" s="52">
        <f t="shared" si="3"/>
        <v>-8.9590677622022608E-2</v>
      </c>
      <c r="P47" s="52">
        <f>N47 * Inputs!$B$10 / INDEX('Final Weighted Populations'!H:H,MATCH(B47,'Final Weighted Populations'!C:C,0),1)</f>
        <v>-1.9110298453004718E-2</v>
      </c>
      <c r="R47" s="87">
        <f>INDEX('Substance misuse services'!H:H,MATCH(B47,'Substance misuse services'!B:B,0),1)</f>
        <v>12.131041548944104</v>
      </c>
      <c r="S47" s="88">
        <f t="shared" si="4"/>
        <v>-1.7647732050531015</v>
      </c>
    </row>
    <row r="48" spans="1:19" x14ac:dyDescent="0.2">
      <c r="A48" t="str">
        <f>INDEX('Pace-of-change'!$C$5:$C$156,MATCH('PTB reference calculation'!$B48,'Pace-of-change'!$D$5:$D$156,0),1)</f>
        <v>R352</v>
      </c>
      <c r="B48" s="39" t="s">
        <v>4344</v>
      </c>
      <c r="C48" s="39" t="s">
        <v>12373</v>
      </c>
      <c r="D48" s="40">
        <f>INDEX('PTB 10-11 allocation data'!C:C,MATCH($B48,'PTB 10-11 allocation data'!A:A,0),1)</f>
        <v>2574</v>
      </c>
      <c r="E48" s="40">
        <f>INDEX('PTB 10-11 allocation data'!D:D,MATCH($B48,'PTB 10-11 allocation data'!A:A,0),1)</f>
        <v>292</v>
      </c>
      <c r="F48" s="40">
        <f>INDEX('PTB 10-11 allocation data'!E:E,MATCH($B48,'PTB 10-11 allocation data'!A:A,0),1)</f>
        <v>2866</v>
      </c>
      <c r="G48" s="41">
        <f>INDEX(MFF!$C:$C,MATCH(B48,MFF!$A:$A,0),1)</f>
        <v>0.94432075296691131</v>
      </c>
      <c r="H48" s="24">
        <f t="shared" si="0"/>
        <v>25.685524480699986</v>
      </c>
      <c r="I48" s="40">
        <f>(Inputs!$B$5/$H$158)*H48</f>
        <v>764140.98466958874</v>
      </c>
      <c r="J48" s="40">
        <f>INDEX('Age gender adjustments'!$J:$J, MATCH(B48,'Age gender adjustments'!$B:$B,0),1)</f>
        <v>570178.55600863101</v>
      </c>
      <c r="K48" s="24">
        <f t="shared" si="1"/>
        <v>717590.00179095892</v>
      </c>
      <c r="M48" s="86">
        <f>INDEX('Substance misuse services'!R:R,MATCH(B48,'Substance misuse services'!B:B,0),1)</f>
        <v>688573.82097621437</v>
      </c>
      <c r="N48" s="4">
        <f t="shared" si="2"/>
        <v>-29016.180814744555</v>
      </c>
      <c r="O48" s="52">
        <f t="shared" si="3"/>
        <v>-4.213953526959148E-2</v>
      </c>
      <c r="P48" s="52">
        <f>N48 * Inputs!$B$10 / INDEX('Final Weighted Populations'!H:H,MATCH(B48,'Final Weighted Populations'!C:C,0),1)</f>
        <v>-8.0020491598325888E-3</v>
      </c>
      <c r="R48" s="87">
        <f>INDEX('Substance misuse services'!H:H,MATCH(B48,'Substance misuse services'!B:B,0),1)</f>
        <v>23.253898541810191</v>
      </c>
      <c r="S48" s="88">
        <f t="shared" si="4"/>
        <v>-2.4316259388897947</v>
      </c>
    </row>
    <row r="49" spans="1:19" x14ac:dyDescent="0.2">
      <c r="A49" t="str">
        <f>INDEX('Pace-of-change'!$C$5:$C$156,MATCH('PTB reference calculation'!$B49,'Pace-of-change'!$D$5:$D$156,0),1)</f>
        <v>R365</v>
      </c>
      <c r="B49" s="39" t="s">
        <v>9808</v>
      </c>
      <c r="C49" s="39" t="s">
        <v>12374</v>
      </c>
      <c r="D49" s="40">
        <f>INDEX('PTB 10-11 allocation data'!C:C,MATCH($B49,'PTB 10-11 allocation data'!A:A,0),1)</f>
        <v>3113</v>
      </c>
      <c r="E49" s="40">
        <f>INDEX('PTB 10-11 allocation data'!D:D,MATCH($B49,'PTB 10-11 allocation data'!A:A,0),1)</f>
        <v>291</v>
      </c>
      <c r="F49" s="40">
        <f>INDEX('PTB 10-11 allocation data'!E:E,MATCH($B49,'PTB 10-11 allocation data'!A:A,0),1)</f>
        <v>3404</v>
      </c>
      <c r="G49" s="41">
        <f>INDEX(MFF!$C:$C,MATCH(B49,MFF!$A:$A,0),1)</f>
        <v>0.94613464399600833</v>
      </c>
      <c r="H49" s="24">
        <f t="shared" si="0"/>
        <v>30.829797374609928</v>
      </c>
      <c r="I49" s="40">
        <f>(Inputs!$B$5/$H$158)*H49</f>
        <v>917182.42859708657</v>
      </c>
      <c r="J49" s="40">
        <f>INDEX('Age gender adjustments'!$J:$J, MATCH(B49,'Age gender adjustments'!$B:$B,0),1)</f>
        <v>704320.65134349093</v>
      </c>
      <c r="K49" s="24">
        <f t="shared" si="1"/>
        <v>866095.60205622367</v>
      </c>
      <c r="M49" s="86">
        <f>INDEX('Substance misuse services'!R:R,MATCH(B49,'Substance misuse services'!B:B,0),1)</f>
        <v>768095.51181788032</v>
      </c>
      <c r="N49" s="4">
        <f t="shared" si="2"/>
        <v>-98000.090238343342</v>
      </c>
      <c r="O49" s="52">
        <f t="shared" si="3"/>
        <v>-0.12758841671448237</v>
      </c>
      <c r="P49" s="52">
        <f>N49 * Inputs!$B$10 / INDEX('Final Weighted Populations'!H:H,MATCH(B49,'Final Weighted Populations'!C:C,0),1)</f>
        <v>-2.3868405953900027E-2</v>
      </c>
      <c r="R49" s="87">
        <f>INDEX('Substance misuse services'!H:H,MATCH(B49,'Substance misuse services'!B:B,0),1)</f>
        <v>27.130410916585539</v>
      </c>
      <c r="S49" s="88">
        <f t="shared" si="4"/>
        <v>-3.6993864580243887</v>
      </c>
    </row>
    <row r="50" spans="1:19" x14ac:dyDescent="0.2">
      <c r="A50" t="str">
        <f>INDEX('Pace-of-change'!$C$5:$C$156,MATCH('PTB reference calculation'!$B50,'Pace-of-change'!$D$5:$D$156,0),1)</f>
        <v>R366</v>
      </c>
      <c r="B50" s="39" t="s">
        <v>4994</v>
      </c>
      <c r="C50" s="39" t="s">
        <v>12375</v>
      </c>
      <c r="D50" s="40">
        <f>INDEX('PTB 10-11 allocation data'!C:C,MATCH($B50,'PTB 10-11 allocation data'!A:A,0),1)</f>
        <v>821</v>
      </c>
      <c r="E50" s="40">
        <f>INDEX('PTB 10-11 allocation data'!D:D,MATCH($B50,'PTB 10-11 allocation data'!A:A,0),1)</f>
        <v>145</v>
      </c>
      <c r="F50" s="40">
        <f>INDEX('PTB 10-11 allocation data'!E:E,MATCH($B50,'PTB 10-11 allocation data'!A:A,0),1)</f>
        <v>966</v>
      </c>
      <c r="G50" s="41">
        <f>INDEX(MFF!$C:$C,MATCH(B50,MFF!$A:$A,0),1)</f>
        <v>0.94737208853801613</v>
      </c>
      <c r="H50" s="24">
        <f t="shared" si="0"/>
        <v>8.4647696110871742</v>
      </c>
      <c r="I50" s="40">
        <f>(Inputs!$B$5/$H$158)*H50</f>
        <v>251825.7857836466</v>
      </c>
      <c r="J50" s="40">
        <f>INDEX('Age gender adjustments'!$J:$J, MATCH(B50,'Age gender adjustments'!$B:$B,0),1)</f>
        <v>216856.12125804913</v>
      </c>
      <c r="K50" s="24">
        <f t="shared" si="1"/>
        <v>243433.06629750319</v>
      </c>
      <c r="M50" s="86">
        <f>INDEX('Substance misuse services'!R:R,MATCH(B50,'Substance misuse services'!B:B,0),1)</f>
        <v>229703.03581562216</v>
      </c>
      <c r="N50" s="4">
        <f t="shared" si="2"/>
        <v>-13730.030481881025</v>
      </c>
      <c r="O50" s="52">
        <f t="shared" si="3"/>
        <v>-5.9772960479729291E-2</v>
      </c>
      <c r="P50" s="52">
        <f>N50 * Inputs!$B$10 / INDEX('Final Weighted Populations'!H:H,MATCH(B50,'Final Weighted Populations'!C:C,0),1)</f>
        <v>-1.0808220407915186E-2</v>
      </c>
      <c r="R50" s="87">
        <f>INDEX('Substance misuse services'!H:H,MATCH(B50,'Substance misuse services'!B:B,0),1)</f>
        <v>7.6026610105175791</v>
      </c>
      <c r="S50" s="88">
        <f t="shared" si="4"/>
        <v>-0.86210860056959504</v>
      </c>
    </row>
    <row r="51" spans="1:19" x14ac:dyDescent="0.2">
      <c r="A51" t="str">
        <f>INDEX('Pace-of-change'!$C$5:$C$156,MATCH('PTB reference calculation'!$B51,'Pace-of-change'!$D$5:$D$156,0),1)</f>
        <v>R367</v>
      </c>
      <c r="B51" s="39" t="s">
        <v>5049</v>
      </c>
      <c r="C51" s="39" t="s">
        <v>12376</v>
      </c>
      <c r="D51" s="40">
        <f>INDEX('PTB 10-11 allocation data'!C:C,MATCH($B51,'PTB 10-11 allocation data'!A:A,0),1)</f>
        <v>1568</v>
      </c>
      <c r="E51" s="40">
        <f>INDEX('PTB 10-11 allocation data'!D:D,MATCH($B51,'PTB 10-11 allocation data'!A:A,0),1)</f>
        <v>79</v>
      </c>
      <c r="F51" s="40">
        <f>INDEX('PTB 10-11 allocation data'!E:E,MATCH($B51,'PTB 10-11 allocation data'!A:A,0),1)</f>
        <v>1647</v>
      </c>
      <c r="G51" s="41">
        <f>INDEX(MFF!$C:$C,MATCH(B51,MFF!$A:$A,0),1)</f>
        <v>0.94773931176744763</v>
      </c>
      <c r="H51" s="24">
        <f t="shared" si="0"/>
        <v>15.234909436661722</v>
      </c>
      <c r="I51" s="40">
        <f>(Inputs!$B$5/$H$158)*H51</f>
        <v>453236.55769731977</v>
      </c>
      <c r="J51" s="40">
        <f>INDEX('Age gender adjustments'!$J:$J, MATCH(B51,'Age gender adjustments'!$B:$B,0),1)</f>
        <v>478769.94169745222</v>
      </c>
      <c r="K51" s="24">
        <f t="shared" si="1"/>
        <v>459364.5698573516</v>
      </c>
      <c r="M51" s="86">
        <f>INDEX('Substance misuse services'!R:R,MATCH(B51,'Substance misuse services'!B:B,0),1)</f>
        <v>456715.22368355986</v>
      </c>
      <c r="N51" s="4">
        <f t="shared" si="2"/>
        <v>-2649.3461737917387</v>
      </c>
      <c r="O51" s="52">
        <f t="shared" si="3"/>
        <v>-5.8008711696183072E-3</v>
      </c>
      <c r="P51" s="52">
        <f>N51 * Inputs!$B$10 / INDEX('Final Weighted Populations'!H:H,MATCH(B51,'Final Weighted Populations'!C:C,0),1)</f>
        <v>-9.5178010107538141E-4</v>
      </c>
      <c r="R51" s="87">
        <f>INDEX('Substance misuse services'!H:H,MATCH(B51,'Substance misuse services'!B:B,0),1)</f>
        <v>14.263476642100086</v>
      </c>
      <c r="S51" s="88">
        <f t="shared" si="4"/>
        <v>-0.97143279456163611</v>
      </c>
    </row>
    <row r="52" spans="1:19" x14ac:dyDescent="0.2">
      <c r="A52" t="str">
        <f>INDEX('Pace-of-change'!$C$5:$C$156,MATCH('PTB reference calculation'!$B52,'Pace-of-change'!$D$5:$D$156,0),1)</f>
        <v>R368</v>
      </c>
      <c r="B52" s="39" t="s">
        <v>9087</v>
      </c>
      <c r="C52" s="39" t="s">
        <v>12377</v>
      </c>
      <c r="D52" s="40">
        <f>INDEX('PTB 10-11 allocation data'!C:C,MATCH($B52,'PTB 10-11 allocation data'!A:A,0),1)</f>
        <v>3274</v>
      </c>
      <c r="E52" s="40">
        <f>INDEX('PTB 10-11 allocation data'!D:D,MATCH($B52,'PTB 10-11 allocation data'!A:A,0),1)</f>
        <v>439</v>
      </c>
      <c r="F52" s="40">
        <f>INDEX('PTB 10-11 allocation data'!E:E,MATCH($B52,'PTB 10-11 allocation data'!A:A,0),1)</f>
        <v>3713</v>
      </c>
      <c r="G52" s="41">
        <f>INDEX(MFF!$C:$C,MATCH(B52,MFF!$A:$A,0),1)</f>
        <v>0.96754743764927986</v>
      </c>
      <c r="H52" s="24">
        <f t="shared" si="0"/>
        <v>33.801269734277597</v>
      </c>
      <c r="I52" s="40">
        <f>(Inputs!$B$5/$H$158)*H52</f>
        <v>1005583.3415915266</v>
      </c>
      <c r="J52" s="40">
        <f>INDEX('Age gender adjustments'!$J:$J, MATCH(B52,'Age gender adjustments'!$B:$B,0),1)</f>
        <v>868489.00910271297</v>
      </c>
      <c r="K52" s="24">
        <f t="shared" si="1"/>
        <v>972680.70179421129</v>
      </c>
      <c r="M52" s="86">
        <f>INDEX('Substance misuse services'!R:R,MATCH(B52,'Substance misuse services'!B:B,0),1)</f>
        <v>840969.93762955593</v>
      </c>
      <c r="N52" s="4">
        <f t="shared" si="2"/>
        <v>-131710.76416465535</v>
      </c>
      <c r="O52" s="52">
        <f t="shared" si="3"/>
        <v>-0.15661768426099607</v>
      </c>
      <c r="P52" s="52">
        <f>N52 * Inputs!$B$10 / INDEX('Final Weighted Populations'!H:H,MATCH(B52,'Final Weighted Populations'!C:C,0),1)</f>
        <v>-2.5300620054723274E-2</v>
      </c>
      <c r="R52" s="87">
        <f>INDEX('Substance misuse services'!H:H,MATCH(B52,'Substance misuse services'!B:B,0),1)</f>
        <v>28.890966488207496</v>
      </c>
      <c r="S52" s="88">
        <f t="shared" si="4"/>
        <v>-4.9103032460701002</v>
      </c>
    </row>
    <row r="53" spans="1:19" x14ac:dyDescent="0.2">
      <c r="A53" t="str">
        <f>INDEX('Pace-of-change'!$C$5:$C$156,MATCH('PTB reference calculation'!$B53,'Pace-of-change'!$D$5:$D$156,0),1)</f>
        <v>R369</v>
      </c>
      <c r="B53" s="39" t="s">
        <v>8974</v>
      </c>
      <c r="C53" s="39" t="s">
        <v>12378</v>
      </c>
      <c r="D53" s="40">
        <f>INDEX('PTB 10-11 allocation data'!C:C,MATCH($B53,'PTB 10-11 allocation data'!A:A,0),1)</f>
        <v>1778</v>
      </c>
      <c r="E53" s="40">
        <f>INDEX('PTB 10-11 allocation data'!D:D,MATCH($B53,'PTB 10-11 allocation data'!A:A,0),1)</f>
        <v>157</v>
      </c>
      <c r="F53" s="40">
        <f>INDEX('PTB 10-11 allocation data'!E:E,MATCH($B53,'PTB 10-11 allocation data'!A:A,0),1)</f>
        <v>1935</v>
      </c>
      <c r="G53" s="41">
        <f>INDEX(MFF!$C:$C,MATCH(B53,MFF!$A:$A,0),1)</f>
        <v>0.9625311081865876</v>
      </c>
      <c r="H53" s="24">
        <f t="shared" si="0"/>
        <v>17.869390023484002</v>
      </c>
      <c r="I53" s="40">
        <f>(Inputs!$B$5/$H$158)*H53</f>
        <v>531612.00964574853</v>
      </c>
      <c r="J53" s="40">
        <f>INDEX('Age gender adjustments'!$J:$J, MATCH(B53,'Age gender adjustments'!$B:$B,0),1)</f>
        <v>361680.18372861005</v>
      </c>
      <c r="K53" s="24">
        <f t="shared" si="1"/>
        <v>490828.3714256353</v>
      </c>
      <c r="M53" s="86">
        <f>INDEX('Substance misuse services'!R:R,MATCH(B53,'Substance misuse services'!B:B,0),1)</f>
        <v>462529.72856963577</v>
      </c>
      <c r="N53" s="4">
        <f t="shared" si="2"/>
        <v>-28298.642855999526</v>
      </c>
      <c r="O53" s="52">
        <f t="shared" si="3"/>
        <v>-6.1182322147189397E-2</v>
      </c>
      <c r="P53" s="52">
        <f>N53 * Inputs!$B$10 / INDEX('Final Weighted Populations'!H:H,MATCH(B53,'Final Weighted Populations'!C:C,0),1)</f>
        <v>-1.2750992345629524E-2</v>
      </c>
      <c r="R53" s="87">
        <f>INDEX('Substance misuse services'!H:H,MATCH(B53,'Substance misuse services'!B:B,0),1)</f>
        <v>17.142679036803123</v>
      </c>
      <c r="S53" s="88">
        <f t="shared" si="4"/>
        <v>-0.72671098668087808</v>
      </c>
    </row>
    <row r="54" spans="1:19" x14ac:dyDescent="0.2">
      <c r="A54" t="str">
        <f>INDEX('Pace-of-change'!$C$5:$C$156,MATCH('PTB reference calculation'!$B54,'Pace-of-change'!$D$5:$D$156,0),1)</f>
        <v>R618</v>
      </c>
      <c r="B54" s="39" t="s">
        <v>7189</v>
      </c>
      <c r="C54" s="39" t="s">
        <v>12379</v>
      </c>
      <c r="D54" s="40">
        <f>INDEX('PTB 10-11 allocation data'!C:C,MATCH($B54,'PTB 10-11 allocation data'!A:A,0),1)</f>
        <v>1123</v>
      </c>
      <c r="E54" s="40">
        <f>INDEX('PTB 10-11 allocation data'!D:D,MATCH($B54,'PTB 10-11 allocation data'!A:A,0),1)</f>
        <v>184</v>
      </c>
      <c r="F54" s="40">
        <f>INDEX('PTB 10-11 allocation data'!E:E,MATCH($B54,'PTB 10-11 allocation data'!A:A,0),1)</f>
        <v>1307</v>
      </c>
      <c r="G54" s="41">
        <f>INDEX(MFF!$C:$C,MATCH(B54,MFF!$A:$A,0),1)</f>
        <v>0.9607996168638856</v>
      </c>
      <c r="H54" s="24">
        <f t="shared" si="0"/>
        <v>11.673715344896209</v>
      </c>
      <c r="I54" s="40">
        <f>(Inputs!$B$5/$H$158)*H54</f>
        <v>347291.50051439315</v>
      </c>
      <c r="J54" s="40">
        <f>INDEX('Age gender adjustments'!$J:$J, MATCH(B54,'Age gender adjustments'!$B:$B,0),1)</f>
        <v>384353.95521732204</v>
      </c>
      <c r="K54" s="24">
        <f t="shared" si="1"/>
        <v>356186.48964309611</v>
      </c>
      <c r="M54" s="86">
        <f>INDEX('Substance misuse services'!R:R,MATCH(B54,'Substance misuse services'!B:B,0),1)</f>
        <v>369906.75010830245</v>
      </c>
      <c r="N54" s="4">
        <f t="shared" si="2"/>
        <v>13720.260465206346</v>
      </c>
      <c r="O54" s="52">
        <f t="shared" si="3"/>
        <v>3.7091132998219915E-2</v>
      </c>
      <c r="P54" s="52">
        <f>N54 * Inputs!$B$10 / INDEX('Final Weighted Populations'!H:H,MATCH(B54,'Final Weighted Populations'!C:C,0),1)</f>
        <v>5.8539920297511856E-3</v>
      </c>
      <c r="R54" s="87">
        <f>INDEX('Substance misuse services'!H:H,MATCH(B54,'Substance misuse services'!B:B,0),1)</f>
        <v>11.76499130849828</v>
      </c>
      <c r="S54" s="88">
        <f t="shared" si="4"/>
        <v>9.1275963602070576E-2</v>
      </c>
    </row>
    <row r="55" spans="1:19" x14ac:dyDescent="0.2">
      <c r="A55" t="str">
        <f>INDEX('Pace-of-change'!$C$5:$C$156,MATCH('PTB reference calculation'!$B55,'Pace-of-change'!$D$5:$D$156,0),1)</f>
        <v>R621</v>
      </c>
      <c r="B55" s="39" t="s">
        <v>2798</v>
      </c>
      <c r="C55" s="39" t="s">
        <v>12380</v>
      </c>
      <c r="D55" s="40">
        <f>INDEX('PTB 10-11 allocation data'!C:C,MATCH($B55,'PTB 10-11 allocation data'!A:A,0),1)</f>
        <v>1322</v>
      </c>
      <c r="E55" s="40">
        <f>INDEX('PTB 10-11 allocation data'!D:D,MATCH($B55,'PTB 10-11 allocation data'!A:A,0),1)</f>
        <v>109</v>
      </c>
      <c r="F55" s="40">
        <f>INDEX('PTB 10-11 allocation data'!E:E,MATCH($B55,'PTB 10-11 allocation data'!A:A,0),1)</f>
        <v>1431</v>
      </c>
      <c r="G55" s="41">
        <f>INDEX(MFF!$C:$C,MATCH(B55,MFF!$A:$A,0),1)</f>
        <v>0.96651984090891663</v>
      </c>
      <c r="H55" s="24">
        <f t="shared" si="0"/>
        <v>13.304145610111238</v>
      </c>
      <c r="I55" s="40">
        <f>(Inputs!$B$5/$H$158)*H55</f>
        <v>395796.58707521693</v>
      </c>
      <c r="J55" s="40">
        <f>INDEX('Age gender adjustments'!$J:$J, MATCH(B55,'Age gender adjustments'!$B:$B,0),1)</f>
        <v>309380.70738312497</v>
      </c>
      <c r="K55" s="24">
        <f t="shared" si="1"/>
        <v>375056.77594911488</v>
      </c>
      <c r="M55" s="86">
        <f>INDEX('Substance misuse services'!R:R,MATCH(B55,'Substance misuse services'!B:B,0),1)</f>
        <v>378621.0889223587</v>
      </c>
      <c r="N55" s="4">
        <f t="shared" si="2"/>
        <v>3564.3129732438247</v>
      </c>
      <c r="O55" s="52">
        <f t="shared" si="3"/>
        <v>9.4139314410316283E-3</v>
      </c>
      <c r="P55" s="52">
        <f>N55 * Inputs!$B$10 / INDEX('Final Weighted Populations'!H:H,MATCH(B55,'Final Weighted Populations'!C:C,0),1)</f>
        <v>1.8902742361711629E-3</v>
      </c>
      <c r="R55" s="87">
        <f>INDEX('Substance misuse services'!H:H,MATCH(B55,'Substance misuse services'!B:B,0),1)</f>
        <v>13.067348249088552</v>
      </c>
      <c r="S55" s="88">
        <f t="shared" si="4"/>
        <v>-0.23679736102268656</v>
      </c>
    </row>
    <row r="56" spans="1:19" x14ac:dyDescent="0.2">
      <c r="A56" t="str">
        <f>INDEX('Pace-of-change'!$C$5:$C$156,MATCH('PTB reference calculation'!$B56,'Pace-of-change'!$D$5:$D$156,0),1)</f>
        <v>R628</v>
      </c>
      <c r="B56" s="39" t="s">
        <v>13216</v>
      </c>
      <c r="C56" s="39" t="s">
        <v>12381</v>
      </c>
      <c r="D56" s="40">
        <f>INDEX('PTB 10-11 allocation data'!C:C,MATCH($B56,'PTB 10-11 allocation data'!A:A,0),1)</f>
        <v>1205</v>
      </c>
      <c r="E56" s="40">
        <f>INDEX('PTB 10-11 allocation data'!D:D,MATCH($B56,'PTB 10-11 allocation data'!A:A,0),1)</f>
        <v>102</v>
      </c>
      <c r="F56" s="40">
        <f>INDEX('PTB 10-11 allocation data'!E:E,MATCH($B56,'PTB 10-11 allocation data'!A:A,0),1)</f>
        <v>1307</v>
      </c>
      <c r="G56" s="41">
        <f>INDEX(MFF!$C:$C,MATCH(B56,MFF!$A:$A,0),1)</f>
        <v>0.96176621272740015</v>
      </c>
      <c r="H56" s="24">
        <f t="shared" si="0"/>
        <v>12.079783631856147</v>
      </c>
      <c r="I56" s="40">
        <f>(Inputs!$B$5/$H$158)*H56</f>
        <v>359371.97879599547</v>
      </c>
      <c r="J56" s="40">
        <f>INDEX('Age gender adjustments'!$J:$J, MATCH(B56,'Age gender adjustments'!$B:$B,0),1)</f>
        <v>514401.04126988619</v>
      </c>
      <c r="K56" s="24">
        <f t="shared" si="1"/>
        <v>396578.95378972922</v>
      </c>
      <c r="M56" s="86">
        <f>INDEX('Substance misuse services'!R:R,MATCH(B56,'Substance misuse services'!B:B,0),1)</f>
        <v>410207.85576851445</v>
      </c>
      <c r="N56" s="4">
        <f t="shared" si="2"/>
        <v>13628.90197878523</v>
      </c>
      <c r="O56" s="52">
        <f t="shared" si="3"/>
        <v>3.3224380730719587E-2</v>
      </c>
      <c r="P56" s="52">
        <f>N56 * Inputs!$B$10 / INDEX('Final Weighted Populations'!H:H,MATCH(B56,'Final Weighted Populations'!C:C,0),1)</f>
        <v>4.665278390922901E-3</v>
      </c>
      <c r="R56" s="87">
        <f>INDEX('Substance misuse services'!H:H,MATCH(B56,'Substance misuse services'!B:B,0),1)</f>
        <v>12.565475569283484</v>
      </c>
      <c r="S56" s="88">
        <f t="shared" si="4"/>
        <v>0.48569193742733674</v>
      </c>
    </row>
    <row r="57" spans="1:19" x14ac:dyDescent="0.2">
      <c r="A57" t="str">
        <f>INDEX('Pace-of-change'!$C$5:$C$156,MATCH('PTB reference calculation'!$B57,'Pace-of-change'!$D$5:$D$156,0),1)</f>
        <v>R629</v>
      </c>
      <c r="B57" s="39" t="s">
        <v>9524</v>
      </c>
      <c r="C57" s="39" t="s">
        <v>12382</v>
      </c>
      <c r="D57" s="40">
        <f>INDEX('PTB 10-11 allocation data'!C:C,MATCH($B57,'PTB 10-11 allocation data'!A:A,0),1)</f>
        <v>14</v>
      </c>
      <c r="E57" s="40">
        <f>INDEX('PTB 10-11 allocation data'!D:D,MATCH($B57,'PTB 10-11 allocation data'!A:A,0),1)</f>
        <v>3</v>
      </c>
      <c r="F57" s="40">
        <f>INDEX('PTB 10-11 allocation data'!E:E,MATCH($B57,'PTB 10-11 allocation data'!A:A,0),1)</f>
        <v>17</v>
      </c>
      <c r="G57" s="41">
        <f>INDEX(MFF!$C:$C,MATCH(B57,MFF!$A:$A,0),1)</f>
        <v>0.96619380712357938</v>
      </c>
      <c r="H57" s="24">
        <f t="shared" si="0"/>
        <v>0.14976004010415481</v>
      </c>
      <c r="I57" s="40">
        <f>(Inputs!$B$5/$H$158)*H57</f>
        <v>4455.3415522168571</v>
      </c>
      <c r="J57" s="40">
        <f>INDEX('Age gender adjustments'!$J:$J, MATCH(B57,'Age gender adjustments'!$B:$B,0),1)</f>
        <v>18434.129564677398</v>
      </c>
      <c r="K57" s="24">
        <f t="shared" si="1"/>
        <v>7810.2506752073878</v>
      </c>
      <c r="M57" s="86">
        <f>INDEX('Substance misuse services'!R:R,MATCH(B57,'Substance misuse services'!B:B,0),1)</f>
        <v>7453.224026860782</v>
      </c>
      <c r="N57" s="4">
        <f t="shared" si="2"/>
        <v>-357.02664834660573</v>
      </c>
      <c r="O57" s="52">
        <f t="shared" si="3"/>
        <v>-4.7902310068758461E-2</v>
      </c>
      <c r="P57" s="52">
        <f>N57 * Inputs!$B$10 / INDEX('Final Weighted Populations'!H:H,MATCH(B57,'Final Weighted Populations'!C:C,0),1)</f>
        <v>-3.4802167567796771E-3</v>
      </c>
      <c r="R57" s="87">
        <f>INDEX('Substance misuse services'!H:H,MATCH(B57,'Substance misuse services'!B:B,0),1)</f>
        <v>0.14976004010415481</v>
      </c>
      <c r="S57" s="88">
        <f t="shared" si="4"/>
        <v>0</v>
      </c>
    </row>
    <row r="58" spans="1:19" x14ac:dyDescent="0.2">
      <c r="A58" t="str">
        <f>INDEX('Pace-of-change'!$C$5:$C$156,MATCH('PTB reference calculation'!$B58,'Pace-of-change'!$D$5:$D$156,0),1)</f>
        <v>R661</v>
      </c>
      <c r="B58" s="39" t="s">
        <v>9535</v>
      </c>
      <c r="C58" s="39" t="s">
        <v>12383</v>
      </c>
      <c r="D58" s="40">
        <f>INDEX('PTB 10-11 allocation data'!C:C,MATCH($B58,'PTB 10-11 allocation data'!A:A,0),1)</f>
        <v>1521</v>
      </c>
      <c r="E58" s="40">
        <f>INDEX('PTB 10-11 allocation data'!D:D,MATCH($B58,'PTB 10-11 allocation data'!A:A,0),1)</f>
        <v>385</v>
      </c>
      <c r="F58" s="40">
        <f>INDEX('PTB 10-11 allocation data'!E:E,MATCH($B58,'PTB 10-11 allocation data'!A:A,0),1)</f>
        <v>1906</v>
      </c>
      <c r="G58" s="41">
        <f>INDEX(MFF!$C:$C,MATCH(B58,MFF!$A:$A,0),1)</f>
        <v>0.96176057511588109</v>
      </c>
      <c r="H58" s="24">
        <f t="shared" si="0"/>
        <v>16.47976745461062</v>
      </c>
      <c r="I58" s="40">
        <f>(Inputs!$B$5/$H$158)*H58</f>
        <v>490270.92046939663</v>
      </c>
      <c r="J58" s="40">
        <f>INDEX('Age gender adjustments'!$J:$J, MATCH(B58,'Age gender adjustments'!$B:$B,0),1)</f>
        <v>469417.04832764482</v>
      </c>
      <c r="K58" s="24">
        <f t="shared" si="1"/>
        <v>485265.99115537619</v>
      </c>
      <c r="M58" s="86">
        <f>INDEX('Substance misuse services'!R:R,MATCH(B58,'Substance misuse services'!B:B,0),1)</f>
        <v>517420.75182113133</v>
      </c>
      <c r="N58" s="4">
        <f t="shared" si="2"/>
        <v>32154.760665755137</v>
      </c>
      <c r="O58" s="52">
        <f t="shared" si="3"/>
        <v>6.2144319787295288E-2</v>
      </c>
      <c r="P58" s="52">
        <f>N58 * Inputs!$B$10 / INDEX('Final Weighted Populations'!H:H,MATCH(B58,'Final Weighted Populations'!C:C,0),1)</f>
        <v>1.0671820601726672E-2</v>
      </c>
      <c r="R58" s="87">
        <f>INDEX('Substance misuse services'!H:H,MATCH(B58,'Substance misuse services'!B:B,0),1)</f>
        <v>16.172004070573543</v>
      </c>
      <c r="S58" s="88">
        <f t="shared" si="4"/>
        <v>-0.30776338403707726</v>
      </c>
    </row>
    <row r="59" spans="1:19" x14ac:dyDescent="0.2">
      <c r="A59" t="str">
        <f>INDEX('Pace-of-change'!$C$5:$C$156,MATCH('PTB reference calculation'!$B59,'Pace-of-change'!$D$5:$D$156,0),1)</f>
        <v>R634</v>
      </c>
      <c r="B59" s="39" t="s">
        <v>13919</v>
      </c>
      <c r="C59" s="39" t="s">
        <v>12384</v>
      </c>
      <c r="D59" s="40">
        <f>INDEX('PTB 10-11 allocation data'!C:C,MATCH($B59,'PTB 10-11 allocation data'!A:A,0),1)</f>
        <v>1819</v>
      </c>
      <c r="E59" s="40">
        <f>INDEX('PTB 10-11 allocation data'!D:D,MATCH($B59,'PTB 10-11 allocation data'!A:A,0),1)</f>
        <v>181</v>
      </c>
      <c r="F59" s="40">
        <f>INDEX('PTB 10-11 allocation data'!E:E,MATCH($B59,'PTB 10-11 allocation data'!A:A,0),1)</f>
        <v>2000</v>
      </c>
      <c r="G59" s="41">
        <f>INDEX(MFF!$C:$C,MATCH(B59,MFF!$A:$A,0),1)</f>
        <v>0.947978766551411</v>
      </c>
      <c r="H59" s="24">
        <f t="shared" si="0"/>
        <v>18.101654547299191</v>
      </c>
      <c r="I59" s="40">
        <f>(Inputs!$B$5/$H$158)*H59</f>
        <v>538521.84876798687</v>
      </c>
      <c r="J59" s="40">
        <f>INDEX('Age gender adjustments'!$J:$J, MATCH(B59,'Age gender adjustments'!$B:$B,0),1)</f>
        <v>603587.58077309851</v>
      </c>
      <c r="K59" s="24">
        <f t="shared" si="1"/>
        <v>554137.62444921362</v>
      </c>
      <c r="M59" s="86">
        <f>INDEX('Substance misuse services'!R:R,MATCH(B59,'Substance misuse services'!B:B,0),1)</f>
        <v>612712.72636722657</v>
      </c>
      <c r="N59" s="4">
        <f t="shared" si="2"/>
        <v>58575.101918012952</v>
      </c>
      <c r="O59" s="52">
        <f t="shared" si="3"/>
        <v>9.5599616912324797E-2</v>
      </c>
      <c r="P59" s="52">
        <f>N59 * Inputs!$B$10 / INDEX('Final Weighted Populations'!H:H,MATCH(B59,'Final Weighted Populations'!C:C,0),1)</f>
        <v>1.6215755247436313E-2</v>
      </c>
      <c r="R59" s="87">
        <f>INDEX('Substance misuse services'!H:H,MATCH(B59,'Substance misuse services'!B:B,0),1)</f>
        <v>19.480963652631498</v>
      </c>
      <c r="S59" s="88">
        <f t="shared" si="4"/>
        <v>1.3793091053323074</v>
      </c>
    </row>
    <row r="60" spans="1:19" x14ac:dyDescent="0.2">
      <c r="A60" t="str">
        <f>INDEX('Pace-of-change'!$C$5:$C$156,MATCH('PTB reference calculation'!$B60,'Pace-of-change'!$D$5:$D$156,0),1)</f>
        <v>R639</v>
      </c>
      <c r="B60" s="39" t="s">
        <v>10336</v>
      </c>
      <c r="C60" s="39" t="s">
        <v>12385</v>
      </c>
      <c r="D60" s="40">
        <f>INDEX('PTB 10-11 allocation data'!C:C,MATCH($B60,'PTB 10-11 allocation data'!A:A,0),1)</f>
        <v>1187</v>
      </c>
      <c r="E60" s="40">
        <f>INDEX('PTB 10-11 allocation data'!D:D,MATCH($B60,'PTB 10-11 allocation data'!A:A,0),1)</f>
        <v>122</v>
      </c>
      <c r="F60" s="40">
        <f>INDEX('PTB 10-11 allocation data'!E:E,MATCH($B60,'PTB 10-11 allocation data'!A:A,0),1)</f>
        <v>1309</v>
      </c>
      <c r="G60" s="41">
        <f>INDEX(MFF!$C:$C,MATCH(B60,MFF!$A:$A,0),1)</f>
        <v>0.9661938071235795</v>
      </c>
      <c r="H60" s="24">
        <f t="shared" si="0"/>
        <v>12.058098712902272</v>
      </c>
      <c r="I60" s="40">
        <f>(Inputs!$B$5/$H$158)*H60</f>
        <v>358726.85530107346</v>
      </c>
      <c r="J60" s="40">
        <f>INDEX('Age gender adjustments'!$J:$J, MATCH(B60,'Age gender adjustments'!$B:$B,0),1)</f>
        <v>434484.84007128241</v>
      </c>
      <c r="K60" s="24">
        <f t="shared" si="1"/>
        <v>376908.77164592361</v>
      </c>
      <c r="M60" s="86">
        <f>INDEX('Substance misuse services'!R:R,MATCH(B60,'Substance misuse services'!B:B,0),1)</f>
        <v>375552.77964665846</v>
      </c>
      <c r="N60" s="4">
        <f t="shared" si="2"/>
        <v>-1355.9919992651558</v>
      </c>
      <c r="O60" s="52">
        <f t="shared" si="3"/>
        <v>-3.6106562719119017E-3</v>
      </c>
      <c r="P60" s="52">
        <f>N60 * Inputs!$B$10 / INDEX('Final Weighted Populations'!H:H,MATCH(B60,'Final Weighted Populations'!C:C,0),1)</f>
        <v>-5.2420485749487893E-4</v>
      </c>
      <c r="R60" s="87">
        <f>INDEX('Substance misuse services'!H:H,MATCH(B60,'Substance misuse services'!B:B,0),1)</f>
        <v>11.869690920513174</v>
      </c>
      <c r="S60" s="88">
        <f t="shared" si="4"/>
        <v>-0.18840779238909811</v>
      </c>
    </row>
    <row r="61" spans="1:19" x14ac:dyDescent="0.2">
      <c r="A61" t="str">
        <f>INDEX('Pace-of-change'!$C$5:$C$156,MATCH('PTB reference calculation'!$B61,'Pace-of-change'!$D$5:$D$156,0),1)</f>
        <v>R428</v>
      </c>
      <c r="B61" s="39" t="s">
        <v>6118</v>
      </c>
      <c r="C61" s="39" t="s">
        <v>12386</v>
      </c>
      <c r="D61" s="40">
        <f>INDEX('PTB 10-11 allocation data'!C:C,MATCH($B61,'PTB 10-11 allocation data'!A:A,0),1)</f>
        <v>1567</v>
      </c>
      <c r="E61" s="40">
        <f>INDEX('PTB 10-11 allocation data'!D:D,MATCH($B61,'PTB 10-11 allocation data'!A:A,0),1)</f>
        <v>137</v>
      </c>
      <c r="F61" s="40">
        <f>INDEX('PTB 10-11 allocation data'!E:E,MATCH($B61,'PTB 10-11 allocation data'!A:A,0),1)</f>
        <v>1704</v>
      </c>
      <c r="G61" s="41">
        <f>INDEX(MFF!$C:$C,MATCH(B61,MFF!$A:$A,0),1)</f>
        <v>0.92740849763822331</v>
      </c>
      <c r="H61" s="24">
        <f t="shared" si="0"/>
        <v>15.167765978873142</v>
      </c>
      <c r="I61" s="40">
        <f>(Inputs!$B$5/$H$158)*H61</f>
        <v>451239.04863390786</v>
      </c>
      <c r="J61" s="40">
        <f>INDEX('Age gender adjustments'!$J:$J, MATCH(B61,'Age gender adjustments'!$B:$B,0),1)</f>
        <v>549870.06705083477</v>
      </c>
      <c r="K61" s="24">
        <f t="shared" si="1"/>
        <v>474910.49305397033</v>
      </c>
      <c r="M61" s="86">
        <f>INDEX('Substance misuse services'!R:R,MATCH(B61,'Substance misuse services'!B:B,0),1)</f>
        <v>549290.34843269922</v>
      </c>
      <c r="N61" s="4">
        <f t="shared" si="2"/>
        <v>74379.855378728884</v>
      </c>
      <c r="O61" s="52">
        <f t="shared" si="3"/>
        <v>0.13541081795986107</v>
      </c>
      <c r="P61" s="52">
        <f>N61 * Inputs!$B$10 / INDEX('Final Weighted Populations'!H:H,MATCH(B61,'Final Weighted Populations'!C:C,0),1)</f>
        <v>2.2062431211709824E-2</v>
      </c>
      <c r="R61" s="87">
        <f>INDEX('Substance misuse services'!H:H,MATCH(B61,'Substance misuse services'!B:B,0),1)</f>
        <v>16.971575506779487</v>
      </c>
      <c r="S61" s="88">
        <f t="shared" si="4"/>
        <v>1.8038095279063455</v>
      </c>
    </row>
    <row r="62" spans="1:19" x14ac:dyDescent="0.2">
      <c r="A62" t="str">
        <f>INDEX('Pace-of-change'!$C$5:$C$156,MATCH('PTB reference calculation'!$B62,'Pace-of-change'!$D$5:$D$156,0),1)</f>
        <v>R430</v>
      </c>
      <c r="B62" s="39" t="s">
        <v>1242</v>
      </c>
      <c r="C62" s="39" t="s">
        <v>12387</v>
      </c>
      <c r="D62" s="40">
        <f>INDEX('PTB 10-11 allocation data'!C:C,MATCH($B62,'PTB 10-11 allocation data'!A:A,0),1)</f>
        <v>1679</v>
      </c>
      <c r="E62" s="40">
        <f>INDEX('PTB 10-11 allocation data'!D:D,MATCH($B62,'PTB 10-11 allocation data'!A:A,0),1)</f>
        <v>208</v>
      </c>
      <c r="F62" s="40">
        <f>INDEX('PTB 10-11 allocation data'!E:E,MATCH($B62,'PTB 10-11 allocation data'!A:A,0),1)</f>
        <v>1887</v>
      </c>
      <c r="G62" s="41">
        <f>INDEX(MFF!$C:$C,MATCH(B62,MFF!$A:$A,0),1)</f>
        <v>0.97782924848811126</v>
      </c>
      <c r="H62" s="24">
        <f t="shared" si="0"/>
        <v>17.434695500543022</v>
      </c>
      <c r="I62" s="40">
        <f>(Inputs!$B$5/$H$158)*H62</f>
        <v>518679.90459801292</v>
      </c>
      <c r="J62" s="40">
        <f>INDEX('Age gender adjustments'!$J:$J, MATCH(B62,'Age gender adjustments'!$B:$B,0),1)</f>
        <v>654482.41130779264</v>
      </c>
      <c r="K62" s="24">
        <f t="shared" si="1"/>
        <v>551272.50620836008</v>
      </c>
      <c r="M62" s="86">
        <f>INDEX('Substance misuse services'!R:R,MATCH(B62,'Substance misuse services'!B:B,0),1)</f>
        <v>530194.42018235975</v>
      </c>
      <c r="N62" s="4">
        <f t="shared" si="2"/>
        <v>-21078.086026000325</v>
      </c>
      <c r="O62" s="52">
        <f t="shared" si="3"/>
        <v>-3.9755390143016864E-2</v>
      </c>
      <c r="P62" s="52">
        <f>N62 * Inputs!$B$10 / INDEX('Final Weighted Populations'!H:H,MATCH(B62,'Final Weighted Populations'!C:C,0),1)</f>
        <v>-5.8147957508915323E-3</v>
      </c>
      <c r="R62" s="87">
        <f>INDEX('Substance misuse services'!H:H,MATCH(B62,'Substance misuse services'!B:B,0),1)</f>
        <v>16.143960892538715</v>
      </c>
      <c r="S62" s="88">
        <f t="shared" si="4"/>
        <v>-1.2907346080043069</v>
      </c>
    </row>
    <row r="63" spans="1:19" x14ac:dyDescent="0.2">
      <c r="A63" t="str">
        <f>INDEX('Pace-of-change'!$C$5:$C$156,MATCH('PTB reference calculation'!$B63,'Pace-of-change'!$D$5:$D$156,0),1)</f>
        <v>R669</v>
      </c>
      <c r="B63" s="39" t="s">
        <v>226</v>
      </c>
      <c r="C63" s="39" t="s">
        <v>12388</v>
      </c>
      <c r="D63" s="40">
        <f>INDEX('PTB 10-11 allocation data'!C:C,MATCH($B63,'PTB 10-11 allocation data'!A:A,0),1)</f>
        <v>2423</v>
      </c>
      <c r="E63" s="40">
        <f>INDEX('PTB 10-11 allocation data'!D:D,MATCH($B63,'PTB 10-11 allocation data'!A:A,0),1)</f>
        <v>422</v>
      </c>
      <c r="F63" s="40">
        <f>INDEX('PTB 10-11 allocation data'!E:E,MATCH($B63,'PTB 10-11 allocation data'!A:A,0),1)</f>
        <v>2845</v>
      </c>
      <c r="G63" s="41">
        <f>INDEX(MFF!$C:$C,MATCH(B63,MFF!$A:$A,0),1)</f>
        <v>0.95347975102664373</v>
      </c>
      <c r="H63" s="24">
        <f t="shared" si="0"/>
        <v>25.114656642041794</v>
      </c>
      <c r="I63" s="40">
        <f>(Inputs!$B$5/$H$158)*H63</f>
        <v>747157.74133826233</v>
      </c>
      <c r="J63" s="40">
        <f>INDEX('Age gender adjustments'!$J:$J, MATCH(B63,'Age gender adjustments'!$B:$B,0),1)</f>
        <v>669918.45990436745</v>
      </c>
      <c r="K63" s="24">
        <f t="shared" si="1"/>
        <v>728620.31379412755</v>
      </c>
      <c r="M63" s="86">
        <f>INDEX('Substance misuse services'!R:R,MATCH(B63,'Substance misuse services'!B:B,0),1)</f>
        <v>758456.75133554812</v>
      </c>
      <c r="N63" s="4">
        <f t="shared" si="2"/>
        <v>29836.437541420572</v>
      </c>
      <c r="O63" s="52">
        <f t="shared" si="3"/>
        <v>3.9338350524116654E-2</v>
      </c>
      <c r="P63" s="52">
        <f>N63 * Inputs!$B$10 / INDEX('Final Weighted Populations'!H:H,MATCH(B63,'Final Weighted Populations'!C:C,0),1)</f>
        <v>7.3283237966725104E-3</v>
      </c>
      <c r="R63" s="87">
        <f>INDEX('Substance misuse services'!H:H,MATCH(B63,'Substance misuse services'!B:B,0),1)</f>
        <v>25.910812234149045</v>
      </c>
      <c r="S63" s="88">
        <f t="shared" si="4"/>
        <v>0.79615559210725095</v>
      </c>
    </row>
    <row r="64" spans="1:19" x14ac:dyDescent="0.2">
      <c r="A64" t="str">
        <f>INDEX('Pace-of-change'!$C$5:$C$156,MATCH('PTB reference calculation'!$B64,'Pace-of-change'!$D$5:$D$156,0),1)</f>
        <v>R656</v>
      </c>
      <c r="B64" s="39" t="s">
        <v>13452</v>
      </c>
      <c r="C64" s="39" t="s">
        <v>12389</v>
      </c>
      <c r="D64" s="40">
        <f>INDEX('PTB 10-11 allocation data'!C:C,MATCH($B64,'PTB 10-11 allocation data'!A:A,0),1)</f>
        <v>527</v>
      </c>
      <c r="E64" s="40">
        <f>INDEX('PTB 10-11 allocation data'!D:D,MATCH($B64,'PTB 10-11 allocation data'!A:A,0),1)</f>
        <v>103</v>
      </c>
      <c r="F64" s="40">
        <f>INDEX('PTB 10-11 allocation data'!E:E,MATCH($B64,'PTB 10-11 allocation data'!A:A,0),1)</f>
        <v>630</v>
      </c>
      <c r="G64" s="41">
        <f>INDEX(MFF!$C:$C,MATCH(B64,MFF!$A:$A,0),1)</f>
        <v>0.94163789811560616</v>
      </c>
      <c r="H64" s="24">
        <f t="shared" si="0"/>
        <v>5.4473752405987819</v>
      </c>
      <c r="I64" s="40">
        <f>(Inputs!$B$5/$H$158)*H64</f>
        <v>162058.69898991653</v>
      </c>
      <c r="J64" s="40">
        <f>INDEX('Age gender adjustments'!$J:$J, MATCH(B64,'Age gender adjustments'!$B:$B,0),1)</f>
        <v>121357.24223543158</v>
      </c>
      <c r="K64" s="24">
        <f t="shared" si="1"/>
        <v>152290.34936884014</v>
      </c>
      <c r="M64" s="86">
        <f>INDEX('Substance misuse services'!R:R,MATCH(B64,'Substance misuse services'!B:B,0),1)</f>
        <v>153828.8752486076</v>
      </c>
      <c r="N64" s="4">
        <f t="shared" si="2"/>
        <v>1538.5258797674614</v>
      </c>
      <c r="O64" s="52">
        <f t="shared" si="3"/>
        <v>1.0001541500456285E-2</v>
      </c>
      <c r="P64" s="52">
        <f>N64 * Inputs!$B$10 / INDEX('Final Weighted Populations'!H:H,MATCH(B64,'Final Weighted Populations'!C:C,0),1)</f>
        <v>1.9924349158312099E-3</v>
      </c>
      <c r="R64" s="87">
        <f>INDEX('Substance misuse services'!H:H,MATCH(B64,'Substance misuse services'!B:B,0),1)</f>
        <v>5.2213821450510363</v>
      </c>
      <c r="S64" s="88">
        <f t="shared" si="4"/>
        <v>-0.2259930955477456</v>
      </c>
    </row>
    <row r="65" spans="1:19" x14ac:dyDescent="0.2">
      <c r="A65" t="str">
        <f>INDEX('Pace-of-change'!$C$5:$C$156,MATCH('PTB reference calculation'!$B65,'Pace-of-change'!$D$5:$D$156,0),1)</f>
        <v>R662</v>
      </c>
      <c r="B65" s="39" t="s">
        <v>7718</v>
      </c>
      <c r="C65" s="39" t="s">
        <v>12390</v>
      </c>
      <c r="D65" s="40">
        <f>INDEX('PTB 10-11 allocation data'!C:C,MATCH($B65,'PTB 10-11 allocation data'!A:A,0),1)</f>
        <v>553</v>
      </c>
      <c r="E65" s="40">
        <f>INDEX('PTB 10-11 allocation data'!D:D,MATCH($B65,'PTB 10-11 allocation data'!A:A,0),1)</f>
        <v>68</v>
      </c>
      <c r="F65" s="40">
        <f>INDEX('PTB 10-11 allocation data'!E:E,MATCH($B65,'PTB 10-11 allocation data'!A:A,0),1)</f>
        <v>621</v>
      </c>
      <c r="G65" s="41">
        <f>INDEX(MFF!$C:$C,MATCH(B65,MFF!$A:$A,0),1)</f>
        <v>0.96173673687939421</v>
      </c>
      <c r="H65" s="24">
        <f t="shared" si="0"/>
        <v>5.6453946454820434</v>
      </c>
      <c r="I65" s="40">
        <f>(Inputs!$B$5/$H$158)*H65</f>
        <v>167949.75031514367</v>
      </c>
      <c r="J65" s="40">
        <f>INDEX('Age gender adjustments'!$J:$J, MATCH(B65,'Age gender adjustments'!$B:$B,0),1)</f>
        <v>172388.1513717981</v>
      </c>
      <c r="K65" s="24">
        <f t="shared" si="1"/>
        <v>169014.96656874073</v>
      </c>
      <c r="M65" s="86">
        <f>INDEX('Substance misuse services'!R:R,MATCH(B65,'Substance misuse services'!B:B,0),1)</f>
        <v>166465.20616254452</v>
      </c>
      <c r="N65" s="4">
        <f t="shared" si="2"/>
        <v>-2549.7604061962047</v>
      </c>
      <c r="O65" s="52">
        <f t="shared" si="3"/>
        <v>-1.5317077153687587E-2</v>
      </c>
      <c r="P65" s="52">
        <f>N65 * Inputs!$B$10 / INDEX('Final Weighted Populations'!H:H,MATCH(B65,'Final Weighted Populations'!C:C,0),1)</f>
        <v>-2.5345476859540842E-3</v>
      </c>
      <c r="R65" s="87">
        <f>INDEX('Substance misuse services'!H:H,MATCH(B65,'Substance misuse services'!B:B,0),1)</f>
        <v>5.3712996754714162</v>
      </c>
      <c r="S65" s="88">
        <f t="shared" si="4"/>
        <v>-0.27409497001062721</v>
      </c>
    </row>
    <row r="66" spans="1:19" x14ac:dyDescent="0.2">
      <c r="A66" t="str">
        <f>INDEX('Pace-of-change'!$C$5:$C$156,MATCH('PTB reference calculation'!$B66,'Pace-of-change'!$D$5:$D$156,0),1)</f>
        <v>R630</v>
      </c>
      <c r="B66" s="39" t="s">
        <v>4449</v>
      </c>
      <c r="C66" s="39" t="s">
        <v>12391</v>
      </c>
      <c r="D66" s="40">
        <f>INDEX('PTB 10-11 allocation data'!C:C,MATCH($B66,'PTB 10-11 allocation data'!A:A,0),1)</f>
        <v>1437</v>
      </c>
      <c r="E66" s="40">
        <f>INDEX('PTB 10-11 allocation data'!D:D,MATCH($B66,'PTB 10-11 allocation data'!A:A,0),1)</f>
        <v>47</v>
      </c>
      <c r="F66" s="40">
        <f>INDEX('PTB 10-11 allocation data'!E:E,MATCH($B66,'PTB 10-11 allocation data'!A:A,0),1)</f>
        <v>1484</v>
      </c>
      <c r="G66" s="41">
        <f>INDEX(MFF!$C:$C,MATCH(B66,MFF!$A:$A,0),1)</f>
        <v>0.93384236804339915</v>
      </c>
      <c r="H66" s="24">
        <f t="shared" si="0"/>
        <v>13.638767785273844</v>
      </c>
      <c r="I66" s="40">
        <f>(Inputs!$B$5/$H$158)*H66</f>
        <v>405751.55290093581</v>
      </c>
      <c r="J66" s="40">
        <f>INDEX('Age gender adjustments'!$J:$J, MATCH(B66,'Age gender adjustments'!$B:$B,0),1)</f>
        <v>330088.49571044405</v>
      </c>
      <c r="K66" s="24">
        <f t="shared" si="1"/>
        <v>387592.4191752178</v>
      </c>
      <c r="M66" s="86">
        <f>INDEX('Substance misuse services'!R:R,MATCH(B66,'Substance misuse services'!B:B,0),1)</f>
        <v>399677.39772696939</v>
      </c>
      <c r="N66" s="4">
        <f t="shared" si="2"/>
        <v>12084.978551751585</v>
      </c>
      <c r="O66" s="52">
        <f t="shared" si="3"/>
        <v>3.0236832556659023E-2</v>
      </c>
      <c r="P66" s="52">
        <f>N66 * Inputs!$B$10 / INDEX('Final Weighted Populations'!H:H,MATCH(B66,'Final Weighted Populations'!C:C,0),1)</f>
        <v>6.0190567803857439E-3</v>
      </c>
      <c r="R66" s="87">
        <f>INDEX('Substance misuse services'!H:H,MATCH(B66,'Substance misuse services'!B:B,0),1)</f>
        <v>15.095561879421547</v>
      </c>
      <c r="S66" s="88">
        <f t="shared" si="4"/>
        <v>1.4567940941477033</v>
      </c>
    </row>
    <row r="67" spans="1:19" x14ac:dyDescent="0.2">
      <c r="A67" t="str">
        <f>INDEX('Pace-of-change'!$C$5:$C$156,MATCH('PTB reference calculation'!$B67,'Pace-of-change'!$D$5:$D$156,0),1)</f>
        <v>R675</v>
      </c>
      <c r="B67" s="39" t="s">
        <v>13807</v>
      </c>
      <c r="C67" s="39" t="s">
        <v>12392</v>
      </c>
      <c r="D67" s="40">
        <f>INDEX('PTB 10-11 allocation data'!C:C,MATCH($B67,'PTB 10-11 allocation data'!A:A,0),1)</f>
        <v>696</v>
      </c>
      <c r="E67" s="40">
        <f>INDEX('PTB 10-11 allocation data'!D:D,MATCH($B67,'PTB 10-11 allocation data'!A:A,0),1)</f>
        <v>132</v>
      </c>
      <c r="F67" s="40">
        <f>INDEX('PTB 10-11 allocation data'!E:E,MATCH($B67,'PTB 10-11 allocation data'!A:A,0),1)</f>
        <v>828</v>
      </c>
      <c r="G67" s="41">
        <f>INDEX(MFF!$C:$C,MATCH(B67,MFF!$A:$A,0),1)</f>
        <v>0.93681948402061432</v>
      </c>
      <c r="H67" s="24">
        <f t="shared" si="0"/>
        <v>7.1385644682370808</v>
      </c>
      <c r="I67" s="40">
        <f>(Inputs!$B$5/$H$158)*H67</f>
        <v>212371.35671435454</v>
      </c>
      <c r="J67" s="40">
        <f>INDEX('Age gender adjustments'!$J:$J, MATCH(B67,'Age gender adjustments'!$B:$B,0),1)</f>
        <v>198508.46146761821</v>
      </c>
      <c r="K67" s="24">
        <f t="shared" si="1"/>
        <v>209044.26185513783</v>
      </c>
      <c r="M67" s="86">
        <f>INDEX('Substance misuse services'!R:R,MATCH(B67,'Substance misuse services'!B:B,0),1)</f>
        <v>203559.46641530056</v>
      </c>
      <c r="N67" s="4">
        <f t="shared" si="2"/>
        <v>-5484.7954398372676</v>
      </c>
      <c r="O67" s="52">
        <f t="shared" si="3"/>
        <v>-2.6944438086938326E-2</v>
      </c>
      <c r="P67" s="52">
        <f>N67 * Inputs!$B$10 / INDEX('Final Weighted Populations'!H:H,MATCH(B67,'Final Weighted Populations'!C:C,0),1)</f>
        <v>-4.4888969007436837E-3</v>
      </c>
      <c r="R67" s="87">
        <f>INDEX('Substance misuse services'!H:H,MATCH(B67,'Substance misuse services'!B:B,0),1)</f>
        <v>6.6373660442860523</v>
      </c>
      <c r="S67" s="88">
        <f t="shared" si="4"/>
        <v>-0.50119842395102854</v>
      </c>
    </row>
    <row r="68" spans="1:19" x14ac:dyDescent="0.2">
      <c r="A68" t="str">
        <f>INDEX('Pace-of-change'!$C$5:$C$156,MATCH('PTB reference calculation'!$B68,'Pace-of-change'!$D$5:$D$156,0),1)</f>
        <v>R358</v>
      </c>
      <c r="B68" s="39" t="s">
        <v>11655</v>
      </c>
      <c r="C68" s="39" t="s">
        <v>12393</v>
      </c>
      <c r="D68" s="40">
        <f>INDEX('PTB 10-11 allocation data'!C:C,MATCH($B68,'PTB 10-11 allocation data'!A:A,0),1)</f>
        <v>5719</v>
      </c>
      <c r="E68" s="40">
        <f>INDEX('PTB 10-11 allocation data'!D:D,MATCH($B68,'PTB 10-11 allocation data'!A:A,0),1)</f>
        <v>817</v>
      </c>
      <c r="F68" s="40">
        <f>INDEX('PTB 10-11 allocation data'!E:E,MATCH($B68,'PTB 10-11 allocation data'!A:A,0),1)</f>
        <v>6536</v>
      </c>
      <c r="G68" s="41">
        <f>INDEX(MFF!$C:$C,MATCH(B68,MFF!$A:$A,0),1)</f>
        <v>0.97100587873917543</v>
      </c>
      <c r="H68" s="24">
        <f t="shared" si="0"/>
        <v>59.498385219742978</v>
      </c>
      <c r="I68" s="40">
        <f>(Inputs!$B$5/$H$158)*H68</f>
        <v>1770069.1571327371</v>
      </c>
      <c r="J68" s="40">
        <f>INDEX('Age gender adjustments'!$J:$J, MATCH(B68,'Age gender adjustments'!$B:$B,0),1)</f>
        <v>1531904.8886116522</v>
      </c>
      <c r="K68" s="24">
        <f t="shared" si="1"/>
        <v>1712909.7326876768</v>
      </c>
      <c r="M68" s="86">
        <f>INDEX('Substance misuse services'!R:R,MATCH(B68,'Substance misuse services'!B:B,0),1)</f>
        <v>1723507.0528543841</v>
      </c>
      <c r="N68" s="4">
        <f t="shared" si="2"/>
        <v>10597.320166707272</v>
      </c>
      <c r="O68" s="52">
        <f t="shared" si="3"/>
        <v>6.148695561852522E-3</v>
      </c>
      <c r="P68" s="52">
        <f>N68 * Inputs!$B$10 / INDEX('Final Weighted Populations'!H:H,MATCH(B68,'Final Weighted Populations'!C:C,0),1)</f>
        <v>1.1558409726323212E-3</v>
      </c>
      <c r="R68" s="87">
        <f>INDEX('Substance misuse services'!H:H,MATCH(B68,'Substance misuse services'!B:B,0),1)</f>
        <v>56.507687113226304</v>
      </c>
      <c r="S68" s="88">
        <f t="shared" si="4"/>
        <v>-2.9906981065166747</v>
      </c>
    </row>
    <row r="69" spans="1:19" x14ac:dyDescent="0.2">
      <c r="A69" t="str">
        <f>INDEX('Pace-of-change'!$C$5:$C$156,MATCH('PTB reference calculation'!$B69,'Pace-of-change'!$D$5:$D$156,0),1)</f>
        <v>R359</v>
      </c>
      <c r="B69" s="39" t="s">
        <v>5962</v>
      </c>
      <c r="C69" s="39" t="s">
        <v>12394</v>
      </c>
      <c r="D69" s="40">
        <f>INDEX('PTB 10-11 allocation data'!C:C,MATCH($B69,'PTB 10-11 allocation data'!A:A,0),1)</f>
        <v>1001</v>
      </c>
      <c r="E69" s="40">
        <f>INDEX('PTB 10-11 allocation data'!D:D,MATCH($B69,'PTB 10-11 allocation data'!A:A,0),1)</f>
        <v>211</v>
      </c>
      <c r="F69" s="40">
        <f>INDEX('PTB 10-11 allocation data'!E:E,MATCH($B69,'PTB 10-11 allocation data'!A:A,0),1)</f>
        <v>1212</v>
      </c>
      <c r="G69" s="41">
        <f>INDEX(MFF!$C:$C,MATCH(B69,MFF!$A:$A,0),1)</f>
        <v>0.983144772264397</v>
      </c>
      <c r="H69" s="24">
        <f t="shared" si="0"/>
        <v>10.878496905105553</v>
      </c>
      <c r="I69" s="40">
        <f>(Inputs!$B$5/$H$158)*H69</f>
        <v>323633.85622273624</v>
      </c>
      <c r="J69" s="40">
        <f>INDEX('Age gender adjustments'!$J:$J, MATCH(B69,'Age gender adjustments'!$B:$B,0),1)</f>
        <v>440310.63439598063</v>
      </c>
      <c r="K69" s="24">
        <f t="shared" si="1"/>
        <v>351636.28298431489</v>
      </c>
      <c r="M69" s="86">
        <f>INDEX('Substance misuse services'!R:R,MATCH(B69,'Substance misuse services'!B:B,0),1)</f>
        <v>379225.76654986769</v>
      </c>
      <c r="N69" s="4">
        <f t="shared" si="2"/>
        <v>27589.4835655528</v>
      </c>
      <c r="O69" s="52">
        <f t="shared" si="3"/>
        <v>7.2752133423204038E-2</v>
      </c>
      <c r="P69" s="52">
        <f>N69 * Inputs!$B$10 / INDEX('Final Weighted Populations'!H:H,MATCH(B69,'Final Weighted Populations'!C:C,0),1)</f>
        <v>1.0629832820786566E-2</v>
      </c>
      <c r="R69" s="87">
        <f>INDEX('Substance misuse services'!H:H,MATCH(B69,'Substance misuse services'!B:B,0),1)</f>
        <v>10.028076677096848</v>
      </c>
      <c r="S69" s="88">
        <f t="shared" si="4"/>
        <v>-0.85042022800870498</v>
      </c>
    </row>
    <row r="70" spans="1:19" x14ac:dyDescent="0.2">
      <c r="A70" t="str">
        <f>INDEX('Pace-of-change'!$C$5:$C$156,MATCH('PTB reference calculation'!$B70,'Pace-of-change'!$D$5:$D$156,0),1)</f>
        <v>R360</v>
      </c>
      <c r="B70" s="39" t="s">
        <v>7013</v>
      </c>
      <c r="C70" s="39" t="s">
        <v>12395</v>
      </c>
      <c r="D70" s="40">
        <f>INDEX('PTB 10-11 allocation data'!C:C,MATCH($B70,'PTB 10-11 allocation data'!A:A,0),1)</f>
        <v>981</v>
      </c>
      <c r="E70" s="40">
        <f>INDEX('PTB 10-11 allocation data'!D:D,MATCH($B70,'PTB 10-11 allocation data'!A:A,0),1)</f>
        <v>130</v>
      </c>
      <c r="F70" s="40">
        <f>INDEX('PTB 10-11 allocation data'!E:E,MATCH($B70,'PTB 10-11 allocation data'!A:A,0),1)</f>
        <v>1111</v>
      </c>
      <c r="G70" s="41">
        <f>INDEX(MFF!$C:$C,MATCH(B70,MFF!$A:$A,0),1)</f>
        <v>0.95000935150168819</v>
      </c>
      <c r="H70" s="24">
        <f t="shared" ref="H70:H133" si="5">(D70+(E70/2))*G70/100</f>
        <v>9.9370978167076593</v>
      </c>
      <c r="I70" s="40">
        <f>(Inputs!$B$5/$H$158)*H70</f>
        <v>295627.35680646211</v>
      </c>
      <c r="J70" s="40">
        <f>INDEX('Age gender adjustments'!$J:$J, MATCH(B70,'Age gender adjustments'!$B:$B,0),1)</f>
        <v>277645.04169775336</v>
      </c>
      <c r="K70" s="24">
        <f t="shared" ref="K70:K133" si="6">(I70*0.76)+(J70*0.24)</f>
        <v>291311.601180372</v>
      </c>
      <c r="M70" s="86">
        <f>INDEX('Substance misuse services'!R:R,MATCH(B70,'Substance misuse services'!B:B,0),1)</f>
        <v>302481.15887393779</v>
      </c>
      <c r="N70" s="4">
        <f t="shared" ref="N70:N133" si="7">(M70-K70)</f>
        <v>11169.557693565788</v>
      </c>
      <c r="O70" s="52">
        <f t="shared" ref="O70:O133" si="8">N70/M70</f>
        <v>3.6926457618541519E-2</v>
      </c>
      <c r="P70" s="52">
        <f>N70 * Inputs!$B$10 / INDEX('Final Weighted Populations'!H:H,MATCH(B70,'Final Weighted Populations'!C:C,0),1)</f>
        <v>6.6992248706275346E-3</v>
      </c>
      <c r="R70" s="87">
        <f>INDEX('Substance misuse services'!H:H,MATCH(B70,'Substance misuse services'!B:B,0),1)</f>
        <v>9.5808443098945251</v>
      </c>
      <c r="S70" s="88">
        <f t="shared" ref="S70:S133" si="9">R70-H70</f>
        <v>-0.35625350681313428</v>
      </c>
    </row>
    <row r="71" spans="1:19" x14ac:dyDescent="0.2">
      <c r="A71" t="str">
        <f>INDEX('Pace-of-change'!$C$5:$C$156,MATCH('PTB reference calculation'!$B71,'Pace-of-change'!$D$5:$D$156,0),1)</f>
        <v>R361</v>
      </c>
      <c r="B71" s="39" t="s">
        <v>8678</v>
      </c>
      <c r="C71" s="39" t="s">
        <v>12396</v>
      </c>
      <c r="D71" s="40">
        <f>INDEX('PTB 10-11 allocation data'!C:C,MATCH($B71,'PTB 10-11 allocation data'!A:A,0),1)</f>
        <v>983</v>
      </c>
      <c r="E71" s="40">
        <f>INDEX('PTB 10-11 allocation data'!D:D,MATCH($B71,'PTB 10-11 allocation data'!A:A,0),1)</f>
        <v>50</v>
      </c>
      <c r="F71" s="40">
        <f>INDEX('PTB 10-11 allocation data'!E:E,MATCH($B71,'PTB 10-11 allocation data'!A:A,0),1)</f>
        <v>1033</v>
      </c>
      <c r="G71" s="41">
        <f>INDEX(MFF!$C:$C,MATCH(B71,MFF!$A:$A,0),1)</f>
        <v>0.9535381821789457</v>
      </c>
      <c r="H71" s="24">
        <f t="shared" si="5"/>
        <v>9.611664876363772</v>
      </c>
      <c r="I71" s="40">
        <f>(Inputs!$B$5/$H$158)*H71</f>
        <v>285945.769511441</v>
      </c>
      <c r="J71" s="40">
        <f>INDEX('Age gender adjustments'!$J:$J, MATCH(B71,'Age gender adjustments'!$B:$B,0),1)</f>
        <v>475862.96119753871</v>
      </c>
      <c r="K71" s="24">
        <f t="shared" si="6"/>
        <v>331525.89551610447</v>
      </c>
      <c r="M71" s="86">
        <f>INDEX('Substance misuse services'!R:R,MATCH(B71,'Substance misuse services'!B:B,0),1)</f>
        <v>344884.89338972501</v>
      </c>
      <c r="N71" s="4">
        <f t="shared" si="7"/>
        <v>13358.997873620538</v>
      </c>
      <c r="O71" s="52">
        <f t="shared" si="8"/>
        <v>3.8734656488780078E-2</v>
      </c>
      <c r="P71" s="52">
        <f>N71 * Inputs!$B$10 / INDEX('Final Weighted Populations'!H:H,MATCH(B71,'Final Weighted Populations'!C:C,0),1)</f>
        <v>5.1932546460433287E-3</v>
      </c>
      <c r="R71" s="87">
        <f>INDEX('Substance misuse services'!H:H,MATCH(B71,'Substance misuse services'!B:B,0),1)</f>
        <v>9.9024940219283515</v>
      </c>
      <c r="S71" s="88">
        <f t="shared" si="9"/>
        <v>0.29082914556457951</v>
      </c>
    </row>
    <row r="72" spans="1:19" x14ac:dyDescent="0.2">
      <c r="A72" t="str">
        <f>INDEX('Pace-of-change'!$C$5:$C$156,MATCH('PTB reference calculation'!$B72,'Pace-of-change'!$D$5:$D$156,0),1)</f>
        <v>R362</v>
      </c>
      <c r="B72" s="39" t="s">
        <v>9209</v>
      </c>
      <c r="C72" s="39" t="s">
        <v>12397</v>
      </c>
      <c r="D72" s="40">
        <f>INDEX('PTB 10-11 allocation data'!C:C,MATCH($B72,'PTB 10-11 allocation data'!A:A,0),1)</f>
        <v>449</v>
      </c>
      <c r="E72" s="40">
        <f>INDEX('PTB 10-11 allocation data'!D:D,MATCH($B72,'PTB 10-11 allocation data'!A:A,0),1)</f>
        <v>97</v>
      </c>
      <c r="F72" s="40">
        <f>INDEX('PTB 10-11 allocation data'!E:E,MATCH($B72,'PTB 10-11 allocation data'!A:A,0),1)</f>
        <v>546</v>
      </c>
      <c r="G72" s="41">
        <f>INDEX(MFF!$C:$C,MATCH(B72,MFF!$A:$A,0),1)</f>
        <v>0.98829972957681944</v>
      </c>
      <c r="H72" s="24">
        <f t="shared" si="5"/>
        <v>4.9167911546446765</v>
      </c>
      <c r="I72" s="40">
        <f>(Inputs!$B$5/$H$158)*H72</f>
        <v>146273.89201836215</v>
      </c>
      <c r="J72" s="40">
        <f>INDEX('Age gender adjustments'!$J:$J, MATCH(B72,'Age gender adjustments'!$B:$B,0),1)</f>
        <v>155556.12579623883</v>
      </c>
      <c r="K72" s="24">
        <f t="shared" si="6"/>
        <v>148501.62812505255</v>
      </c>
      <c r="M72" s="86">
        <f>INDEX('Substance misuse services'!R:R,MATCH(B72,'Substance misuse services'!B:B,0),1)</f>
        <v>160550.00266467646</v>
      </c>
      <c r="N72" s="4">
        <f t="shared" si="7"/>
        <v>12048.37453962391</v>
      </c>
      <c r="O72" s="52">
        <f t="shared" si="8"/>
        <v>7.5044374585206672E-2</v>
      </c>
      <c r="P72" s="52">
        <f>N72 * Inputs!$B$10 / INDEX('Final Weighted Populations'!H:H,MATCH(B72,'Final Weighted Populations'!C:C,0),1)</f>
        <v>1.2753271605169057E-2</v>
      </c>
      <c r="R72" s="87">
        <f>INDEX('Substance misuse services'!H:H,MATCH(B72,'Substance misuse services'!B:B,0),1)</f>
        <v>5.1342170951515769</v>
      </c>
      <c r="S72" s="88">
        <f t="shared" si="9"/>
        <v>0.21742594050690034</v>
      </c>
    </row>
    <row r="73" spans="1:19" x14ac:dyDescent="0.2">
      <c r="A73" t="str">
        <f>INDEX('Pace-of-change'!$C$5:$C$156,MATCH('PTB reference calculation'!$B73,'Pace-of-change'!$D$5:$D$156,0),1)</f>
        <v>R363</v>
      </c>
      <c r="B73" s="39" t="s">
        <v>85</v>
      </c>
      <c r="C73" s="39" t="s">
        <v>12398</v>
      </c>
      <c r="D73" s="40">
        <f>INDEX('PTB 10-11 allocation data'!C:C,MATCH($B73,'PTB 10-11 allocation data'!A:A,0),1)</f>
        <v>1137</v>
      </c>
      <c r="E73" s="40">
        <f>INDEX('PTB 10-11 allocation data'!D:D,MATCH($B73,'PTB 10-11 allocation data'!A:A,0),1)</f>
        <v>142</v>
      </c>
      <c r="F73" s="40">
        <f>INDEX('PTB 10-11 allocation data'!E:E,MATCH($B73,'PTB 10-11 allocation data'!A:A,0),1)</f>
        <v>1279</v>
      </c>
      <c r="G73" s="41">
        <f>INDEX(MFF!$C:$C,MATCH(B73,MFF!$A:$A,0),1)</f>
        <v>0.94704212811227362</v>
      </c>
      <c r="H73" s="24">
        <f t="shared" si="5"/>
        <v>11.440268907596264</v>
      </c>
      <c r="I73" s="40">
        <f>(Inputs!$B$5/$H$158)*H73</f>
        <v>340346.49962099013</v>
      </c>
      <c r="J73" s="40">
        <f>INDEX('Age gender adjustments'!$J:$J, MATCH(B73,'Age gender adjustments'!$B:$B,0),1)</f>
        <v>319649.35050689802</v>
      </c>
      <c r="K73" s="24">
        <f t="shared" si="6"/>
        <v>335379.183833608</v>
      </c>
      <c r="M73" s="86">
        <f>INDEX('Substance misuse services'!R:R,MATCH(B73,'Substance misuse services'!B:B,0),1)</f>
        <v>320674.58510200202</v>
      </c>
      <c r="N73" s="4">
        <f t="shared" si="7"/>
        <v>-14704.598731605976</v>
      </c>
      <c r="O73" s="52">
        <f t="shared" si="8"/>
        <v>-4.5855204667774506E-2</v>
      </c>
      <c r="P73" s="52">
        <f>N73 * Inputs!$B$10 / INDEX('Final Weighted Populations'!H:H,MATCH(B73,'Final Weighted Populations'!C:C,0),1)</f>
        <v>-7.8243226773539471E-3</v>
      </c>
      <c r="R73" s="87">
        <f>INDEX('Substance misuse services'!H:H,MATCH(B73,'Substance misuse services'!B:B,0),1)</f>
        <v>10.270671879377607</v>
      </c>
      <c r="S73" s="88">
        <f t="shared" si="9"/>
        <v>-1.1695970282186572</v>
      </c>
    </row>
    <row r="74" spans="1:19" x14ac:dyDescent="0.2">
      <c r="A74" t="str">
        <f>INDEX('Pace-of-change'!$C$5:$C$156,MATCH('PTB reference calculation'!$B74,'Pace-of-change'!$D$5:$D$156,0),1)</f>
        <v>R364</v>
      </c>
      <c r="B74" s="39" t="s">
        <v>1095</v>
      </c>
      <c r="C74" s="39" t="s">
        <v>12399</v>
      </c>
      <c r="D74" s="40">
        <f>INDEX('PTB 10-11 allocation data'!C:C,MATCH($B74,'PTB 10-11 allocation data'!A:A,0),1)</f>
        <v>1206</v>
      </c>
      <c r="E74" s="40">
        <f>INDEX('PTB 10-11 allocation data'!D:D,MATCH($B74,'PTB 10-11 allocation data'!A:A,0),1)</f>
        <v>164</v>
      </c>
      <c r="F74" s="40">
        <f>INDEX('PTB 10-11 allocation data'!E:E,MATCH($B74,'PTB 10-11 allocation data'!A:A,0),1)</f>
        <v>1370</v>
      </c>
      <c r="G74" s="41">
        <f>INDEX(MFF!$C:$C,MATCH(B74,MFF!$A:$A,0),1)</f>
        <v>0.95099889408446048</v>
      </c>
      <c r="H74" s="24">
        <f t="shared" si="5"/>
        <v>12.24886575580785</v>
      </c>
      <c r="I74" s="40">
        <f>(Inputs!$B$5/$H$158)*H74</f>
        <v>364402.14980860462</v>
      </c>
      <c r="J74" s="40">
        <f>INDEX('Age gender adjustments'!$J:$J, MATCH(B74,'Age gender adjustments'!$B:$B,0),1)</f>
        <v>318144.82691354223</v>
      </c>
      <c r="K74" s="24">
        <f t="shared" si="6"/>
        <v>353300.39231378969</v>
      </c>
      <c r="M74" s="86">
        <f>INDEX('Substance misuse services'!R:R,MATCH(B74,'Substance misuse services'!B:B,0),1)</f>
        <v>373923.54376225348</v>
      </c>
      <c r="N74" s="4">
        <f t="shared" si="7"/>
        <v>20623.151448463788</v>
      </c>
      <c r="O74" s="52">
        <f t="shared" si="8"/>
        <v>5.5153391094240153E-2</v>
      </c>
      <c r="P74" s="52">
        <f>N74 * Inputs!$B$10 / INDEX('Final Weighted Populations'!H:H,MATCH(B74,'Final Weighted Populations'!C:C,0),1)</f>
        <v>1.0757306152010546E-2</v>
      </c>
      <c r="R74" s="87">
        <f>INDEX('Substance misuse services'!H:H,MATCH(B74,'Substance misuse services'!B:B,0),1)</f>
        <v>12.45333051803601</v>
      </c>
      <c r="S74" s="88">
        <f t="shared" si="9"/>
        <v>0.20446476222815946</v>
      </c>
    </row>
    <row r="75" spans="1:19" x14ac:dyDescent="0.2">
      <c r="A75" t="str">
        <f>INDEX('Pace-of-change'!$C$5:$C$156,MATCH('PTB reference calculation'!$B75,'Pace-of-change'!$D$5:$D$156,0),1)</f>
        <v>R640</v>
      </c>
      <c r="B75" s="39" t="s">
        <v>12974</v>
      </c>
      <c r="C75" s="39" t="s">
        <v>12400</v>
      </c>
      <c r="D75" s="40">
        <f>INDEX('PTB 10-11 allocation data'!C:C,MATCH($B75,'PTB 10-11 allocation data'!A:A,0),1)</f>
        <v>1798</v>
      </c>
      <c r="E75" s="40">
        <f>INDEX('PTB 10-11 allocation data'!D:D,MATCH($B75,'PTB 10-11 allocation data'!A:A,0),1)</f>
        <v>259</v>
      </c>
      <c r="F75" s="40">
        <f>INDEX('PTB 10-11 allocation data'!E:E,MATCH($B75,'PTB 10-11 allocation data'!A:A,0),1)</f>
        <v>2057</v>
      </c>
      <c r="G75" s="41">
        <f>INDEX(MFF!$C:$C,MATCH(B75,MFF!$A:$A,0),1)</f>
        <v>0.95075939986836777</v>
      </c>
      <c r="H75" s="24">
        <f t="shared" si="5"/>
        <v>18.325887432462789</v>
      </c>
      <c r="I75" s="40">
        <f>(Inputs!$B$5/$H$158)*H75</f>
        <v>545192.74769368197</v>
      </c>
      <c r="J75" s="40">
        <f>INDEX('Age gender adjustments'!$J:$J, MATCH(B75,'Age gender adjustments'!$B:$B,0),1)</f>
        <v>674173.68006682361</v>
      </c>
      <c r="K75" s="24">
        <f t="shared" si="6"/>
        <v>576148.17146323598</v>
      </c>
      <c r="M75" s="86">
        <f>INDEX('Substance misuse services'!R:R,MATCH(B75,'Substance misuse services'!B:B,0),1)</f>
        <v>569720.92285529827</v>
      </c>
      <c r="N75" s="4">
        <f t="shared" si="7"/>
        <v>-6427.2486079377122</v>
      </c>
      <c r="O75" s="52">
        <f t="shared" si="8"/>
        <v>-1.1281398225162515E-2</v>
      </c>
      <c r="P75" s="52">
        <f>N75 * Inputs!$B$10 / INDEX('Final Weighted Populations'!H:H,MATCH(B75,'Final Weighted Populations'!C:C,0),1)</f>
        <v>-1.6225077382027552E-3</v>
      </c>
      <c r="R75" s="87">
        <f>INDEX('Substance misuse services'!H:H,MATCH(B75,'Substance misuse services'!B:B,0),1)</f>
        <v>16.638289497696437</v>
      </c>
      <c r="S75" s="88">
        <f t="shared" si="9"/>
        <v>-1.6875979347663517</v>
      </c>
    </row>
    <row r="76" spans="1:19" x14ac:dyDescent="0.2">
      <c r="A76" t="str">
        <f>INDEX('Pace-of-change'!$C$5:$C$156,MATCH('PTB reference calculation'!$B76,'Pace-of-change'!$D$5:$D$156,0),1)</f>
        <v>R440</v>
      </c>
      <c r="B76" s="39" t="s">
        <v>783</v>
      </c>
      <c r="C76" s="39" t="s">
        <v>12401</v>
      </c>
      <c r="D76" s="40">
        <f>INDEX('PTB 10-11 allocation data'!C:C,MATCH($B76,'PTB 10-11 allocation data'!A:A,0),1)</f>
        <v>1120</v>
      </c>
      <c r="E76" s="40">
        <f>INDEX('PTB 10-11 allocation data'!D:D,MATCH($B76,'PTB 10-11 allocation data'!A:A,0),1)</f>
        <v>122</v>
      </c>
      <c r="F76" s="40">
        <f>INDEX('PTB 10-11 allocation data'!E:E,MATCH($B76,'PTB 10-11 allocation data'!A:A,0),1)</f>
        <v>1242</v>
      </c>
      <c r="G76" s="41">
        <f>INDEX(MFF!$C:$C,MATCH(B76,MFF!$A:$A,0),1)</f>
        <v>0.98460441357247142</v>
      </c>
      <c r="H76" s="24">
        <f t="shared" si="5"/>
        <v>11.628178124290887</v>
      </c>
      <c r="I76" s="40">
        <f>(Inputs!$B$5/$H$158)*H76</f>
        <v>345936.77417354647</v>
      </c>
      <c r="J76" s="40">
        <f>INDEX('Age gender adjustments'!$J:$J, MATCH(B76,'Age gender adjustments'!$B:$B,0),1)</f>
        <v>438380.79623429343</v>
      </c>
      <c r="K76" s="24">
        <f t="shared" si="6"/>
        <v>368123.33946812572</v>
      </c>
      <c r="M76" s="86">
        <f>INDEX('Substance misuse services'!R:R,MATCH(B76,'Substance misuse services'!B:B,0),1)</f>
        <v>368872.81787321775</v>
      </c>
      <c r="N76" s="4">
        <f t="shared" si="7"/>
        <v>749.47840509202797</v>
      </c>
      <c r="O76" s="52">
        <f t="shared" si="8"/>
        <v>2.0318070857409318E-3</v>
      </c>
      <c r="P76" s="52">
        <f>N76 * Inputs!$B$10 / INDEX('Final Weighted Populations'!H:H,MATCH(B76,'Final Weighted Populations'!C:C,0),1)</f>
        <v>2.9829543667661058E-4</v>
      </c>
      <c r="R76" s="87">
        <f>INDEX('Substance misuse services'!H:H,MATCH(B76,'Substance misuse services'!B:B,0),1)</f>
        <v>10.116810349457143</v>
      </c>
      <c r="S76" s="88">
        <f t="shared" si="9"/>
        <v>-1.5113677748337437</v>
      </c>
    </row>
    <row r="77" spans="1:19" x14ac:dyDescent="0.2">
      <c r="A77" t="str">
        <f>INDEX('Pace-of-change'!$C$5:$C$156,MATCH('PTB reference calculation'!$B77,'Pace-of-change'!$D$5:$D$156,0),1)</f>
        <v>R671</v>
      </c>
      <c r="B77" s="39" t="s">
        <v>3698</v>
      </c>
      <c r="C77" s="39" t="s">
        <v>12402</v>
      </c>
      <c r="D77" s="40">
        <f>INDEX('PTB 10-11 allocation data'!C:C,MATCH($B77,'PTB 10-11 allocation data'!A:A,0),1)</f>
        <v>1431</v>
      </c>
      <c r="E77" s="40">
        <f>INDEX('PTB 10-11 allocation data'!D:D,MATCH($B77,'PTB 10-11 allocation data'!A:A,0),1)</f>
        <v>201</v>
      </c>
      <c r="F77" s="40">
        <f>INDEX('PTB 10-11 allocation data'!E:E,MATCH($B77,'PTB 10-11 allocation data'!A:A,0),1)</f>
        <v>1632</v>
      </c>
      <c r="G77" s="41">
        <f>INDEX(MFF!$C:$C,MATCH(B77,MFF!$A:$A,0),1)</f>
        <v>0.95488784096297163</v>
      </c>
      <c r="H77" s="24">
        <f t="shared" si="5"/>
        <v>14.624107284347911</v>
      </c>
      <c r="I77" s="40">
        <f>(Inputs!$B$5/$H$158)*H77</f>
        <v>435065.27377208456</v>
      </c>
      <c r="J77" s="40">
        <f>INDEX('Age gender adjustments'!$J:$J, MATCH(B77,'Age gender adjustments'!$B:$B,0),1)</f>
        <v>403736.78302185849</v>
      </c>
      <c r="K77" s="24">
        <f t="shared" si="6"/>
        <v>427546.43599203031</v>
      </c>
      <c r="M77" s="86">
        <f>INDEX('Substance misuse services'!R:R,MATCH(B77,'Substance misuse services'!B:B,0),1)</f>
        <v>388862.36406617478</v>
      </c>
      <c r="N77" s="4">
        <f t="shared" si="7"/>
        <v>-38684.071925855533</v>
      </c>
      <c r="O77" s="52">
        <f t="shared" si="8"/>
        <v>-9.9480113018272087E-2</v>
      </c>
      <c r="P77" s="52">
        <f>N77 * Inputs!$B$10 / INDEX('Final Weighted Populations'!H:H,MATCH(B77,'Final Weighted Populations'!C:C,0),1)</f>
        <v>-1.6064959916297958E-2</v>
      </c>
      <c r="R77" s="87">
        <f>INDEX('Substance misuse services'!H:H,MATCH(B77,'Substance misuse services'!B:B,0),1)</f>
        <v>13.354106455867159</v>
      </c>
      <c r="S77" s="88">
        <f t="shared" si="9"/>
        <v>-1.270000828480752</v>
      </c>
    </row>
    <row r="78" spans="1:19" x14ac:dyDescent="0.2">
      <c r="A78" t="str">
        <f>INDEX('Pace-of-change'!$C$5:$C$156,MATCH('PTB reference calculation'!$B78,'Pace-of-change'!$D$5:$D$156,0),1)</f>
        <v>R649</v>
      </c>
      <c r="B78" s="39" t="s">
        <v>8037</v>
      </c>
      <c r="C78" s="39" t="s">
        <v>12403</v>
      </c>
      <c r="D78" s="40">
        <f>INDEX('PTB 10-11 allocation data'!C:C,MATCH($B78,'PTB 10-11 allocation data'!A:A,0),1)</f>
        <v>837</v>
      </c>
      <c r="E78" s="40">
        <f>INDEX('PTB 10-11 allocation data'!D:D,MATCH($B78,'PTB 10-11 allocation data'!A:A,0),1)</f>
        <v>132</v>
      </c>
      <c r="F78" s="40">
        <f>INDEX('PTB 10-11 allocation data'!E:E,MATCH($B78,'PTB 10-11 allocation data'!A:A,0),1)</f>
        <v>969</v>
      </c>
      <c r="G78" s="41">
        <f>INDEX(MFF!$C:$C,MATCH(B78,MFF!$A:$A,0),1)</f>
        <v>0.97927121709989495</v>
      </c>
      <c r="H78" s="24">
        <f t="shared" si="5"/>
        <v>8.8428190904120516</v>
      </c>
      <c r="I78" s="40">
        <f>(Inputs!$B$5/$H$158)*H78</f>
        <v>263072.70821274485</v>
      </c>
      <c r="J78" s="40">
        <f>INDEX('Age gender adjustments'!$J:$J, MATCH(B78,'Age gender adjustments'!$B:$B,0),1)</f>
        <v>224767.42609346789</v>
      </c>
      <c r="K78" s="24">
        <f t="shared" si="6"/>
        <v>253879.44050411839</v>
      </c>
      <c r="M78" s="86">
        <f>INDEX('Substance misuse services'!R:R,MATCH(B78,'Substance misuse services'!B:B,0),1)</f>
        <v>275515.08044068853</v>
      </c>
      <c r="N78" s="4">
        <f t="shared" si="7"/>
        <v>21635.639936570136</v>
      </c>
      <c r="O78" s="52">
        <f t="shared" si="8"/>
        <v>7.8527969873604594E-2</v>
      </c>
      <c r="P78" s="52">
        <f>N78 * Inputs!$B$10 / INDEX('Final Weighted Populations'!H:H,MATCH(B78,'Final Weighted Populations'!C:C,0),1)</f>
        <v>1.6620812547689476E-2</v>
      </c>
      <c r="R78" s="87">
        <f>INDEX('Substance misuse services'!H:H,MATCH(B78,'Substance misuse services'!B:B,0),1)</f>
        <v>9.1659785920550174</v>
      </c>
      <c r="S78" s="88">
        <f t="shared" si="9"/>
        <v>0.32315950164296581</v>
      </c>
    </row>
    <row r="79" spans="1:19" x14ac:dyDescent="0.2">
      <c r="A79" t="str">
        <f>INDEX('Pace-of-change'!$C$5:$C$156,MATCH('PTB reference calculation'!$B79,'Pace-of-change'!$D$5:$D$156,0),1)</f>
        <v>R619</v>
      </c>
      <c r="B79" s="39" t="s">
        <v>3384</v>
      </c>
      <c r="C79" s="39" t="s">
        <v>12404</v>
      </c>
      <c r="D79" s="40">
        <f>INDEX('PTB 10-11 allocation data'!C:C,MATCH($B79,'PTB 10-11 allocation data'!A:A,0),1)</f>
        <v>798</v>
      </c>
      <c r="E79" s="40">
        <f>INDEX('PTB 10-11 allocation data'!D:D,MATCH($B79,'PTB 10-11 allocation data'!A:A,0),1)</f>
        <v>96</v>
      </c>
      <c r="F79" s="40">
        <f>INDEX('PTB 10-11 allocation data'!E:E,MATCH($B79,'PTB 10-11 allocation data'!A:A,0),1)</f>
        <v>894</v>
      </c>
      <c r="G79" s="41">
        <f>INDEX(MFF!$C:$C,MATCH(B79,MFF!$A:$A,0),1)</f>
        <v>1.0399948340138341</v>
      </c>
      <c r="H79" s="24">
        <f t="shared" si="5"/>
        <v>8.7983562957570367</v>
      </c>
      <c r="I79" s="40">
        <f>(Inputs!$B$5/$H$158)*H79</f>
        <v>261749.94590300991</v>
      </c>
      <c r="J79" s="40">
        <f>INDEX('Age gender adjustments'!$J:$J, MATCH(B79,'Age gender adjustments'!$B:$B,0),1)</f>
        <v>299727.5729718064</v>
      </c>
      <c r="K79" s="24">
        <f t="shared" si="6"/>
        <v>270864.57639952109</v>
      </c>
      <c r="M79" s="86">
        <f>INDEX('Substance misuse services'!R:R,MATCH(B79,'Substance misuse services'!B:B,0),1)</f>
        <v>287952.5595276985</v>
      </c>
      <c r="N79" s="4">
        <f t="shared" si="7"/>
        <v>17087.98312817741</v>
      </c>
      <c r="O79" s="52">
        <f t="shared" si="8"/>
        <v>5.9343049966998802E-2</v>
      </c>
      <c r="P79" s="52">
        <f>N79 * Inputs!$B$10 / INDEX('Final Weighted Populations'!H:H,MATCH(B79,'Final Weighted Populations'!C:C,0),1)</f>
        <v>1.0196387935372487E-2</v>
      </c>
      <c r="R79" s="87">
        <f>INDEX('Substance misuse services'!H:H,MATCH(B79,'Substance misuse services'!B:B,0),1)</f>
        <v>8.7983562957570367</v>
      </c>
      <c r="S79" s="88">
        <f t="shared" si="9"/>
        <v>0</v>
      </c>
    </row>
    <row r="80" spans="1:19" x14ac:dyDescent="0.2">
      <c r="A80" t="str">
        <f>INDEX('Pace-of-change'!$C$5:$C$156,MATCH('PTB reference calculation'!$B80,'Pace-of-change'!$D$5:$D$156,0),1)</f>
        <v>R654</v>
      </c>
      <c r="B80" s="39" t="s">
        <v>3427</v>
      </c>
      <c r="C80" s="39" t="s">
        <v>12405</v>
      </c>
      <c r="D80" s="40">
        <f>INDEX('PTB 10-11 allocation data'!C:C,MATCH($B80,'PTB 10-11 allocation data'!A:A,0),1)</f>
        <v>619</v>
      </c>
      <c r="E80" s="40">
        <f>INDEX('PTB 10-11 allocation data'!D:D,MATCH($B80,'PTB 10-11 allocation data'!A:A,0),1)</f>
        <v>215</v>
      </c>
      <c r="F80" s="40">
        <f>INDEX('PTB 10-11 allocation data'!E:E,MATCH($B80,'PTB 10-11 allocation data'!A:A,0),1)</f>
        <v>834</v>
      </c>
      <c r="G80" s="41">
        <f>INDEX(MFF!$C:$C,MATCH(B80,MFF!$A:$A,0),1)</f>
        <v>0.99059741808373381</v>
      </c>
      <c r="H80" s="24">
        <f t="shared" si="5"/>
        <v>7.1966902423783257</v>
      </c>
      <c r="I80" s="40">
        <f>(Inputs!$B$5/$H$158)*H80</f>
        <v>214100.59087191854</v>
      </c>
      <c r="J80" s="40">
        <f>INDEX('Age gender adjustments'!$J:$J, MATCH(B80,'Age gender adjustments'!$B:$B,0),1)</f>
        <v>174286.71745826662</v>
      </c>
      <c r="K80" s="24">
        <f t="shared" si="6"/>
        <v>204545.26125264209</v>
      </c>
      <c r="M80" s="86">
        <f>INDEX('Substance misuse services'!R:R,MATCH(B80,'Substance misuse services'!B:B,0),1)</f>
        <v>207851.59048948475</v>
      </c>
      <c r="N80" s="4">
        <f t="shared" si="7"/>
        <v>3306.3292368426628</v>
      </c>
      <c r="O80" s="52">
        <f t="shared" si="8"/>
        <v>1.5907163515354147E-2</v>
      </c>
      <c r="P80" s="52">
        <f>N80 * Inputs!$B$10 / INDEX('Final Weighted Populations'!H:H,MATCH(B80,'Final Weighted Populations'!C:C,0),1)</f>
        <v>3.2065372385901266E-3</v>
      </c>
      <c r="R80" s="87">
        <f>INDEX('Substance misuse services'!H:H,MATCH(B80,'Substance misuse services'!B:B,0),1)</f>
        <v>6.8648401073202754</v>
      </c>
      <c r="S80" s="88">
        <f t="shared" si="9"/>
        <v>-0.33185013505805028</v>
      </c>
    </row>
    <row r="81" spans="1:19" x14ac:dyDescent="0.2">
      <c r="A81" t="str">
        <f>INDEX('Pace-of-change'!$C$5:$C$156,MATCH('PTB reference calculation'!$B81,'Pace-of-change'!$D$5:$D$156,0),1)</f>
        <v>R655</v>
      </c>
      <c r="B81" s="39" t="s">
        <v>392</v>
      </c>
      <c r="C81" s="39" t="s">
        <v>12406</v>
      </c>
      <c r="D81" s="40">
        <f>INDEX('PTB 10-11 allocation data'!C:C,MATCH($B81,'PTB 10-11 allocation data'!A:A,0),1)</f>
        <v>217</v>
      </c>
      <c r="E81" s="40">
        <f>INDEX('PTB 10-11 allocation data'!D:D,MATCH($B81,'PTB 10-11 allocation data'!A:A,0),1)</f>
        <v>231</v>
      </c>
      <c r="F81" s="40">
        <f>INDEX('PTB 10-11 allocation data'!E:E,MATCH($B81,'PTB 10-11 allocation data'!A:A,0),1)</f>
        <v>448</v>
      </c>
      <c r="G81" s="41">
        <f>INDEX(MFF!$C:$C,MATCH(B81,MFF!$A:$A,0),1)</f>
        <v>1.0492716811876015</v>
      </c>
      <c r="H81" s="24">
        <f t="shared" si="5"/>
        <v>3.4888283399487752</v>
      </c>
      <c r="I81" s="40">
        <f>(Inputs!$B$5/$H$158)*H81</f>
        <v>103792.18555707572</v>
      </c>
      <c r="J81" s="40">
        <f>INDEX('Age gender adjustments'!$J:$J, MATCH(B81,'Age gender adjustments'!$B:$B,0),1)</f>
        <v>165726.66084308818</v>
      </c>
      <c r="K81" s="24">
        <f t="shared" si="6"/>
        <v>118656.45962571871</v>
      </c>
      <c r="M81" s="86">
        <f>INDEX('Substance misuse services'!R:R,MATCH(B81,'Substance misuse services'!B:B,0),1)</f>
        <v>133659.24860918921</v>
      </c>
      <c r="N81" s="4">
        <f t="shared" si="7"/>
        <v>15002.788983470498</v>
      </c>
      <c r="O81" s="52">
        <f t="shared" si="8"/>
        <v>0.11224654589625638</v>
      </c>
      <c r="P81" s="52">
        <f>N81 * Inputs!$B$10 / INDEX('Final Weighted Populations'!H:H,MATCH(B81,'Final Weighted Populations'!C:C,0),1)</f>
        <v>1.6914208736260667E-2</v>
      </c>
      <c r="R81" s="87">
        <f>INDEX('Substance misuse services'!H:H,MATCH(B81,'Substance misuse services'!B:B,0),1)</f>
        <v>3.473089264730961</v>
      </c>
      <c r="S81" s="88">
        <f t="shared" si="9"/>
        <v>-1.5739075217814147E-2</v>
      </c>
    </row>
    <row r="82" spans="1:19" x14ac:dyDescent="0.2">
      <c r="A82" t="str">
        <f>INDEX('Pace-of-change'!$C$5:$C$156,MATCH('PTB reference calculation'!$B82,'Pace-of-change'!$D$5:$D$156,0),1)</f>
        <v>R679</v>
      </c>
      <c r="B82" s="39" t="s">
        <v>11010</v>
      </c>
      <c r="C82" s="39" t="s">
        <v>12407</v>
      </c>
      <c r="D82" s="40">
        <f>INDEX('PTB 10-11 allocation data'!C:C,MATCH($B82,'PTB 10-11 allocation data'!A:A,0),1)</f>
        <v>323.31129215561356</v>
      </c>
      <c r="E82" s="40">
        <f>INDEX('PTB 10-11 allocation data'!D:D,MATCH($B82,'PTB 10-11 allocation data'!A:A,0),1)</f>
        <v>45.370334630327847</v>
      </c>
      <c r="F82" s="40">
        <f>INDEX('PTB 10-11 allocation data'!E:E,MATCH($B82,'PTB 10-11 allocation data'!A:A,0),1)</f>
        <v>368.68162678594138</v>
      </c>
      <c r="G82" s="41">
        <f>INDEX(MFF!$C:$C,MATCH(B82,MFF!$A:$A,0),1)</f>
        <v>1.0081192452894507</v>
      </c>
      <c r="H82" s="24">
        <f t="shared" si="5"/>
        <v>3.488056895945022</v>
      </c>
      <c r="I82" s="40">
        <f>(Inputs!$B$5/$H$158)*H82</f>
        <v>103769.23519913819</v>
      </c>
      <c r="J82" s="40">
        <f>INDEX('Age gender adjustments'!$J:$J, MATCH(B82,'Age gender adjustments'!$B:$B,0),1)</f>
        <v>158291.90720516065</v>
      </c>
      <c r="K82" s="24">
        <f t="shared" si="6"/>
        <v>116854.67648058358</v>
      </c>
      <c r="M82" s="86">
        <f>INDEX('Substance misuse services'!R:R,MATCH(B82,'Substance misuse services'!B:B,0),1)</f>
        <v>132158.37698868616</v>
      </c>
      <c r="N82" s="4">
        <f t="shared" si="7"/>
        <v>15303.700508102571</v>
      </c>
      <c r="O82" s="52">
        <f t="shared" si="8"/>
        <v>0.11579818742335715</v>
      </c>
      <c r="P82" s="52">
        <f>N82 * Inputs!$B$10 / INDEX('Final Weighted Populations'!H:H,MATCH(B82,'Final Weighted Populations'!C:C,0),1)</f>
        <v>1.708976922952829E-2</v>
      </c>
      <c r="R82" s="87">
        <f>INDEX('Substance misuse services'!H:H,MATCH(B82,'Substance misuse services'!B:B,0),1)</f>
        <v>3.845510660488149</v>
      </c>
      <c r="S82" s="88">
        <f t="shared" si="9"/>
        <v>0.35745376454312705</v>
      </c>
    </row>
    <row r="83" spans="1:19" x14ac:dyDescent="0.2">
      <c r="A83" t="str">
        <f>INDEX('Pace-of-change'!$C$5:$C$156,MATCH('PTB reference calculation'!$B83,'Pace-of-change'!$D$5:$D$156,0),1)</f>
        <v>R680</v>
      </c>
      <c r="B83" s="39" t="s">
        <v>4064</v>
      </c>
      <c r="C83" s="39" t="s">
        <v>12408</v>
      </c>
      <c r="D83" s="40">
        <f>INDEX('PTB 10-11 allocation data'!C:C,MATCH($B83,'PTB 10-11 allocation data'!A:A,0),1)</f>
        <v>524.6887078443865</v>
      </c>
      <c r="E83" s="40">
        <f>INDEX('PTB 10-11 allocation data'!D:D,MATCH($B83,'PTB 10-11 allocation data'!A:A,0),1)</f>
        <v>73.629665369672168</v>
      </c>
      <c r="F83" s="40">
        <f>INDEX('PTB 10-11 allocation data'!E:E,MATCH($B83,'PTB 10-11 allocation data'!A:A,0),1)</f>
        <v>598.31837321405862</v>
      </c>
      <c r="G83" s="41">
        <f>INDEX(MFF!$C:$C,MATCH(B83,MFF!$A:$A,0),1)</f>
        <v>1.0081192452894507</v>
      </c>
      <c r="H83" s="24">
        <f t="shared" si="5"/>
        <v>5.6606252550567442</v>
      </c>
      <c r="I83" s="40">
        <f>(Inputs!$B$5/$H$158)*H83</f>
        <v>168402.85895251157</v>
      </c>
      <c r="J83" s="40">
        <f>INDEX('Age gender adjustments'!$J:$J, MATCH(B83,'Age gender adjustments'!$B:$B,0),1)</f>
        <v>201056.42583040491</v>
      </c>
      <c r="K83" s="24">
        <f t="shared" si="6"/>
        <v>176239.71500320596</v>
      </c>
      <c r="M83" s="86">
        <f>INDEX('Substance misuse services'!R:R,MATCH(B83,'Substance misuse services'!B:B,0),1)</f>
        <v>201075.46630436691</v>
      </c>
      <c r="N83" s="4">
        <f t="shared" si="7"/>
        <v>24835.751301160955</v>
      </c>
      <c r="O83" s="52">
        <f t="shared" si="8"/>
        <v>0.12351457767387297</v>
      </c>
      <c r="P83" s="52">
        <f>N83 * Inputs!$B$10 / INDEX('Final Weighted Populations'!H:H,MATCH(B83,'Final Weighted Populations'!C:C,0),1)</f>
        <v>2.1584732324846031E-2</v>
      </c>
      <c r="R83" s="87">
        <f>INDEX('Substance misuse services'!H:H,MATCH(B83,'Substance misuse services'!B:B,0),1)</f>
        <v>6.2407223886328067</v>
      </c>
      <c r="S83" s="88">
        <f t="shared" si="9"/>
        <v>0.58009713357606252</v>
      </c>
    </row>
    <row r="84" spans="1:19" x14ac:dyDescent="0.2">
      <c r="A84" t="str">
        <f>INDEX('Pace-of-change'!$C$5:$C$156,MATCH('PTB reference calculation'!$B84,'Pace-of-change'!$D$5:$D$156,0),1)</f>
        <v>R663</v>
      </c>
      <c r="B84" s="39" t="s">
        <v>7910</v>
      </c>
      <c r="C84" s="39" t="s">
        <v>12409</v>
      </c>
      <c r="D84" s="40">
        <f>INDEX('PTB 10-11 allocation data'!C:C,MATCH($B84,'PTB 10-11 allocation data'!A:A,0),1)</f>
        <v>1150</v>
      </c>
      <c r="E84" s="40">
        <f>INDEX('PTB 10-11 allocation data'!D:D,MATCH($B84,'PTB 10-11 allocation data'!A:A,0),1)</f>
        <v>235</v>
      </c>
      <c r="F84" s="40">
        <f>INDEX('PTB 10-11 allocation data'!E:E,MATCH($B84,'PTB 10-11 allocation data'!A:A,0),1)</f>
        <v>1385</v>
      </c>
      <c r="G84" s="41">
        <f>INDEX(MFF!$C:$C,MATCH(B84,MFF!$A:$A,0),1)</f>
        <v>1.0087495581864248</v>
      </c>
      <c r="H84" s="24">
        <f t="shared" si="5"/>
        <v>12.785900650012934</v>
      </c>
      <c r="I84" s="40">
        <f>(Inputs!$B$5/$H$158)*H84</f>
        <v>380378.86747960845</v>
      </c>
      <c r="J84" s="40">
        <f>INDEX('Age gender adjustments'!$J:$J, MATCH(B84,'Age gender adjustments'!$B:$B,0),1)</f>
        <v>459665.80006528256</v>
      </c>
      <c r="K84" s="24">
        <f t="shared" si="6"/>
        <v>399407.73130017024</v>
      </c>
      <c r="M84" s="86">
        <f>INDEX('Substance misuse services'!R:R,MATCH(B84,'Substance misuse services'!B:B,0),1)</f>
        <v>400610.96130818769</v>
      </c>
      <c r="N84" s="4">
        <f t="shared" si="7"/>
        <v>1203.2300080174464</v>
      </c>
      <c r="O84" s="52">
        <f t="shared" si="8"/>
        <v>3.0034874834385986E-3</v>
      </c>
      <c r="P84" s="52">
        <f>N84 * Inputs!$B$10 / INDEX('Final Weighted Populations'!H:H,MATCH(B84,'Final Weighted Populations'!C:C,0),1)</f>
        <v>4.5938541385247099E-4</v>
      </c>
      <c r="R84" s="87">
        <f>INDEX('Substance misuse services'!H:H,MATCH(B84,'Substance misuse services'!B:B,0),1)</f>
        <v>12.972519318277422</v>
      </c>
      <c r="S84" s="88">
        <f t="shared" si="9"/>
        <v>0.18661866826448836</v>
      </c>
    </row>
    <row r="85" spans="1:19" x14ac:dyDescent="0.2">
      <c r="A85" t="str">
        <f>INDEX('Pace-of-change'!$C$5:$C$156,MATCH('PTB reference calculation'!$B85,'Pace-of-change'!$D$5:$D$156,0),1)</f>
        <v>R666</v>
      </c>
      <c r="B85" s="39" t="s">
        <v>12264</v>
      </c>
      <c r="C85" s="39" t="s">
        <v>12410</v>
      </c>
      <c r="D85" s="40">
        <f>INDEX('PTB 10-11 allocation data'!C:C,MATCH($B85,'PTB 10-11 allocation data'!A:A,0),1)</f>
        <v>1712</v>
      </c>
      <c r="E85" s="40">
        <f>INDEX('PTB 10-11 allocation data'!D:D,MATCH($B85,'PTB 10-11 allocation data'!A:A,0),1)</f>
        <v>921</v>
      </c>
      <c r="F85" s="40">
        <f>INDEX('PTB 10-11 allocation data'!E:E,MATCH($B85,'PTB 10-11 allocation data'!A:A,0),1)</f>
        <v>2633</v>
      </c>
      <c r="G85" s="41">
        <f>INDEX(MFF!$C:$C,MATCH(B85,MFF!$A:$A,0),1)</f>
        <v>1.0145490383461846</v>
      </c>
      <c r="H85" s="24">
        <f t="shared" si="5"/>
        <v>22.041077858070864</v>
      </c>
      <c r="I85" s="40">
        <f>(Inputs!$B$5/$H$158)*H85</f>
        <v>655719.17561195721</v>
      </c>
      <c r="J85" s="40">
        <f>INDEX('Age gender adjustments'!$J:$J, MATCH(B85,'Age gender adjustments'!$B:$B,0),1)</f>
        <v>1044414.3274733232</v>
      </c>
      <c r="K85" s="24">
        <f t="shared" si="6"/>
        <v>749006.01205868507</v>
      </c>
      <c r="M85" s="86">
        <f>INDEX('Substance misuse services'!R:R,MATCH(B85,'Substance misuse services'!B:B,0),1)</f>
        <v>828604.05500854645</v>
      </c>
      <c r="N85" s="4">
        <f t="shared" si="7"/>
        <v>79598.042949861381</v>
      </c>
      <c r="O85" s="52">
        <f t="shared" si="8"/>
        <v>9.6062820919987399E-2</v>
      </c>
      <c r="P85" s="52">
        <f>N85 * Inputs!$B$10 / INDEX('Final Weighted Populations'!H:H,MATCH(B85,'Final Weighted Populations'!C:C,0),1)</f>
        <v>1.333366030901075E-2</v>
      </c>
      <c r="R85" s="87">
        <f>INDEX('Substance misuse services'!H:H,MATCH(B85,'Substance misuse services'!B:B,0),1)</f>
        <v>22.309933353232601</v>
      </c>
      <c r="S85" s="88">
        <f t="shared" si="9"/>
        <v>0.26885549516173768</v>
      </c>
    </row>
    <row r="86" spans="1:19" x14ac:dyDescent="0.2">
      <c r="A86" t="str">
        <f>INDEX('Pace-of-change'!$C$5:$C$156,MATCH('PTB reference calculation'!$B86,'Pace-of-change'!$D$5:$D$156,0),1)</f>
        <v>R422</v>
      </c>
      <c r="B86" s="39" t="s">
        <v>922</v>
      </c>
      <c r="C86" s="39" t="s">
        <v>12411</v>
      </c>
      <c r="D86" s="40">
        <f>INDEX('PTB 10-11 allocation data'!C:C,MATCH($B86,'PTB 10-11 allocation data'!A:A,0),1)</f>
        <v>1681</v>
      </c>
      <c r="E86" s="40">
        <f>INDEX('PTB 10-11 allocation data'!D:D,MATCH($B86,'PTB 10-11 allocation data'!A:A,0),1)</f>
        <v>544</v>
      </c>
      <c r="F86" s="40">
        <f>INDEX('PTB 10-11 allocation data'!E:E,MATCH($B86,'PTB 10-11 allocation data'!A:A,0),1)</f>
        <v>2225</v>
      </c>
      <c r="G86" s="41">
        <f>INDEX(MFF!$C:$C,MATCH(B86,MFF!$A:$A,0),1)</f>
        <v>1.0631202234681909</v>
      </c>
      <c r="H86" s="24">
        <f t="shared" si="5"/>
        <v>20.76273796433377</v>
      </c>
      <c r="I86" s="40">
        <f>(Inputs!$B$5/$H$158)*H86</f>
        <v>617688.73142629664</v>
      </c>
      <c r="J86" s="40">
        <f>INDEX('Age gender adjustments'!$J:$J, MATCH(B86,'Age gender adjustments'!$B:$B,0),1)</f>
        <v>936225.98939619435</v>
      </c>
      <c r="K86" s="24">
        <f t="shared" si="6"/>
        <v>694137.67333907203</v>
      </c>
      <c r="M86" s="86">
        <f>INDEX('Substance misuse services'!R:R,MATCH(B86,'Substance misuse services'!B:B,0),1)</f>
        <v>770589.25828785449</v>
      </c>
      <c r="N86" s="4">
        <f t="shared" si="7"/>
        <v>76451.58494878246</v>
      </c>
      <c r="O86" s="52">
        <f t="shared" si="8"/>
        <v>9.9211848759282711E-2</v>
      </c>
      <c r="P86" s="52">
        <f>N86 * Inputs!$B$10 / INDEX('Final Weighted Populations'!H:H,MATCH(B86,'Final Weighted Populations'!C:C,0),1)</f>
        <v>1.4872652341752873E-2</v>
      </c>
      <c r="R86" s="87">
        <f>INDEX('Substance misuse services'!H:H,MATCH(B86,'Substance misuse services'!B:B,0),1)</f>
        <v>20.672372745338972</v>
      </c>
      <c r="S86" s="88">
        <f t="shared" si="9"/>
        <v>-9.0365218994797658E-2</v>
      </c>
    </row>
    <row r="87" spans="1:19" x14ac:dyDescent="0.2">
      <c r="A87" t="str">
        <f>INDEX('Pace-of-change'!$C$5:$C$156,MATCH('PTB reference calculation'!$B87,'Pace-of-change'!$D$5:$D$156,0),1)</f>
        <v>R429</v>
      </c>
      <c r="B87" s="39" t="s">
        <v>1761</v>
      </c>
      <c r="C87" s="39" t="s">
        <v>12412</v>
      </c>
      <c r="D87" s="40">
        <f>INDEX('PTB 10-11 allocation data'!C:C,MATCH($B87,'PTB 10-11 allocation data'!A:A,0),1)</f>
        <v>2094</v>
      </c>
      <c r="E87" s="40">
        <f>INDEX('PTB 10-11 allocation data'!D:D,MATCH($B87,'PTB 10-11 allocation data'!A:A,0),1)</f>
        <v>375</v>
      </c>
      <c r="F87" s="40">
        <f>INDEX('PTB 10-11 allocation data'!E:E,MATCH($B87,'PTB 10-11 allocation data'!A:A,0),1)</f>
        <v>2469</v>
      </c>
      <c r="G87" s="41">
        <f>INDEX(MFF!$C:$C,MATCH(B87,MFF!$A:$A,0),1)</f>
        <v>0.93268948152675468</v>
      </c>
      <c r="H87" s="24">
        <f t="shared" si="5"/>
        <v>21.279310521032908</v>
      </c>
      <c r="I87" s="40">
        <f>(Inputs!$B$5/$H$158)*H87</f>
        <v>633056.69724011398</v>
      </c>
      <c r="J87" s="40">
        <f>INDEX('Age gender adjustments'!$J:$J, MATCH(B87,'Age gender adjustments'!$B:$B,0),1)</f>
        <v>566404.42800792132</v>
      </c>
      <c r="K87" s="24">
        <f t="shared" si="6"/>
        <v>617060.15262438776</v>
      </c>
      <c r="M87" s="86">
        <f>INDEX('Substance misuse services'!R:R,MATCH(B87,'Substance misuse services'!B:B,0),1)</f>
        <v>659335.35439218034</v>
      </c>
      <c r="N87" s="4">
        <f t="shared" si="7"/>
        <v>42275.201767792576</v>
      </c>
      <c r="O87" s="52">
        <f t="shared" si="8"/>
        <v>6.4117905230130876E-2</v>
      </c>
      <c r="P87" s="52">
        <f>N87 * Inputs!$B$10 / INDEX('Final Weighted Populations'!H:H,MATCH(B87,'Final Weighted Populations'!C:C,0),1)</f>
        <v>1.1880908670721458E-2</v>
      </c>
      <c r="R87" s="87">
        <f>INDEX('Substance misuse services'!H:H,MATCH(B87,'Substance misuse services'!B:B,0),1)</f>
        <v>21.381906364000852</v>
      </c>
      <c r="S87" s="88">
        <f t="shared" si="9"/>
        <v>0.10259584296794344</v>
      </c>
    </row>
    <row r="88" spans="1:19" x14ac:dyDescent="0.2">
      <c r="A88" t="str">
        <f>INDEX('Pace-of-change'!$C$5:$C$156,MATCH('PTB reference calculation'!$B88,'Pace-of-change'!$D$5:$D$156,0),1)</f>
        <v>R438</v>
      </c>
      <c r="B88" s="39" t="s">
        <v>2038</v>
      </c>
      <c r="C88" s="39" t="s">
        <v>12413</v>
      </c>
      <c r="D88" s="40">
        <f>INDEX('PTB 10-11 allocation data'!C:C,MATCH($B88,'PTB 10-11 allocation data'!A:A,0),1)</f>
        <v>1199</v>
      </c>
      <c r="E88" s="40">
        <f>INDEX('PTB 10-11 allocation data'!D:D,MATCH($B88,'PTB 10-11 allocation data'!A:A,0),1)</f>
        <v>206</v>
      </c>
      <c r="F88" s="40">
        <f>INDEX('PTB 10-11 allocation data'!E:E,MATCH($B88,'PTB 10-11 allocation data'!A:A,0),1)</f>
        <v>1405</v>
      </c>
      <c r="G88" s="41">
        <f>INDEX(MFF!$C:$C,MATCH(B88,MFF!$A:$A,0),1)</f>
        <v>0.95917029900700468</v>
      </c>
      <c r="H88" s="24">
        <f t="shared" si="5"/>
        <v>12.4883972930712</v>
      </c>
      <c r="I88" s="40">
        <f>(Inputs!$B$5/$H$158)*H88</f>
        <v>371528.18162786413</v>
      </c>
      <c r="J88" s="40">
        <f>INDEX('Age gender adjustments'!$J:$J, MATCH(B88,'Age gender adjustments'!$B:$B,0),1)</f>
        <v>467323.74323094258</v>
      </c>
      <c r="K88" s="24">
        <f t="shared" si="6"/>
        <v>394519.11641260301</v>
      </c>
      <c r="M88" s="86">
        <f>INDEX('Substance misuse services'!R:R,MATCH(B88,'Substance misuse services'!B:B,0),1)</f>
        <v>390119.23931629455</v>
      </c>
      <c r="N88" s="4">
        <f t="shared" si="7"/>
        <v>-4399.8770963084535</v>
      </c>
      <c r="O88" s="52">
        <f t="shared" si="8"/>
        <v>-1.127828789992383E-2</v>
      </c>
      <c r="P88" s="52">
        <f>N88 * Inputs!$B$10 / INDEX('Final Weighted Populations'!H:H,MATCH(B88,'Final Weighted Populations'!C:C,0),1)</f>
        <v>-1.6241201360336871E-3</v>
      </c>
      <c r="R88" s="87">
        <f>INDEX('Substance misuse services'!H:H,MATCH(B88,'Substance misuse services'!B:B,0),1)</f>
        <v>13.001553403039948</v>
      </c>
      <c r="S88" s="88">
        <f t="shared" si="9"/>
        <v>0.51315610996874739</v>
      </c>
    </row>
    <row r="89" spans="1:19" x14ac:dyDescent="0.2">
      <c r="A89" t="str">
        <f>INDEX('Pace-of-change'!$C$5:$C$156,MATCH('PTB reference calculation'!$B89,'Pace-of-change'!$D$5:$D$156,0),1)</f>
        <v>R370</v>
      </c>
      <c r="B89" s="39" t="s">
        <v>5820</v>
      </c>
      <c r="C89" s="39" t="s">
        <v>12414</v>
      </c>
      <c r="D89" s="40">
        <f>INDEX('PTB 10-11 allocation data'!C:C,MATCH($B89,'PTB 10-11 allocation data'!A:A,0),1)</f>
        <v>18</v>
      </c>
      <c r="E89" s="40">
        <f>INDEX('PTB 10-11 allocation data'!D:D,MATCH($B89,'PTB 10-11 allocation data'!A:A,0),1)</f>
        <v>3</v>
      </c>
      <c r="F89" s="40">
        <f>INDEX('PTB 10-11 allocation data'!E:E,MATCH($B89,'PTB 10-11 allocation data'!A:A,0),1)</f>
        <v>21</v>
      </c>
      <c r="G89" s="41">
        <f>INDEX(MFF!$C:$C,MATCH(B89,MFF!$A:$A,0),1)</f>
        <v>1.1854832081579951</v>
      </c>
      <c r="H89" s="24">
        <f t="shared" si="5"/>
        <v>0.23116922559080905</v>
      </c>
      <c r="I89" s="40">
        <f>(Inputs!$B$5/$H$158)*H89</f>
        <v>6877.2541437103309</v>
      </c>
      <c r="J89" s="40">
        <f>INDEX('Age gender adjustments'!$J:$J, MATCH(B89,'Age gender adjustments'!$B:$B,0),1)</f>
        <v>5443.5743252870598</v>
      </c>
      <c r="K89" s="24">
        <f t="shared" si="6"/>
        <v>6533.1709872887459</v>
      </c>
      <c r="M89" s="86">
        <f>INDEX('Substance misuse services'!R:R,MATCH(B89,'Substance misuse services'!B:B,0),1)</f>
        <v>6558.9780137568268</v>
      </c>
      <c r="N89" s="4">
        <f t="shared" si="7"/>
        <v>25.807026468080949</v>
      </c>
      <c r="O89" s="52">
        <f t="shared" si="8"/>
        <v>3.9346109125466171E-3</v>
      </c>
      <c r="P89" s="52">
        <f>N89 * Inputs!$B$10 / INDEX('Final Weighted Populations'!H:H,MATCH(B89,'Final Weighted Populations'!C:C,0),1)</f>
        <v>8.7898290032376947E-4</v>
      </c>
      <c r="R89" s="87">
        <f>INDEX('Substance misuse services'!H:H,MATCH(B89,'Substance misuse services'!B:B,0),1)</f>
        <v>0.18967731330527923</v>
      </c>
      <c r="S89" s="88">
        <f t="shared" si="9"/>
        <v>-4.1491912285529814E-2</v>
      </c>
    </row>
    <row r="90" spans="1:19" x14ac:dyDescent="0.2">
      <c r="A90" t="str">
        <f>INDEX('Pace-of-change'!$C$5:$C$156,MATCH('PTB reference calculation'!$B90,'Pace-of-change'!$D$5:$D$156,0),1)</f>
        <v>R383</v>
      </c>
      <c r="B90" s="39" t="s">
        <v>5823</v>
      </c>
      <c r="C90" s="39" t="s">
        <v>12415</v>
      </c>
      <c r="D90" s="40">
        <f>INDEX('PTB 10-11 allocation data'!C:C,MATCH($B90,'PTB 10-11 allocation data'!A:A,0),1)</f>
        <v>446</v>
      </c>
      <c r="E90" s="40">
        <f>INDEX('PTB 10-11 allocation data'!D:D,MATCH($B90,'PTB 10-11 allocation data'!A:A,0),1)</f>
        <v>177</v>
      </c>
      <c r="F90" s="40">
        <f>INDEX('PTB 10-11 allocation data'!E:E,MATCH($B90,'PTB 10-11 allocation data'!A:A,0),1)</f>
        <v>623</v>
      </c>
      <c r="G90" s="41">
        <f>INDEX(MFF!$C:$C,MATCH(B90,MFF!$A:$A,0),1)</f>
        <v>1.0982404191284749</v>
      </c>
      <c r="H90" s="24">
        <f t="shared" si="5"/>
        <v>5.870095040241698</v>
      </c>
      <c r="I90" s="40">
        <f>(Inputs!$B$5/$H$158)*H90</f>
        <v>174634.55759000796</v>
      </c>
      <c r="J90" s="40">
        <f>INDEX('Age gender adjustments'!$J:$J, MATCH(B90,'Age gender adjustments'!$B:$B,0),1)</f>
        <v>331137.33965970518</v>
      </c>
      <c r="K90" s="24">
        <f t="shared" si="6"/>
        <v>212195.22528673528</v>
      </c>
      <c r="M90" s="86">
        <f>INDEX('Substance misuse services'!R:R,MATCH(B90,'Substance misuse services'!B:B,0),1)</f>
        <v>235928.136271589</v>
      </c>
      <c r="N90" s="4">
        <f t="shared" si="7"/>
        <v>23732.910984853719</v>
      </c>
      <c r="O90" s="52">
        <f t="shared" si="8"/>
        <v>0.10059381369220645</v>
      </c>
      <c r="P90" s="52">
        <f>N90 * Inputs!$B$10 / INDEX('Final Weighted Populations'!H:H,MATCH(B90,'Final Weighted Populations'!C:C,0),1)</f>
        <v>1.3923133709158304E-2</v>
      </c>
      <c r="R90" s="87">
        <f>INDEX('Substance misuse services'!H:H,MATCH(B90,'Substance misuse services'!B:B,0),1)</f>
        <v>5.5406229145031558</v>
      </c>
      <c r="S90" s="88">
        <f t="shared" si="9"/>
        <v>-0.32947212573854223</v>
      </c>
    </row>
    <row r="91" spans="1:19" x14ac:dyDescent="0.2">
      <c r="A91" t="str">
        <f>INDEX('Pace-of-change'!$C$5:$C$156,MATCH('PTB reference calculation'!$B91,'Pace-of-change'!$D$5:$D$156,0),1)</f>
        <v>R384</v>
      </c>
      <c r="B91" s="39" t="s">
        <v>9698</v>
      </c>
      <c r="C91" s="39" t="s">
        <v>13156</v>
      </c>
      <c r="D91" s="40">
        <f>INDEX('PTB 10-11 allocation data'!C:C,MATCH($B91,'PTB 10-11 allocation data'!A:A,0),1)</f>
        <v>641</v>
      </c>
      <c r="E91" s="40">
        <f>INDEX('PTB 10-11 allocation data'!D:D,MATCH($B91,'PTB 10-11 allocation data'!A:A,0),1)</f>
        <v>143</v>
      </c>
      <c r="F91" s="40">
        <f>INDEX('PTB 10-11 allocation data'!E:E,MATCH($B91,'PTB 10-11 allocation data'!A:A,0),1)</f>
        <v>784</v>
      </c>
      <c r="G91" s="41">
        <f>INDEX(MFF!$C:$C,MATCH(B91,MFF!$A:$A,0),1)</f>
        <v>1.1381433206864042</v>
      </c>
      <c r="H91" s="24">
        <f t="shared" si="5"/>
        <v>8.1092711598906302</v>
      </c>
      <c r="I91" s="40">
        <f>(Inputs!$B$5/$H$158)*H91</f>
        <v>241249.75348382114</v>
      </c>
      <c r="J91" s="40">
        <f>INDEX('Age gender adjustments'!$J:$J, MATCH(B91,'Age gender adjustments'!$B:$B,0),1)</f>
        <v>323551.551922579</v>
      </c>
      <c r="K91" s="24">
        <f t="shared" si="6"/>
        <v>261002.18510912301</v>
      </c>
      <c r="M91" s="86">
        <f>INDEX('Substance misuse services'!R:R,MATCH(B91,'Substance misuse services'!B:B,0),1)</f>
        <v>265966.50790574128</v>
      </c>
      <c r="N91" s="4">
        <f t="shared" si="7"/>
        <v>4964.3227966182749</v>
      </c>
      <c r="O91" s="52">
        <f t="shared" si="8"/>
        <v>1.8665217796436363E-2</v>
      </c>
      <c r="P91" s="52">
        <f>N91 * Inputs!$B$10 / INDEX('Final Weighted Populations'!H:H,MATCH(B91,'Final Weighted Populations'!C:C,0),1)</f>
        <v>2.9267878770220324E-3</v>
      </c>
      <c r="R91" s="87">
        <f>INDEX('Substance misuse services'!H:H,MATCH(B91,'Substance misuse services'!B:B,0),1)</f>
        <v>7.2784265357895546</v>
      </c>
      <c r="S91" s="88">
        <f t="shared" si="9"/>
        <v>-0.83084462410107562</v>
      </c>
    </row>
    <row r="92" spans="1:19" x14ac:dyDescent="0.2">
      <c r="A92" t="str">
        <f>INDEX('Pace-of-change'!$C$5:$C$156,MATCH('PTB reference calculation'!$B92,'Pace-of-change'!$D$5:$D$156,0),1)</f>
        <v>R385</v>
      </c>
      <c r="B92" s="39" t="s">
        <v>12525</v>
      </c>
      <c r="C92" s="39" t="s">
        <v>13157</v>
      </c>
      <c r="D92" s="40">
        <f>INDEX('PTB 10-11 allocation data'!C:C,MATCH($B92,'PTB 10-11 allocation data'!A:A,0),1)</f>
        <v>279</v>
      </c>
      <c r="E92" s="40">
        <f>INDEX('PTB 10-11 allocation data'!D:D,MATCH($B92,'PTB 10-11 allocation data'!A:A,0),1)</f>
        <v>90</v>
      </c>
      <c r="F92" s="40">
        <f>INDEX('PTB 10-11 allocation data'!E:E,MATCH($B92,'PTB 10-11 allocation data'!A:A,0),1)</f>
        <v>369</v>
      </c>
      <c r="G92" s="41">
        <f>INDEX(MFF!$C:$C,MATCH(B92,MFF!$A:$A,0),1)</f>
        <v>1.0824006999487428</v>
      </c>
      <c r="H92" s="24">
        <f t="shared" si="5"/>
        <v>3.5069782678339267</v>
      </c>
      <c r="I92" s="40">
        <f>(Inputs!$B$5/$H$158)*H92</f>
        <v>104332.14353131382</v>
      </c>
      <c r="J92" s="40">
        <f>INDEX('Age gender adjustments'!$J:$J, MATCH(B92,'Age gender adjustments'!$B:$B,0),1)</f>
        <v>206809.87655323363</v>
      </c>
      <c r="K92" s="24">
        <f t="shared" si="6"/>
        <v>128926.79945657458</v>
      </c>
      <c r="M92" s="86">
        <f>INDEX('Substance misuse services'!R:R,MATCH(B92,'Substance misuse services'!B:B,0),1)</f>
        <v>121923.49800706461</v>
      </c>
      <c r="N92" s="4">
        <f t="shared" si="7"/>
        <v>-7003.3014495099633</v>
      </c>
      <c r="O92" s="52">
        <f t="shared" si="8"/>
        <v>-5.7440128965986284E-2</v>
      </c>
      <c r="P92" s="52">
        <f>N92 * Inputs!$B$10 / INDEX('Final Weighted Populations'!H:H,MATCH(B92,'Final Weighted Populations'!C:C,0),1)</f>
        <v>-6.2264318396222E-3</v>
      </c>
      <c r="R92" s="87">
        <f>INDEX('Substance misuse services'!H:H,MATCH(B92,'Substance misuse services'!B:B,0),1)</f>
        <v>3.1010780053531484</v>
      </c>
      <c r="S92" s="88">
        <f t="shared" si="9"/>
        <v>-0.40590026248077837</v>
      </c>
    </row>
    <row r="93" spans="1:19" x14ac:dyDescent="0.2">
      <c r="A93" t="str">
        <f>INDEX('Pace-of-change'!$C$5:$C$156,MATCH('PTB reference calculation'!$B93,'Pace-of-change'!$D$5:$D$156,0),1)</f>
        <v>R386</v>
      </c>
      <c r="B93" s="39" t="s">
        <v>3817</v>
      </c>
      <c r="C93" s="39" t="s">
        <v>13158</v>
      </c>
      <c r="D93" s="40">
        <f>INDEX('PTB 10-11 allocation data'!C:C,MATCH($B93,'PTB 10-11 allocation data'!A:A,0),1)</f>
        <v>909</v>
      </c>
      <c r="E93" s="40">
        <f>INDEX('PTB 10-11 allocation data'!D:D,MATCH($B93,'PTB 10-11 allocation data'!A:A,0),1)</f>
        <v>283</v>
      </c>
      <c r="F93" s="40">
        <f>INDEX('PTB 10-11 allocation data'!E:E,MATCH($B93,'PTB 10-11 allocation data'!A:A,0),1)</f>
        <v>1192</v>
      </c>
      <c r="G93" s="41">
        <f>INDEX(MFF!$C:$C,MATCH(B93,MFF!$A:$A,0),1)</f>
        <v>1.1369938062900387</v>
      </c>
      <c r="H93" s="24">
        <f t="shared" si="5"/>
        <v>11.944119935076856</v>
      </c>
      <c r="I93" s="40">
        <f>(Inputs!$B$5/$H$158)*H93</f>
        <v>355336.00160897174</v>
      </c>
      <c r="J93" s="40">
        <f>INDEX('Age gender adjustments'!$J:$J, MATCH(B93,'Age gender adjustments'!$B:$B,0),1)</f>
        <v>395486.88852126087</v>
      </c>
      <c r="K93" s="24">
        <f t="shared" si="6"/>
        <v>364972.21446792118</v>
      </c>
      <c r="M93" s="86">
        <f>INDEX('Substance misuse services'!R:R,MATCH(B93,'Substance misuse services'!B:B,0),1)</f>
        <v>439444.921641797</v>
      </c>
      <c r="N93" s="4">
        <f t="shared" si="7"/>
        <v>74472.707173875824</v>
      </c>
      <c r="O93" s="52">
        <f t="shared" si="8"/>
        <v>0.16946994607570062</v>
      </c>
      <c r="P93" s="52">
        <f>N93 * Inputs!$B$10 / INDEX('Final Weighted Populations'!H:H,MATCH(B93,'Final Weighted Populations'!C:C,0),1)</f>
        <v>3.4330942800048066E-2</v>
      </c>
      <c r="R93" s="87">
        <f>INDEX('Substance misuse services'!H:H,MATCH(B93,'Substance misuse services'!B:B,0),1)</f>
        <v>12.461452116938824</v>
      </c>
      <c r="S93" s="88">
        <f t="shared" si="9"/>
        <v>0.51733218186196872</v>
      </c>
    </row>
    <row r="94" spans="1:19" x14ac:dyDescent="0.2">
      <c r="A94" t="str">
        <f>INDEX('Pace-of-change'!$C$5:$C$156,MATCH('PTB reference calculation'!$B94,'Pace-of-change'!$D$5:$D$156,0),1)</f>
        <v>R387</v>
      </c>
      <c r="B94" s="39" t="s">
        <v>1058</v>
      </c>
      <c r="C94" s="39" t="s">
        <v>13159</v>
      </c>
      <c r="D94" s="40">
        <f>INDEX('PTB 10-11 allocation data'!C:C,MATCH($B94,'PTB 10-11 allocation data'!A:A,0),1)</f>
        <v>405</v>
      </c>
      <c r="E94" s="40">
        <f>INDEX('PTB 10-11 allocation data'!D:D,MATCH($B94,'PTB 10-11 allocation data'!A:A,0),1)</f>
        <v>195</v>
      </c>
      <c r="F94" s="40">
        <f>INDEX('PTB 10-11 allocation data'!E:E,MATCH($B94,'PTB 10-11 allocation data'!A:A,0),1)</f>
        <v>600</v>
      </c>
      <c r="G94" s="41">
        <f>INDEX(MFF!$C:$C,MATCH(B94,MFF!$A:$A,0),1)</f>
        <v>1.0913737875351546</v>
      </c>
      <c r="H94" s="24">
        <f t="shared" si="5"/>
        <v>5.4841532823641508</v>
      </c>
      <c r="I94" s="40">
        <f>(Inputs!$B$5/$H$158)*H94</f>
        <v>163152.84090903233</v>
      </c>
      <c r="J94" s="40">
        <f>INDEX('Age gender adjustments'!$J:$J, MATCH(B94,'Age gender adjustments'!$B:$B,0),1)</f>
        <v>243201.64002737965</v>
      </c>
      <c r="K94" s="24">
        <f t="shared" si="6"/>
        <v>182364.55269743569</v>
      </c>
      <c r="M94" s="86">
        <f>INDEX('Substance misuse services'!R:R,MATCH(B94,'Substance misuse services'!B:B,0),1)</f>
        <v>179713.52237963915</v>
      </c>
      <c r="N94" s="4">
        <f t="shared" si="7"/>
        <v>-2651.0303177965397</v>
      </c>
      <c r="O94" s="52">
        <f t="shared" si="8"/>
        <v>-1.4751423725346175E-2</v>
      </c>
      <c r="P94" s="52">
        <f>N94 * Inputs!$B$10 / INDEX('Final Weighted Populations'!H:H,MATCH(B94,'Final Weighted Populations'!C:C,0),1)</f>
        <v>-2.0292731015465332E-3</v>
      </c>
      <c r="R94" s="87">
        <f>INDEX('Substance misuse services'!H:H,MATCH(B94,'Substance misuse services'!B:B,0),1)</f>
        <v>5.053060636287765</v>
      </c>
      <c r="S94" s="88">
        <f t="shared" si="9"/>
        <v>-0.43109264607638575</v>
      </c>
    </row>
    <row r="95" spans="1:19" x14ac:dyDescent="0.2">
      <c r="A95" t="str">
        <f>INDEX('Pace-of-change'!$C$5:$C$156,MATCH('PTB reference calculation'!$B95,'Pace-of-change'!$D$5:$D$156,0),1)</f>
        <v>R371</v>
      </c>
      <c r="B95" s="39" t="s">
        <v>4847</v>
      </c>
      <c r="C95" s="39" t="s">
        <v>13160</v>
      </c>
      <c r="D95" s="40">
        <f>INDEX('PTB 10-11 allocation data'!C:C,MATCH($B95,'PTB 10-11 allocation data'!A:A,0),1)</f>
        <v>1591</v>
      </c>
      <c r="E95" s="40">
        <f>INDEX('PTB 10-11 allocation data'!D:D,MATCH($B95,'PTB 10-11 allocation data'!A:A,0),1)</f>
        <v>331</v>
      </c>
      <c r="F95" s="40">
        <f>INDEX('PTB 10-11 allocation data'!E:E,MATCH($B95,'PTB 10-11 allocation data'!A:A,0),1)</f>
        <v>1922</v>
      </c>
      <c r="G95" s="41">
        <f>INDEX(MFF!$C:$C,MATCH(B95,MFF!$A:$A,0),1)</f>
        <v>1.1963014246757064</v>
      </c>
      <c r="H95" s="24">
        <f t="shared" si="5"/>
        <v>21.013034524428786</v>
      </c>
      <c r="I95" s="40">
        <f>(Inputs!$B$5/$H$158)*H95</f>
        <v>625135.02126297599</v>
      </c>
      <c r="J95" s="40">
        <f>INDEX('Age gender adjustments'!$J:$J, MATCH(B95,'Age gender adjustments'!$B:$B,0),1)</f>
        <v>353408.31584210019</v>
      </c>
      <c r="K95" s="24">
        <f t="shared" si="6"/>
        <v>559920.6119619658</v>
      </c>
      <c r="M95" s="86">
        <f>INDEX('Substance misuse services'!R:R,MATCH(B95,'Substance misuse services'!B:B,0),1)</f>
        <v>479823.15396771958</v>
      </c>
      <c r="N95" s="4">
        <f t="shared" si="7"/>
        <v>-80097.457994246215</v>
      </c>
      <c r="O95" s="52">
        <f t="shared" si="8"/>
        <v>-0.1669312064912041</v>
      </c>
      <c r="P95" s="52">
        <f>N95 * Inputs!$B$10 / INDEX('Final Weighted Populations'!H:H,MATCH(B95,'Final Weighted Populations'!C:C,0),1)</f>
        <v>-3.9511985421725633E-2</v>
      </c>
      <c r="R95" s="87">
        <f>INDEX('Substance misuse services'!H:H,MATCH(B95,'Substance misuse services'!B:B,0),1)</f>
        <v>17.633482999719913</v>
      </c>
      <c r="S95" s="88">
        <f t="shared" si="9"/>
        <v>-3.379551524708873</v>
      </c>
    </row>
    <row r="96" spans="1:19" x14ac:dyDescent="0.2">
      <c r="A96" t="str">
        <f>INDEX('Pace-of-change'!$C$5:$C$156,MATCH('PTB reference calculation'!$B96,'Pace-of-change'!$D$5:$D$156,0),1)</f>
        <v>R388</v>
      </c>
      <c r="B96" s="39" t="s">
        <v>6606</v>
      </c>
      <c r="C96" s="39" t="s">
        <v>13161</v>
      </c>
      <c r="D96" s="40">
        <f>INDEX('PTB 10-11 allocation data'!C:C,MATCH($B96,'PTB 10-11 allocation data'!A:A,0),1)</f>
        <v>659</v>
      </c>
      <c r="E96" s="40">
        <f>INDEX('PTB 10-11 allocation data'!D:D,MATCH($B96,'PTB 10-11 allocation data'!A:A,0),1)</f>
        <v>170</v>
      </c>
      <c r="F96" s="40">
        <f>INDEX('PTB 10-11 allocation data'!E:E,MATCH($B96,'PTB 10-11 allocation data'!A:A,0),1)</f>
        <v>829</v>
      </c>
      <c r="G96" s="41">
        <f>INDEX(MFF!$C:$C,MATCH(B96,MFF!$A:$A,0),1)</f>
        <v>1.106316284686137</v>
      </c>
      <c r="H96" s="24">
        <f t="shared" si="5"/>
        <v>8.2309931580648588</v>
      </c>
      <c r="I96" s="40">
        <f>(Inputs!$B$5/$H$158)*H96</f>
        <v>244870.96696578429</v>
      </c>
      <c r="J96" s="40">
        <f>INDEX('Age gender adjustments'!$J:$J, MATCH(B96,'Age gender adjustments'!$B:$B,0),1)</f>
        <v>412814.76407256618</v>
      </c>
      <c r="K96" s="24">
        <f t="shared" si="6"/>
        <v>285177.47827141196</v>
      </c>
      <c r="M96" s="86">
        <f>INDEX('Substance misuse services'!R:R,MATCH(B96,'Substance misuse services'!B:B,0),1)</f>
        <v>306718.22954319941</v>
      </c>
      <c r="N96" s="4">
        <f t="shared" si="7"/>
        <v>21540.751271787449</v>
      </c>
      <c r="O96" s="52">
        <f t="shared" si="8"/>
        <v>7.022977181326473E-2</v>
      </c>
      <c r="P96" s="52">
        <f>N96 * Inputs!$B$10 / INDEX('Final Weighted Populations'!H:H,MATCH(B96,'Final Weighted Populations'!C:C,0),1)</f>
        <v>9.9084748875546396E-3</v>
      </c>
      <c r="R96" s="87">
        <f>INDEX('Substance misuse services'!H:H,MATCH(B96,'Substance misuse services'!B:B,0),1)</f>
        <v>8.4135353450380723</v>
      </c>
      <c r="S96" s="88">
        <f t="shared" si="9"/>
        <v>0.18254218697321356</v>
      </c>
    </row>
    <row r="97" spans="1:19" x14ac:dyDescent="0.2">
      <c r="A97" t="str">
        <f>INDEX('Pace-of-change'!$C$5:$C$156,MATCH('PTB reference calculation'!$B97,'Pace-of-change'!$D$5:$D$156,0),1)</f>
        <v>R389</v>
      </c>
      <c r="B97" s="39" t="s">
        <v>7795</v>
      </c>
      <c r="C97" s="39" t="s">
        <v>13162</v>
      </c>
      <c r="D97" s="40">
        <f>INDEX('PTB 10-11 allocation data'!C:C,MATCH($B97,'PTB 10-11 allocation data'!A:A,0),1)</f>
        <v>1193</v>
      </c>
      <c r="E97" s="40">
        <f>INDEX('PTB 10-11 allocation data'!D:D,MATCH($B97,'PTB 10-11 allocation data'!A:A,0),1)</f>
        <v>250</v>
      </c>
      <c r="F97" s="40">
        <f>INDEX('PTB 10-11 allocation data'!E:E,MATCH($B97,'PTB 10-11 allocation data'!A:A,0),1)</f>
        <v>1443</v>
      </c>
      <c r="G97" s="41">
        <f>INDEX(MFF!$C:$C,MATCH(B97,MFF!$A:$A,0),1)</f>
        <v>1.1255185223274111</v>
      </c>
      <c r="H97" s="24">
        <f t="shared" si="5"/>
        <v>14.834334124275278</v>
      </c>
      <c r="I97" s="40">
        <f>(Inputs!$B$5/$H$158)*H97</f>
        <v>441319.49468888075</v>
      </c>
      <c r="J97" s="40">
        <f>INDEX('Age gender adjustments'!$J:$J, MATCH(B97,'Age gender adjustments'!$B:$B,0),1)</f>
        <v>439479.47152946028</v>
      </c>
      <c r="K97" s="24">
        <f t="shared" si="6"/>
        <v>440877.88913061982</v>
      </c>
      <c r="M97" s="86">
        <f>INDEX('Substance misuse services'!R:R,MATCH(B97,'Substance misuse services'!B:B,0),1)</f>
        <v>485238.55103956722</v>
      </c>
      <c r="N97" s="4">
        <f t="shared" si="7"/>
        <v>44360.661908947397</v>
      </c>
      <c r="O97" s="52">
        <f t="shared" si="8"/>
        <v>9.1420316489507755E-2</v>
      </c>
      <c r="P97" s="52">
        <f>N97 * Inputs!$B$10 / INDEX('Final Weighted Populations'!H:H,MATCH(B97,'Final Weighted Populations'!C:C,0),1)</f>
        <v>1.8796964902199498E-2</v>
      </c>
      <c r="R97" s="87">
        <f>INDEX('Substance misuse services'!H:H,MATCH(B97,'Substance misuse services'!B:B,0),1)</f>
        <v>13.97331245469481</v>
      </c>
      <c r="S97" s="88">
        <f t="shared" si="9"/>
        <v>-0.86102166958046844</v>
      </c>
    </row>
    <row r="98" spans="1:19" x14ac:dyDescent="0.2">
      <c r="A98" t="str">
        <f>INDEX('Pace-of-change'!$C$5:$C$156,MATCH('PTB reference calculation'!$B98,'Pace-of-change'!$D$5:$D$156,0),1)</f>
        <v>R390</v>
      </c>
      <c r="B98" s="39" t="s">
        <v>7868</v>
      </c>
      <c r="C98" s="39" t="s">
        <v>13163</v>
      </c>
      <c r="D98" s="40">
        <f>INDEX('PTB 10-11 allocation data'!C:C,MATCH($B98,'PTB 10-11 allocation data'!A:A,0),1)</f>
        <v>625</v>
      </c>
      <c r="E98" s="40">
        <f>INDEX('PTB 10-11 allocation data'!D:D,MATCH($B98,'PTB 10-11 allocation data'!A:A,0),1)</f>
        <v>161</v>
      </c>
      <c r="F98" s="40">
        <f>INDEX('PTB 10-11 allocation data'!E:E,MATCH($B98,'PTB 10-11 allocation data'!A:A,0),1)</f>
        <v>786</v>
      </c>
      <c r="G98" s="41">
        <f>INDEX(MFF!$C:$C,MATCH(B98,MFF!$A:$A,0),1)</f>
        <v>1.1173680540376953</v>
      </c>
      <c r="H98" s="24">
        <f t="shared" si="5"/>
        <v>7.8830316212359408</v>
      </c>
      <c r="I98" s="40">
        <f>(Inputs!$B$5/$H$158)*H98</f>
        <v>234519.15687993678</v>
      </c>
      <c r="J98" s="40">
        <f>INDEX('Age gender adjustments'!$J:$J, MATCH(B98,'Age gender adjustments'!$B:$B,0),1)</f>
        <v>336523.25136514637</v>
      </c>
      <c r="K98" s="24">
        <f t="shared" si="6"/>
        <v>259000.13955638709</v>
      </c>
      <c r="M98" s="86">
        <f>INDEX('Substance misuse services'!R:R,MATCH(B98,'Substance misuse services'!B:B,0),1)</f>
        <v>299173.72331683675</v>
      </c>
      <c r="N98" s="4">
        <f t="shared" si="7"/>
        <v>40173.583760449663</v>
      </c>
      <c r="O98" s="52">
        <f t="shared" si="8"/>
        <v>0.13428179224785813</v>
      </c>
      <c r="P98" s="52">
        <f>N98 * Inputs!$B$10 / INDEX('Final Weighted Populations'!H:H,MATCH(B98,'Final Weighted Populations'!C:C,0),1)</f>
        <v>2.202661818308748E-2</v>
      </c>
      <c r="R98" s="87">
        <f>INDEX('Substance misuse services'!H:H,MATCH(B98,'Substance misuse services'!B:B,0),1)</f>
        <v>9.7881441533702116</v>
      </c>
      <c r="S98" s="88">
        <f t="shared" si="9"/>
        <v>1.9051125321342708</v>
      </c>
    </row>
    <row r="99" spans="1:19" x14ac:dyDescent="0.2">
      <c r="A99" t="str">
        <f>INDEX('Pace-of-change'!$C$5:$C$156,MATCH('PTB reference calculation'!$B99,'Pace-of-change'!$D$5:$D$156,0),1)</f>
        <v>R372</v>
      </c>
      <c r="B99" s="39" t="s">
        <v>2104</v>
      </c>
      <c r="C99" s="39" t="s">
        <v>13164</v>
      </c>
      <c r="D99" s="40">
        <f>INDEX('PTB 10-11 allocation data'!C:C,MATCH($B99,'PTB 10-11 allocation data'!A:A,0),1)</f>
        <v>815</v>
      </c>
      <c r="E99" s="40">
        <f>INDEX('PTB 10-11 allocation data'!D:D,MATCH($B99,'PTB 10-11 allocation data'!A:A,0),1)</f>
        <v>265</v>
      </c>
      <c r="F99" s="40">
        <f>INDEX('PTB 10-11 allocation data'!E:E,MATCH($B99,'PTB 10-11 allocation data'!A:A,0),1)</f>
        <v>1080</v>
      </c>
      <c r="G99" s="41">
        <f>INDEX(MFF!$C:$C,MATCH(B99,MFF!$A:$A,0),1)</f>
        <v>1.1335233543662295</v>
      </c>
      <c r="H99" s="24">
        <f t="shared" si="5"/>
        <v>10.740133782620026</v>
      </c>
      <c r="I99" s="40">
        <f>(Inputs!$B$5/$H$158)*H99</f>
        <v>319517.57147497905</v>
      </c>
      <c r="J99" s="40">
        <f>INDEX('Age gender adjustments'!$J:$J, MATCH(B99,'Age gender adjustments'!$B:$B,0),1)</f>
        <v>447899.7928730477</v>
      </c>
      <c r="K99" s="24">
        <f t="shared" si="6"/>
        <v>350329.30461051554</v>
      </c>
      <c r="M99" s="86">
        <f>INDEX('Substance misuse services'!R:R,MATCH(B99,'Substance misuse services'!B:B,0),1)</f>
        <v>312973.85482381156</v>
      </c>
      <c r="N99" s="4">
        <f t="shared" si="7"/>
        <v>-37355.449786703975</v>
      </c>
      <c r="O99" s="52">
        <f t="shared" si="8"/>
        <v>-0.11935645489535604</v>
      </c>
      <c r="P99" s="52">
        <f>N99 * Inputs!$B$10 / INDEX('Final Weighted Populations'!H:H,MATCH(B99,'Final Weighted Populations'!C:C,0),1)</f>
        <v>-1.6467371494567121E-2</v>
      </c>
      <c r="R99" s="87">
        <f>INDEX('Substance misuse services'!H:H,MATCH(B99,'Substance misuse services'!B:B,0),1)</f>
        <v>8.257717636557981</v>
      </c>
      <c r="S99" s="88">
        <f t="shared" si="9"/>
        <v>-2.4824161460620449</v>
      </c>
    </row>
    <row r="100" spans="1:19" x14ac:dyDescent="0.2">
      <c r="A100" t="str">
        <f>INDEX('Pace-of-change'!$C$5:$C$156,MATCH('PTB reference calculation'!$B100,'Pace-of-change'!$D$5:$D$156,0),1)</f>
        <v>R373</v>
      </c>
      <c r="B100" s="39" t="s">
        <v>6810</v>
      </c>
      <c r="C100" s="39" t="s">
        <v>13165</v>
      </c>
      <c r="D100" s="40">
        <f>INDEX('PTB 10-11 allocation data'!C:C,MATCH($B100,'PTB 10-11 allocation data'!A:A,0),1)</f>
        <v>1420</v>
      </c>
      <c r="E100" s="40">
        <f>INDEX('PTB 10-11 allocation data'!D:D,MATCH($B100,'PTB 10-11 allocation data'!A:A,0),1)</f>
        <v>143</v>
      </c>
      <c r="F100" s="40">
        <f>INDEX('PTB 10-11 allocation data'!E:E,MATCH($B100,'PTB 10-11 allocation data'!A:A,0),1)</f>
        <v>1563</v>
      </c>
      <c r="G100" s="41">
        <f>INDEX(MFF!$C:$C,MATCH(B100,MFF!$A:$A,0),1)</f>
        <v>1.1854832081579951</v>
      </c>
      <c r="H100" s="24">
        <f t="shared" si="5"/>
        <v>17.681482049676497</v>
      </c>
      <c r="I100" s="40">
        <f>(Inputs!$B$5/$H$158)*H100</f>
        <v>526021.77206892101</v>
      </c>
      <c r="J100" s="40">
        <f>INDEX('Age gender adjustments'!$J:$J, MATCH(B100,'Age gender adjustments'!$B:$B,0),1)</f>
        <v>533836.72906075511</v>
      </c>
      <c r="K100" s="24">
        <f t="shared" si="6"/>
        <v>527897.36174696113</v>
      </c>
      <c r="M100" s="86">
        <f>INDEX('Substance misuse services'!R:R,MATCH(B100,'Substance misuse services'!B:B,0),1)</f>
        <v>439708.0188162945</v>
      </c>
      <c r="N100" s="4">
        <f t="shared" si="7"/>
        <v>-88189.342930666637</v>
      </c>
      <c r="O100" s="52">
        <f t="shared" si="8"/>
        <v>-0.20056341744249889</v>
      </c>
      <c r="P100" s="52">
        <f>N100 * Inputs!$B$10 / INDEX('Final Weighted Populations'!H:H,MATCH(B100,'Final Weighted Populations'!C:C,0),1)</f>
        <v>-3.3933022166983302E-2</v>
      </c>
      <c r="R100" s="87">
        <f>INDEX('Substance misuse services'!H:H,MATCH(B100,'Substance misuse services'!B:B,0),1)</f>
        <v>12.868420224555036</v>
      </c>
      <c r="S100" s="88">
        <f t="shared" si="9"/>
        <v>-4.8130618251214603</v>
      </c>
    </row>
    <row r="101" spans="1:19" x14ac:dyDescent="0.2">
      <c r="A101" t="str">
        <f>INDEX('Pace-of-change'!$C$5:$C$156,MATCH('PTB reference calculation'!$B101,'Pace-of-change'!$D$5:$D$156,0),1)</f>
        <v>R374</v>
      </c>
      <c r="B101" s="39" t="s">
        <v>10658</v>
      </c>
      <c r="C101" s="39" t="s">
        <v>13166</v>
      </c>
      <c r="D101" s="40">
        <f>INDEX('PTB 10-11 allocation data'!C:C,MATCH($B101,'PTB 10-11 allocation data'!A:A,0),1)</f>
        <v>954</v>
      </c>
      <c r="E101" s="40">
        <f>INDEX('PTB 10-11 allocation data'!D:D,MATCH($B101,'PTB 10-11 allocation data'!A:A,0),1)</f>
        <v>256</v>
      </c>
      <c r="F101" s="40">
        <f>INDEX('PTB 10-11 allocation data'!E:E,MATCH($B101,'PTB 10-11 allocation data'!A:A,0),1)</f>
        <v>1210</v>
      </c>
      <c r="G101" s="41">
        <f>INDEX(MFF!$C:$C,MATCH(B101,MFF!$A:$A,0),1)</f>
        <v>1.1610116926335254</v>
      </c>
      <c r="H101" s="24">
        <f t="shared" si="5"/>
        <v>12.562146514294746</v>
      </c>
      <c r="I101" s="40">
        <f>(Inputs!$B$5/$H$158)*H101</f>
        <v>373722.21128712688</v>
      </c>
      <c r="J101" s="40">
        <f>INDEX('Age gender adjustments'!$J:$J, MATCH(B101,'Age gender adjustments'!$B:$B,0),1)</f>
        <v>263739.52652858995</v>
      </c>
      <c r="K101" s="24">
        <f t="shared" si="6"/>
        <v>347326.36694507801</v>
      </c>
      <c r="M101" s="86">
        <f>INDEX('Substance misuse services'!R:R,MATCH(B101,'Substance misuse services'!B:B,0),1)</f>
        <v>272001.48911434808</v>
      </c>
      <c r="N101" s="4">
        <f t="shared" si="7"/>
        <v>-75324.877830729936</v>
      </c>
      <c r="O101" s="52">
        <f t="shared" si="8"/>
        <v>-0.27692818181250373</v>
      </c>
      <c r="P101" s="52">
        <f>N101 * Inputs!$B$10 / INDEX('Final Weighted Populations'!H:H,MATCH(B101,'Final Weighted Populations'!C:C,0),1)</f>
        <v>-5.5596534574299174E-2</v>
      </c>
      <c r="R101" s="87">
        <f>INDEX('Substance misuse services'!H:H,MATCH(B101,'Substance misuse services'!B:B,0),1)</f>
        <v>9.1139417871731752</v>
      </c>
      <c r="S101" s="88">
        <f t="shared" si="9"/>
        <v>-3.4482047271215706</v>
      </c>
    </row>
    <row r="102" spans="1:19" x14ac:dyDescent="0.2">
      <c r="A102" t="str">
        <f>INDEX('Pace-of-change'!$C$5:$C$156,MATCH('PTB reference calculation'!$B102,'Pace-of-change'!$D$5:$D$156,0),1)</f>
        <v>R391</v>
      </c>
      <c r="B102" s="39" t="s">
        <v>8541</v>
      </c>
      <c r="C102" s="39" t="s">
        <v>13167</v>
      </c>
      <c r="D102" s="40">
        <f>INDEX('PTB 10-11 allocation data'!C:C,MATCH($B102,'PTB 10-11 allocation data'!A:A,0),1)</f>
        <v>1001</v>
      </c>
      <c r="E102" s="40">
        <f>INDEX('PTB 10-11 allocation data'!D:D,MATCH($B102,'PTB 10-11 allocation data'!A:A,0),1)</f>
        <v>250</v>
      </c>
      <c r="F102" s="40">
        <f>INDEX('PTB 10-11 allocation data'!E:E,MATCH($B102,'PTB 10-11 allocation data'!A:A,0),1)</f>
        <v>1251</v>
      </c>
      <c r="G102" s="41">
        <f>INDEX(MFF!$C:$C,MATCH(B102,MFF!$A:$A,0),1)</f>
        <v>1.1468650691315483</v>
      </c>
      <c r="H102" s="24">
        <f t="shared" si="5"/>
        <v>12.913700678421232</v>
      </c>
      <c r="I102" s="40">
        <f>(Inputs!$B$5/$H$158)*H102</f>
        <v>384180.90156390751</v>
      </c>
      <c r="J102" s="40">
        <f>INDEX('Age gender adjustments'!$J:$J, MATCH(B102,'Age gender adjustments'!$B:$B,0),1)</f>
        <v>422559.43337275751</v>
      </c>
      <c r="K102" s="24">
        <f t="shared" si="6"/>
        <v>393391.7491980315</v>
      </c>
      <c r="M102" s="86">
        <f>INDEX('Substance misuse services'!R:R,MATCH(B102,'Substance misuse services'!B:B,0),1)</f>
        <v>402872.53917480144</v>
      </c>
      <c r="N102" s="4">
        <f t="shared" si="7"/>
        <v>9480.7899767699419</v>
      </c>
      <c r="O102" s="52">
        <f t="shared" si="8"/>
        <v>2.3532976450043777E-2</v>
      </c>
      <c r="P102" s="52">
        <f>N102 * Inputs!$B$10 / INDEX('Final Weighted Populations'!H:H,MATCH(B102,'Final Weighted Populations'!C:C,0),1)</f>
        <v>4.3796701889459843E-3</v>
      </c>
      <c r="R102" s="87">
        <f>INDEX('Substance misuse services'!H:H,MATCH(B102,'Substance misuse services'!B:B,0),1)</f>
        <v>11.652149102376532</v>
      </c>
      <c r="S102" s="88">
        <f t="shared" si="9"/>
        <v>-1.2615515760447007</v>
      </c>
    </row>
    <row r="103" spans="1:19" x14ac:dyDescent="0.2">
      <c r="A103" t="str">
        <f>INDEX('Pace-of-change'!$C$5:$C$156,MATCH('PTB reference calculation'!$B103,'Pace-of-change'!$D$5:$D$156,0),1)</f>
        <v>R392</v>
      </c>
      <c r="B103" s="39" t="s">
        <v>10705</v>
      </c>
      <c r="C103" s="39" t="s">
        <v>13168</v>
      </c>
      <c r="D103" s="40">
        <f>INDEX('PTB 10-11 allocation data'!C:C,MATCH($B103,'PTB 10-11 allocation data'!A:A,0),1)</f>
        <v>421</v>
      </c>
      <c r="E103" s="40">
        <f>INDEX('PTB 10-11 allocation data'!D:D,MATCH($B103,'PTB 10-11 allocation data'!A:A,0),1)</f>
        <v>135</v>
      </c>
      <c r="F103" s="40">
        <f>INDEX('PTB 10-11 allocation data'!E:E,MATCH($B103,'PTB 10-11 allocation data'!A:A,0),1)</f>
        <v>556</v>
      </c>
      <c r="G103" s="41">
        <f>INDEX(MFF!$C:$C,MATCH(B103,MFF!$A:$A,0),1)</f>
        <v>1.1155044308921866</v>
      </c>
      <c r="H103" s="24">
        <f t="shared" si="5"/>
        <v>5.4492391449083319</v>
      </c>
      <c r="I103" s="40">
        <f>(Inputs!$B$5/$H$158)*H103</f>
        <v>162114.14989867643</v>
      </c>
      <c r="J103" s="40">
        <f>INDEX('Age gender adjustments'!$J:$J, MATCH(B103,'Age gender adjustments'!$B:$B,0),1)</f>
        <v>196696.03573564137</v>
      </c>
      <c r="K103" s="24">
        <f t="shared" si="6"/>
        <v>170413.80249954801</v>
      </c>
      <c r="M103" s="86">
        <f>INDEX('Substance misuse services'!R:R,MATCH(B103,'Substance misuse services'!B:B,0),1)</f>
        <v>193179.0378718164</v>
      </c>
      <c r="N103" s="4">
        <f t="shared" si="7"/>
        <v>22765.235372268391</v>
      </c>
      <c r="O103" s="52">
        <f t="shared" si="8"/>
        <v>0.11784526739062766</v>
      </c>
      <c r="P103" s="52">
        <f>N103 * Inputs!$B$10 / INDEX('Final Weighted Populations'!H:H,MATCH(B103,'Final Weighted Populations'!C:C,0),1)</f>
        <v>2.0995050750590032E-2</v>
      </c>
      <c r="R103" s="87">
        <f>INDEX('Substance misuse services'!H:H,MATCH(B103,'Substance misuse services'!B:B,0),1)</f>
        <v>5.7448478190947618</v>
      </c>
      <c r="S103" s="88">
        <f t="shared" si="9"/>
        <v>0.29560867418642989</v>
      </c>
    </row>
    <row r="104" spans="1:19" x14ac:dyDescent="0.2">
      <c r="A104" t="str">
        <f>INDEX('Pace-of-change'!$C$5:$C$156,MATCH('PTB reference calculation'!$B104,'Pace-of-change'!$D$5:$D$156,0),1)</f>
        <v>R393</v>
      </c>
      <c r="B104" s="39" t="s">
        <v>10751</v>
      </c>
      <c r="C104" s="39" t="s">
        <v>13169</v>
      </c>
      <c r="D104" s="40">
        <f>INDEX('PTB 10-11 allocation data'!C:C,MATCH($B104,'PTB 10-11 allocation data'!A:A,0),1)</f>
        <v>295</v>
      </c>
      <c r="E104" s="40">
        <f>INDEX('PTB 10-11 allocation data'!D:D,MATCH($B104,'PTB 10-11 allocation data'!A:A,0),1)</f>
        <v>196</v>
      </c>
      <c r="F104" s="40">
        <f>INDEX('PTB 10-11 allocation data'!E:E,MATCH($B104,'PTB 10-11 allocation data'!A:A,0),1)</f>
        <v>491</v>
      </c>
      <c r="G104" s="41">
        <f>INDEX(MFF!$C:$C,MATCH(B104,MFF!$A:$A,0),1)</f>
        <v>1.0942850999802725</v>
      </c>
      <c r="H104" s="24">
        <f t="shared" si="5"/>
        <v>4.300540442922471</v>
      </c>
      <c r="I104" s="40">
        <f>(Inputs!$B$5/$H$158)*H104</f>
        <v>127940.5141653004</v>
      </c>
      <c r="J104" s="40">
        <f>INDEX('Age gender adjustments'!$J:$J, MATCH(B104,'Age gender adjustments'!$B:$B,0),1)</f>
        <v>214422.12112544628</v>
      </c>
      <c r="K104" s="24">
        <f t="shared" si="6"/>
        <v>148696.0998357354</v>
      </c>
      <c r="M104" s="86">
        <f>INDEX('Substance misuse services'!R:R,MATCH(B104,'Substance misuse services'!B:B,0),1)</f>
        <v>170101.40568882145</v>
      </c>
      <c r="N104" s="4">
        <f t="shared" si="7"/>
        <v>21405.305853086058</v>
      </c>
      <c r="O104" s="52">
        <f t="shared" si="8"/>
        <v>0.12583850066615146</v>
      </c>
      <c r="P104" s="52">
        <f>N104 * Inputs!$B$10 / INDEX('Final Weighted Populations'!H:H,MATCH(B104,'Final Weighted Populations'!C:C,0),1)</f>
        <v>1.7539159585852615E-2</v>
      </c>
      <c r="R104" s="87">
        <f>INDEX('Substance misuse services'!H:H,MATCH(B104,'Substance misuse services'!B:B,0),1)</f>
        <v>4.2075262094241479</v>
      </c>
      <c r="S104" s="88">
        <f t="shared" si="9"/>
        <v>-9.3014233498323051E-2</v>
      </c>
    </row>
    <row r="105" spans="1:19" x14ac:dyDescent="0.2">
      <c r="A105" t="str">
        <f>INDEX('Pace-of-change'!$C$5:$C$156,MATCH('PTB reference calculation'!$B105,'Pace-of-change'!$D$5:$D$156,0),1)</f>
        <v>R394</v>
      </c>
      <c r="B105" s="39" t="s">
        <v>6939</v>
      </c>
      <c r="C105" s="39" t="s">
        <v>13170</v>
      </c>
      <c r="D105" s="40">
        <f>INDEX('PTB 10-11 allocation data'!C:C,MATCH($B105,'PTB 10-11 allocation data'!A:A,0),1)</f>
        <v>585</v>
      </c>
      <c r="E105" s="40">
        <f>INDEX('PTB 10-11 allocation data'!D:D,MATCH($B105,'PTB 10-11 allocation data'!A:A,0),1)</f>
        <v>108</v>
      </c>
      <c r="F105" s="40">
        <f>INDEX('PTB 10-11 allocation data'!E:E,MATCH($B105,'PTB 10-11 allocation data'!A:A,0),1)</f>
        <v>693</v>
      </c>
      <c r="G105" s="41">
        <f>INDEX(MFF!$C:$C,MATCH(B105,MFF!$A:$A,0),1)</f>
        <v>1.1336761885878026</v>
      </c>
      <c r="H105" s="24">
        <f t="shared" si="5"/>
        <v>7.2441908450760586</v>
      </c>
      <c r="I105" s="40">
        <f>(Inputs!$B$5/$H$158)*H105</f>
        <v>215513.72757251884</v>
      </c>
      <c r="J105" s="40">
        <f>INDEX('Age gender adjustments'!$J:$J, MATCH(B105,'Age gender adjustments'!$B:$B,0),1)</f>
        <v>317573.0811677365</v>
      </c>
      <c r="K105" s="24">
        <f t="shared" si="6"/>
        <v>240007.97243537108</v>
      </c>
      <c r="M105" s="86">
        <f>INDEX('Substance misuse services'!R:R,MATCH(B105,'Substance misuse services'!B:B,0),1)</f>
        <v>277370.45325244399</v>
      </c>
      <c r="N105" s="4">
        <f t="shared" si="7"/>
        <v>37362.480817072908</v>
      </c>
      <c r="O105" s="52">
        <f t="shared" si="8"/>
        <v>0.13470245434926728</v>
      </c>
      <c r="P105" s="52">
        <f>N105 * Inputs!$B$10 / INDEX('Final Weighted Populations'!H:H,MATCH(B105,'Final Weighted Populations'!C:C,0),1)</f>
        <v>2.1114856516917364E-2</v>
      </c>
      <c r="R105" s="87">
        <f>INDEX('Substance misuse services'!H:H,MATCH(B105,'Substance misuse services'!B:B,0),1)</f>
        <v>8.0717744627451538</v>
      </c>
      <c r="S105" s="88">
        <f t="shared" si="9"/>
        <v>0.82758361766909516</v>
      </c>
    </row>
    <row r="106" spans="1:19" x14ac:dyDescent="0.2">
      <c r="A106" t="str">
        <f>INDEX('Pace-of-change'!$C$5:$C$156,MATCH('PTB reference calculation'!$B106,'Pace-of-change'!$D$5:$D$156,0),1)</f>
        <v>R395</v>
      </c>
      <c r="B106" s="39" t="s">
        <v>5326</v>
      </c>
      <c r="C106" s="39" t="s">
        <v>13171</v>
      </c>
      <c r="D106" s="40">
        <f>INDEX('PTB 10-11 allocation data'!C:C,MATCH($B106,'PTB 10-11 allocation data'!A:A,0),1)</f>
        <v>756</v>
      </c>
      <c r="E106" s="40">
        <f>INDEX('PTB 10-11 allocation data'!D:D,MATCH($B106,'PTB 10-11 allocation data'!A:A,0),1)</f>
        <v>126</v>
      </c>
      <c r="F106" s="40">
        <f>INDEX('PTB 10-11 allocation data'!E:E,MATCH($B106,'PTB 10-11 allocation data'!A:A,0),1)</f>
        <v>882</v>
      </c>
      <c r="G106" s="41">
        <f>INDEX(MFF!$C:$C,MATCH(B106,MFF!$A:$A,0),1)</f>
        <v>1.1161827072309072</v>
      </c>
      <c r="H106" s="24">
        <f t="shared" si="5"/>
        <v>9.1415363722211289</v>
      </c>
      <c r="I106" s="40">
        <f>(Inputs!$B$5/$H$158)*H106</f>
        <v>271959.50817008765</v>
      </c>
      <c r="J106" s="40">
        <f>INDEX('Age gender adjustments'!$J:$J, MATCH(B106,'Age gender adjustments'!$B:$B,0),1)</f>
        <v>351118.36321595387</v>
      </c>
      <c r="K106" s="24">
        <f t="shared" si="6"/>
        <v>290957.63338109554</v>
      </c>
      <c r="M106" s="86">
        <f>INDEX('Substance misuse services'!R:R,MATCH(B106,'Substance misuse services'!B:B,0),1)</f>
        <v>324211.21578244254</v>
      </c>
      <c r="N106" s="4">
        <f t="shared" si="7"/>
        <v>33253.582401346997</v>
      </c>
      <c r="O106" s="52">
        <f t="shared" si="8"/>
        <v>0.10256764967582539</v>
      </c>
      <c r="P106" s="52">
        <f>N106 * Inputs!$B$10 / INDEX('Final Weighted Populations'!H:H,MATCH(B106,'Final Weighted Populations'!C:C,0),1)</f>
        <v>1.8225744722940227E-2</v>
      </c>
      <c r="R106" s="87">
        <f>INDEX('Substance misuse services'!H:H,MATCH(B106,'Substance misuse services'!B:B,0),1)</f>
        <v>8.0365154920625326</v>
      </c>
      <c r="S106" s="88">
        <f t="shared" si="9"/>
        <v>-1.1050208801585963</v>
      </c>
    </row>
    <row r="107" spans="1:19" x14ac:dyDescent="0.2">
      <c r="A107" t="str">
        <f>INDEX('Pace-of-change'!$C$5:$C$156,MATCH('PTB reference calculation'!$B107,'Pace-of-change'!$D$5:$D$156,0),1)</f>
        <v>R375</v>
      </c>
      <c r="B107" s="39" t="s">
        <v>5441</v>
      </c>
      <c r="C107" s="39" t="s">
        <v>13172</v>
      </c>
      <c r="D107" s="40">
        <f>INDEX('PTB 10-11 allocation data'!C:C,MATCH($B107,'PTB 10-11 allocation data'!A:A,0),1)</f>
        <v>1455</v>
      </c>
      <c r="E107" s="40">
        <f>INDEX('PTB 10-11 allocation data'!D:D,MATCH($B107,'PTB 10-11 allocation data'!A:A,0),1)</f>
        <v>215</v>
      </c>
      <c r="F107" s="40">
        <f>INDEX('PTB 10-11 allocation data'!E:E,MATCH($B107,'PTB 10-11 allocation data'!A:A,0),1)</f>
        <v>1670</v>
      </c>
      <c r="G107" s="41">
        <f>INDEX(MFF!$C:$C,MATCH(B107,MFF!$A:$A,0),1)</f>
        <v>1.1669466932725359</v>
      </c>
      <c r="H107" s="24">
        <f t="shared" si="5"/>
        <v>18.233542082383373</v>
      </c>
      <c r="I107" s="40">
        <f>(Inputs!$B$5/$H$158)*H107</f>
        <v>542445.48563982104</v>
      </c>
      <c r="J107" s="40">
        <f>INDEX('Age gender adjustments'!$J:$J, MATCH(B107,'Age gender adjustments'!$B:$B,0),1)</f>
        <v>446295.48573754949</v>
      </c>
      <c r="K107" s="24">
        <f t="shared" si="6"/>
        <v>519369.48566327587</v>
      </c>
      <c r="M107" s="86">
        <f>INDEX('Substance misuse services'!R:R,MATCH(B107,'Substance misuse services'!B:B,0),1)</f>
        <v>410134.25236436084</v>
      </c>
      <c r="N107" s="4">
        <f t="shared" si="7"/>
        <v>-109235.23329891503</v>
      </c>
      <c r="O107" s="52">
        <f t="shared" si="8"/>
        <v>-0.26634018658327296</v>
      </c>
      <c r="P107" s="52">
        <f>N107 * Inputs!$B$10 / INDEX('Final Weighted Populations'!H:H,MATCH(B107,'Final Weighted Populations'!C:C,0),1)</f>
        <v>-4.7718547980830424E-2</v>
      </c>
      <c r="R107" s="87">
        <f>INDEX('Substance misuse services'!H:H,MATCH(B107,'Substance misuse services'!B:B,0),1)</f>
        <v>13.495738507696876</v>
      </c>
      <c r="S107" s="88">
        <f t="shared" si="9"/>
        <v>-4.737803574686497</v>
      </c>
    </row>
    <row r="108" spans="1:19" x14ac:dyDescent="0.2">
      <c r="A108" t="str">
        <f>INDEX('Pace-of-change'!$C$5:$C$156,MATCH('PTB reference calculation'!$B108,'Pace-of-change'!$D$5:$D$156,0),1)</f>
        <v>R376</v>
      </c>
      <c r="B108" s="39" t="s">
        <v>7116</v>
      </c>
      <c r="C108" s="39" t="s">
        <v>13173</v>
      </c>
      <c r="D108" s="40">
        <f>INDEX('PTB 10-11 allocation data'!C:C,MATCH($B108,'PTB 10-11 allocation data'!A:A,0),1)</f>
        <v>730</v>
      </c>
      <c r="E108" s="40">
        <f>INDEX('PTB 10-11 allocation data'!D:D,MATCH($B108,'PTB 10-11 allocation data'!A:A,0),1)</f>
        <v>211</v>
      </c>
      <c r="F108" s="40">
        <f>INDEX('PTB 10-11 allocation data'!E:E,MATCH($B108,'PTB 10-11 allocation data'!A:A,0),1)</f>
        <v>941</v>
      </c>
      <c r="G108" s="41">
        <f>INDEX(MFF!$C:$C,MATCH(B108,MFF!$A:$A,0),1)</f>
        <v>1.1811937222590358</v>
      </c>
      <c r="H108" s="24">
        <f t="shared" si="5"/>
        <v>9.8688735494742446</v>
      </c>
      <c r="I108" s="40">
        <f>(Inputs!$B$5/$H$158)*H108</f>
        <v>293597.69380381348</v>
      </c>
      <c r="J108" s="40">
        <f>INDEX('Age gender adjustments'!$J:$J, MATCH(B108,'Age gender adjustments'!$B:$B,0),1)</f>
        <v>137177.75987279677</v>
      </c>
      <c r="K108" s="24">
        <f t="shared" si="6"/>
        <v>256056.90966036948</v>
      </c>
      <c r="M108" s="86">
        <f>INDEX('Substance misuse services'!R:R,MATCH(B108,'Substance misuse services'!B:B,0),1)</f>
        <v>255107.36473283806</v>
      </c>
      <c r="N108" s="4">
        <f t="shared" si="7"/>
        <v>-949.54492753141676</v>
      </c>
      <c r="O108" s="52">
        <f t="shared" si="8"/>
        <v>-3.7221384358143892E-3</v>
      </c>
      <c r="P108" s="52">
        <f>N108 * Inputs!$B$10 / INDEX('Final Weighted Populations'!H:H,MATCH(B108,'Final Weighted Populations'!C:C,0),1)</f>
        <v>-1.1381248332017631E-3</v>
      </c>
      <c r="R108" s="87">
        <f>INDEX('Substance misuse services'!H:H,MATCH(B108,'Substance misuse services'!B:B,0),1)</f>
        <v>8.8471409797201783</v>
      </c>
      <c r="S108" s="88">
        <f t="shared" si="9"/>
        <v>-1.0217325697540662</v>
      </c>
    </row>
    <row r="109" spans="1:19" x14ac:dyDescent="0.2">
      <c r="A109" t="str">
        <f>INDEX('Pace-of-change'!$C$5:$C$156,MATCH('PTB reference calculation'!$B109,'Pace-of-change'!$D$5:$D$156,0),1)</f>
        <v>R396</v>
      </c>
      <c r="B109" s="39" t="s">
        <v>13286</v>
      </c>
      <c r="C109" s="39" t="s">
        <v>13174</v>
      </c>
      <c r="D109" s="40">
        <f>INDEX('PTB 10-11 allocation data'!C:C,MATCH($B109,'PTB 10-11 allocation data'!A:A,0),1)</f>
        <v>272</v>
      </c>
      <c r="E109" s="40">
        <f>INDEX('PTB 10-11 allocation data'!D:D,MATCH($B109,'PTB 10-11 allocation data'!A:A,0),1)</f>
        <v>70</v>
      </c>
      <c r="F109" s="40">
        <f>INDEX('PTB 10-11 allocation data'!E:E,MATCH($B109,'PTB 10-11 allocation data'!A:A,0),1)</f>
        <v>342</v>
      </c>
      <c r="G109" s="41">
        <f>INDEX(MFF!$C:$C,MATCH(B109,MFF!$A:$A,0),1)</f>
        <v>1.1297390228329403</v>
      </c>
      <c r="H109" s="24">
        <f t="shared" si="5"/>
        <v>3.4682988000971267</v>
      </c>
      <c r="I109" s="40">
        <f>(Inputs!$B$5/$H$158)*H109</f>
        <v>103181.43443891811</v>
      </c>
      <c r="J109" s="40">
        <f>INDEX('Age gender adjustments'!$J:$J, MATCH(B109,'Age gender adjustments'!$B:$B,0),1)</f>
        <v>147191.83821632413</v>
      </c>
      <c r="K109" s="24">
        <f t="shared" si="6"/>
        <v>113743.93134549556</v>
      </c>
      <c r="M109" s="86">
        <f>INDEX('Substance misuse services'!R:R,MATCH(B109,'Substance misuse services'!B:B,0),1)</f>
        <v>111056.83086393791</v>
      </c>
      <c r="N109" s="4">
        <f t="shared" si="7"/>
        <v>-2687.1004815576453</v>
      </c>
      <c r="O109" s="52">
        <f t="shared" si="8"/>
        <v>-2.4195724483168136E-2</v>
      </c>
      <c r="P109" s="52">
        <f>N109 * Inputs!$B$10 / INDEX('Final Weighted Populations'!H:H,MATCH(B109,'Final Weighted Populations'!C:C,0),1)</f>
        <v>-3.4034700770779252E-3</v>
      </c>
      <c r="R109" s="87">
        <f>INDEX('Substance misuse services'!H:H,MATCH(B109,'Substance misuse services'!B:B,0),1)</f>
        <v>2.9655649349364683</v>
      </c>
      <c r="S109" s="88">
        <f t="shared" si="9"/>
        <v>-0.50273386516065832</v>
      </c>
    </row>
    <row r="110" spans="1:19" x14ac:dyDescent="0.2">
      <c r="A110" t="str">
        <f>INDEX('Pace-of-change'!$C$5:$C$156,MATCH('PTB reference calculation'!$B110,'Pace-of-change'!$D$5:$D$156,0),1)</f>
        <v>R377</v>
      </c>
      <c r="B110" s="39" t="s">
        <v>6586</v>
      </c>
      <c r="C110" s="39" t="s">
        <v>13175</v>
      </c>
      <c r="D110" s="40">
        <f>INDEX('PTB 10-11 allocation data'!C:C,MATCH($B110,'PTB 10-11 allocation data'!A:A,0),1)</f>
        <v>1620</v>
      </c>
      <c r="E110" s="40">
        <f>INDEX('PTB 10-11 allocation data'!D:D,MATCH($B110,'PTB 10-11 allocation data'!A:A,0),1)</f>
        <v>392</v>
      </c>
      <c r="F110" s="40">
        <f>INDEX('PTB 10-11 allocation data'!E:E,MATCH($B110,'PTB 10-11 allocation data'!A:A,0),1)</f>
        <v>2012</v>
      </c>
      <c r="G110" s="41">
        <f>INDEX(MFF!$C:$C,MATCH(B110,MFF!$A:$A,0),1)</f>
        <v>1.1777170761211533</v>
      </c>
      <c r="H110" s="24">
        <f t="shared" si="5"/>
        <v>21.387342102360144</v>
      </c>
      <c r="I110" s="40">
        <f>(Inputs!$B$5/$H$158)*H110</f>
        <v>636270.62261636381</v>
      </c>
      <c r="J110" s="40">
        <f>INDEX('Age gender adjustments'!$J:$J, MATCH(B110,'Age gender adjustments'!$B:$B,0),1)</f>
        <v>630716.1061741577</v>
      </c>
      <c r="K110" s="24">
        <f t="shared" si="6"/>
        <v>634937.53867023438</v>
      </c>
      <c r="M110" s="86">
        <f>INDEX('Substance misuse services'!R:R,MATCH(B110,'Substance misuse services'!B:B,0),1)</f>
        <v>584211.97030458634</v>
      </c>
      <c r="N110" s="4">
        <f t="shared" si="7"/>
        <v>-50725.56836564804</v>
      </c>
      <c r="O110" s="52">
        <f t="shared" si="8"/>
        <v>-8.6827334844237478E-2</v>
      </c>
      <c r="P110" s="52">
        <f>N110 * Inputs!$B$10 / INDEX('Final Weighted Populations'!H:H,MATCH(B110,'Final Weighted Populations'!C:C,0),1)</f>
        <v>-1.6287723943756785E-2</v>
      </c>
      <c r="R110" s="87">
        <f>INDEX('Substance misuse services'!H:H,MATCH(B110,'Substance misuse services'!B:B,0),1)</f>
        <v>18.378274972870596</v>
      </c>
      <c r="S110" s="88">
        <f t="shared" si="9"/>
        <v>-3.0090671294895479</v>
      </c>
    </row>
    <row r="111" spans="1:19" x14ac:dyDescent="0.2">
      <c r="A111" t="str">
        <f>INDEX('Pace-of-change'!$C$5:$C$156,MATCH('PTB reference calculation'!$B111,'Pace-of-change'!$D$5:$D$156,0),1)</f>
        <v>R378</v>
      </c>
      <c r="B111" s="39" t="s">
        <v>2876</v>
      </c>
      <c r="C111" s="39" t="s">
        <v>13176</v>
      </c>
      <c r="D111" s="40">
        <f>INDEX('PTB 10-11 allocation data'!C:C,MATCH($B111,'PTB 10-11 allocation data'!A:A,0),1)</f>
        <v>1169</v>
      </c>
      <c r="E111" s="40">
        <f>INDEX('PTB 10-11 allocation data'!D:D,MATCH($B111,'PTB 10-11 allocation data'!A:A,0),1)</f>
        <v>258</v>
      </c>
      <c r="F111" s="40">
        <f>INDEX('PTB 10-11 allocation data'!E:E,MATCH($B111,'PTB 10-11 allocation data'!A:A,0),1)</f>
        <v>1427</v>
      </c>
      <c r="G111" s="41">
        <f>INDEX(MFF!$C:$C,MATCH(B111,MFF!$A:$A,0),1)</f>
        <v>1.1330207581885969</v>
      </c>
      <c r="H111" s="24">
        <f t="shared" si="5"/>
        <v>14.706609441287988</v>
      </c>
      <c r="I111" s="40">
        <f>(Inputs!$B$5/$H$158)*H111</f>
        <v>437519.70212097518</v>
      </c>
      <c r="J111" s="40">
        <f>INDEX('Age gender adjustments'!$J:$J, MATCH(B111,'Age gender adjustments'!$B:$B,0),1)</f>
        <v>444481.18690609414</v>
      </c>
      <c r="K111" s="24">
        <f t="shared" si="6"/>
        <v>439190.45846940373</v>
      </c>
      <c r="M111" s="86">
        <f>INDEX('Substance misuse services'!R:R,MATCH(B111,'Substance misuse services'!B:B,0),1)</f>
        <v>381081.09722405183</v>
      </c>
      <c r="N111" s="4">
        <f t="shared" si="7"/>
        <v>-58109.361245351902</v>
      </c>
      <c r="O111" s="52">
        <f t="shared" si="8"/>
        <v>-0.15248555141843531</v>
      </c>
      <c r="P111" s="52">
        <f>N111 * Inputs!$B$10 / INDEX('Final Weighted Populations'!H:H,MATCH(B111,'Final Weighted Populations'!C:C,0),1)</f>
        <v>-2.580228431601202E-2</v>
      </c>
      <c r="R111" s="87">
        <f>INDEX('Substance misuse services'!H:H,MATCH(B111,'Substance misuse services'!B:B,0),1)</f>
        <v>12.310270537719104</v>
      </c>
      <c r="S111" s="88">
        <f t="shared" si="9"/>
        <v>-2.3963389035688838</v>
      </c>
    </row>
    <row r="112" spans="1:19" x14ac:dyDescent="0.2">
      <c r="A112" t="str">
        <f>INDEX('Pace-of-change'!$C$5:$C$156,MATCH('PTB reference calculation'!$B112,'Pace-of-change'!$D$5:$D$156,0),1)</f>
        <v>R397</v>
      </c>
      <c r="B112" s="39" t="s">
        <v>8750</v>
      </c>
      <c r="C112" s="39" t="s">
        <v>13177</v>
      </c>
      <c r="D112" s="40">
        <f>INDEX('PTB 10-11 allocation data'!C:C,MATCH($B112,'PTB 10-11 allocation data'!A:A,0),1)</f>
        <v>437</v>
      </c>
      <c r="E112" s="40">
        <f>INDEX('PTB 10-11 allocation data'!D:D,MATCH($B112,'PTB 10-11 allocation data'!A:A,0),1)</f>
        <v>210</v>
      </c>
      <c r="F112" s="40">
        <f>INDEX('PTB 10-11 allocation data'!E:E,MATCH($B112,'PTB 10-11 allocation data'!A:A,0),1)</f>
        <v>647</v>
      </c>
      <c r="G112" s="41">
        <f>INDEX(MFF!$C:$C,MATCH(B112,MFF!$A:$A,0),1)</f>
        <v>1.1137825994771489</v>
      </c>
      <c r="H112" s="24">
        <f t="shared" si="5"/>
        <v>6.0367016891661471</v>
      </c>
      <c r="I112" s="40">
        <f>(Inputs!$B$5/$H$158)*H112</f>
        <v>179591.0835452124</v>
      </c>
      <c r="J112" s="40">
        <f>INDEX('Age gender adjustments'!$J:$J, MATCH(B112,'Age gender adjustments'!$B:$B,0),1)</f>
        <v>195782.48037739861</v>
      </c>
      <c r="K112" s="24">
        <f t="shared" si="6"/>
        <v>183477.01878493707</v>
      </c>
      <c r="M112" s="86">
        <f>INDEX('Substance misuse services'!R:R,MATCH(B112,'Substance misuse services'!B:B,0),1)</f>
        <v>190186.02895166358</v>
      </c>
      <c r="N112" s="4">
        <f t="shared" si="7"/>
        <v>6709.0101667265117</v>
      </c>
      <c r="O112" s="52">
        <f t="shared" si="8"/>
        <v>3.5276041062046827E-2</v>
      </c>
      <c r="P112" s="52">
        <f>N112 * Inputs!$B$10 / INDEX('Final Weighted Populations'!H:H,MATCH(B112,'Final Weighted Populations'!C:C,0),1)</f>
        <v>6.6729106767097653E-3</v>
      </c>
      <c r="R112" s="87">
        <f>INDEX('Substance misuse services'!H:H,MATCH(B112,'Substance misuse services'!B:B,0),1)</f>
        <v>4.6054910488380107</v>
      </c>
      <c r="S112" s="88">
        <f t="shared" si="9"/>
        <v>-1.4312106403281364</v>
      </c>
    </row>
    <row r="113" spans="1:19" x14ac:dyDescent="0.2">
      <c r="A113" t="str">
        <f>INDEX('Pace-of-change'!$C$5:$C$156,MATCH('PTB reference calculation'!$B113,'Pace-of-change'!$D$5:$D$156,0),1)</f>
        <v>R398</v>
      </c>
      <c r="B113" s="39" t="s">
        <v>8801</v>
      </c>
      <c r="C113" s="39" t="s">
        <v>13178</v>
      </c>
      <c r="D113" s="40">
        <f>INDEX('PTB 10-11 allocation data'!C:C,MATCH($B113,'PTB 10-11 allocation data'!A:A,0),1)</f>
        <v>966</v>
      </c>
      <c r="E113" s="40">
        <f>INDEX('PTB 10-11 allocation data'!D:D,MATCH($B113,'PTB 10-11 allocation data'!A:A,0),1)</f>
        <v>141</v>
      </c>
      <c r="F113" s="40">
        <f>INDEX('PTB 10-11 allocation data'!E:E,MATCH($B113,'PTB 10-11 allocation data'!A:A,0),1)</f>
        <v>1107</v>
      </c>
      <c r="G113" s="41">
        <f>INDEX(MFF!$C:$C,MATCH(B113,MFF!$A:$A,0),1)</f>
        <v>1.141955989338219</v>
      </c>
      <c r="H113" s="24">
        <f t="shared" si="5"/>
        <v>11.83637382949064</v>
      </c>
      <c r="I113" s="40">
        <f>(Inputs!$B$5/$H$158)*H113</f>
        <v>352130.56909857743</v>
      </c>
      <c r="J113" s="40">
        <f>INDEX('Age gender adjustments'!$J:$J, MATCH(B113,'Age gender adjustments'!$B:$B,0),1)</f>
        <v>646029.47294623544</v>
      </c>
      <c r="K113" s="24">
        <f t="shared" si="6"/>
        <v>422666.30602201534</v>
      </c>
      <c r="M113" s="86">
        <f>INDEX('Substance misuse services'!R:R,MATCH(B113,'Substance misuse services'!B:B,0),1)</f>
        <v>430519.69038821134</v>
      </c>
      <c r="N113" s="4">
        <f t="shared" si="7"/>
        <v>7853.3843661959982</v>
      </c>
      <c r="O113" s="52">
        <f t="shared" si="8"/>
        <v>1.8241638051709988E-2</v>
      </c>
      <c r="P113" s="52">
        <f>N113 * Inputs!$B$10 / INDEX('Final Weighted Populations'!H:H,MATCH(B113,'Final Weighted Populations'!C:C,0),1)</f>
        <v>2.3959394476451329E-3</v>
      </c>
      <c r="R113" s="87">
        <f>INDEX('Substance misuse services'!H:H,MATCH(B113,'Substance misuse services'!B:B,0),1)</f>
        <v>11.916310748744316</v>
      </c>
      <c r="S113" s="88">
        <f t="shared" si="9"/>
        <v>7.9936919253675853E-2</v>
      </c>
    </row>
    <row r="114" spans="1:19" x14ac:dyDescent="0.2">
      <c r="A114" t="str">
        <f>INDEX('Pace-of-change'!$C$5:$C$156,MATCH('PTB reference calculation'!$B114,'Pace-of-change'!$D$5:$D$156,0),1)</f>
        <v>R399</v>
      </c>
      <c r="B114" s="39" t="s">
        <v>3625</v>
      </c>
      <c r="C114" s="39" t="s">
        <v>9439</v>
      </c>
      <c r="D114" s="40">
        <f>INDEX('PTB 10-11 allocation data'!C:C,MATCH($B114,'PTB 10-11 allocation data'!A:A,0),1)</f>
        <v>504</v>
      </c>
      <c r="E114" s="40">
        <f>INDEX('PTB 10-11 allocation data'!D:D,MATCH($B114,'PTB 10-11 allocation data'!A:A,0),1)</f>
        <v>90</v>
      </c>
      <c r="F114" s="40">
        <f>INDEX('PTB 10-11 allocation data'!E:E,MATCH($B114,'PTB 10-11 allocation data'!A:A,0),1)</f>
        <v>594</v>
      </c>
      <c r="G114" s="41">
        <f>INDEX(MFF!$C:$C,MATCH(B114,MFF!$A:$A,0),1)</f>
        <v>1.1108795238854927</v>
      </c>
      <c r="H114" s="24">
        <f t="shared" si="5"/>
        <v>6.0987285861313545</v>
      </c>
      <c r="I114" s="40">
        <f>(Inputs!$B$5/$H$158)*H114</f>
        <v>181436.37559516088</v>
      </c>
      <c r="J114" s="40">
        <f>INDEX('Age gender adjustments'!$J:$J, MATCH(B114,'Age gender adjustments'!$B:$B,0),1)</f>
        <v>299596.49550880812</v>
      </c>
      <c r="K114" s="24">
        <f t="shared" si="6"/>
        <v>209794.80437443621</v>
      </c>
      <c r="M114" s="86">
        <f>INDEX('Substance misuse services'!R:R,MATCH(B114,'Substance misuse services'!B:B,0),1)</f>
        <v>282803.68097928987</v>
      </c>
      <c r="N114" s="4">
        <f t="shared" si="7"/>
        <v>73008.876604853664</v>
      </c>
      <c r="O114" s="52">
        <f t="shared" si="8"/>
        <v>0.2581609841570634</v>
      </c>
      <c r="P114" s="52">
        <f>N114 * Inputs!$B$10 / INDEX('Final Weighted Populations'!H:H,MATCH(B114,'Final Weighted Populations'!C:C,0),1)</f>
        <v>4.5328252519473977E-2</v>
      </c>
      <c r="R114" s="87">
        <f>INDEX('Substance misuse services'!H:H,MATCH(B114,'Substance misuse services'!B:B,0),1)</f>
        <v>6.6263963599769635</v>
      </c>
      <c r="S114" s="88">
        <f t="shared" si="9"/>
        <v>0.52766777384560903</v>
      </c>
    </row>
    <row r="115" spans="1:19" x14ac:dyDescent="0.2">
      <c r="A115" t="str">
        <f>INDEX('Pace-of-change'!$C$5:$C$156,MATCH('PTB reference calculation'!$B115,'Pace-of-change'!$D$5:$D$156,0),1)</f>
        <v>R400</v>
      </c>
      <c r="B115" s="39" t="s">
        <v>5784</v>
      </c>
      <c r="C115" s="39" t="s">
        <v>9440</v>
      </c>
      <c r="D115" s="40">
        <f>INDEX('PTB 10-11 allocation data'!C:C,MATCH($B115,'PTB 10-11 allocation data'!A:A,0),1)</f>
        <v>351</v>
      </c>
      <c r="E115" s="40">
        <f>INDEX('PTB 10-11 allocation data'!D:D,MATCH($B115,'PTB 10-11 allocation data'!A:A,0),1)</f>
        <v>120</v>
      </c>
      <c r="F115" s="40">
        <f>INDEX('PTB 10-11 allocation data'!E:E,MATCH($B115,'PTB 10-11 allocation data'!A:A,0),1)</f>
        <v>471</v>
      </c>
      <c r="G115" s="41">
        <f>INDEX(MFF!$C:$C,MATCH(B115,MFF!$A:$A,0),1)</f>
        <v>1.1218864619590587</v>
      </c>
      <c r="H115" s="24">
        <f t="shared" si="5"/>
        <v>4.6109533586517308</v>
      </c>
      <c r="I115" s="40">
        <f>(Inputs!$B$5/$H$158)*H115</f>
        <v>137175.25769789773</v>
      </c>
      <c r="J115" s="40">
        <f>INDEX('Age gender adjustments'!$J:$J, MATCH(B115,'Age gender adjustments'!$B:$B,0),1)</f>
        <v>148758.06999588286</v>
      </c>
      <c r="K115" s="24">
        <f t="shared" si="6"/>
        <v>139955.13264941415</v>
      </c>
      <c r="M115" s="86">
        <f>INDEX('Substance misuse services'!R:R,MATCH(B115,'Substance misuse services'!B:B,0),1)</f>
        <v>113295.36451933566</v>
      </c>
      <c r="N115" s="4">
        <f t="shared" si="7"/>
        <v>-26659.76813007849</v>
      </c>
      <c r="O115" s="52">
        <f t="shared" si="8"/>
        <v>-0.23531208221258315</v>
      </c>
      <c r="P115" s="52">
        <f>N115 * Inputs!$B$10 / INDEX('Final Weighted Populations'!H:H,MATCH(B115,'Final Weighted Populations'!C:C,0),1)</f>
        <v>-3.5777657319244503E-2</v>
      </c>
      <c r="R115" s="87">
        <f>INDEX('Substance misuse services'!H:H,MATCH(B115,'Substance misuse services'!B:B,0),1)</f>
        <v>3.1805481196539311</v>
      </c>
      <c r="S115" s="88">
        <f t="shared" si="9"/>
        <v>-1.4304052389977997</v>
      </c>
    </row>
    <row r="116" spans="1:19" x14ac:dyDescent="0.2">
      <c r="A116" t="str">
        <f>INDEX('Pace-of-change'!$C$5:$C$156,MATCH('PTB reference calculation'!$B116,'Pace-of-change'!$D$5:$D$156,0),1)</f>
        <v>R379</v>
      </c>
      <c r="B116" s="39" t="s">
        <v>6038</v>
      </c>
      <c r="C116" s="39" t="s">
        <v>9441</v>
      </c>
      <c r="D116" s="40">
        <f>INDEX('PTB 10-11 allocation data'!C:C,MATCH($B116,'PTB 10-11 allocation data'!A:A,0),1)</f>
        <v>1460</v>
      </c>
      <c r="E116" s="40">
        <f>INDEX('PTB 10-11 allocation data'!D:D,MATCH($B116,'PTB 10-11 allocation data'!A:A,0),1)</f>
        <v>216</v>
      </c>
      <c r="F116" s="40">
        <f>INDEX('PTB 10-11 allocation data'!E:E,MATCH($B116,'PTB 10-11 allocation data'!A:A,0),1)</f>
        <v>1676</v>
      </c>
      <c r="G116" s="41">
        <f>INDEX(MFF!$C:$C,MATCH(B116,MFF!$A:$A,0),1)</f>
        <v>1.1697191015834958</v>
      </c>
      <c r="H116" s="24">
        <f t="shared" si="5"/>
        <v>18.341195512829213</v>
      </c>
      <c r="I116" s="40">
        <f>(Inputs!$B$5/$H$158)*H116</f>
        <v>545648.16107694339</v>
      </c>
      <c r="J116" s="40">
        <f>INDEX('Age gender adjustments'!$J:$J, MATCH(B116,'Age gender adjustments'!$B:$B,0),1)</f>
        <v>517672.70870891074</v>
      </c>
      <c r="K116" s="24">
        <f t="shared" si="6"/>
        <v>538934.05250861554</v>
      </c>
      <c r="M116" s="86">
        <f>INDEX('Substance misuse services'!R:R,MATCH(B116,'Substance misuse services'!B:B,0),1)</f>
        <v>491020.00822772307</v>
      </c>
      <c r="N116" s="4">
        <f t="shared" si="7"/>
        <v>-47914.044280892471</v>
      </c>
      <c r="O116" s="52">
        <f t="shared" si="8"/>
        <v>-9.758063516359014E-2</v>
      </c>
      <c r="P116" s="52">
        <f>N116 * Inputs!$B$10 / INDEX('Final Weighted Populations'!H:H,MATCH(B116,'Final Weighted Populations'!C:C,0),1)</f>
        <v>-1.7938205862673872E-2</v>
      </c>
      <c r="R116" s="87">
        <f>INDEX('Substance misuse services'!H:H,MATCH(B116,'Substance misuse services'!B:B,0),1)</f>
        <v>15.884785399503874</v>
      </c>
      <c r="S116" s="88">
        <f t="shared" si="9"/>
        <v>-2.4564101133253384</v>
      </c>
    </row>
    <row r="117" spans="1:19" x14ac:dyDescent="0.2">
      <c r="A117" t="str">
        <f>INDEX('Pace-of-change'!$C$5:$C$156,MATCH('PTB reference calculation'!$B117,'Pace-of-change'!$D$5:$D$156,0),1)</f>
        <v>R401</v>
      </c>
      <c r="B117" s="39" t="s">
        <v>1613</v>
      </c>
      <c r="C117" s="39" t="s">
        <v>9442</v>
      </c>
      <c r="D117" s="40">
        <f>INDEX('PTB 10-11 allocation data'!C:C,MATCH($B117,'PTB 10-11 allocation data'!A:A,0),1)</f>
        <v>457</v>
      </c>
      <c r="E117" s="40">
        <f>INDEX('PTB 10-11 allocation data'!D:D,MATCH($B117,'PTB 10-11 allocation data'!A:A,0),1)</f>
        <v>161</v>
      </c>
      <c r="F117" s="40">
        <f>INDEX('PTB 10-11 allocation data'!E:E,MATCH($B117,'PTB 10-11 allocation data'!A:A,0),1)</f>
        <v>618</v>
      </c>
      <c r="G117" s="41">
        <f>INDEX(MFF!$C:$C,MATCH(B117,MFF!$A:$A,0),1)</f>
        <v>1.1137825994771489</v>
      </c>
      <c r="H117" s="24">
        <f t="shared" si="5"/>
        <v>5.9865814721896751</v>
      </c>
      <c r="I117" s="40">
        <f>(Inputs!$B$5/$H$158)*H117</f>
        <v>178100.01366337945</v>
      </c>
      <c r="J117" s="40">
        <f>INDEX('Age gender adjustments'!$J:$J, MATCH(B117,'Age gender adjustments'!$B:$B,0),1)</f>
        <v>183760.41197127174</v>
      </c>
      <c r="K117" s="24">
        <f t="shared" si="6"/>
        <v>179458.5092572736</v>
      </c>
      <c r="M117" s="86">
        <f>INDEX('Substance misuse services'!R:R,MATCH(B117,'Substance misuse services'!B:B,0),1)</f>
        <v>198214.94755351974</v>
      </c>
      <c r="N117" s="4">
        <f t="shared" si="7"/>
        <v>18756.438296246139</v>
      </c>
      <c r="O117" s="52">
        <f t="shared" si="8"/>
        <v>9.4626760129589815E-2</v>
      </c>
      <c r="P117" s="52">
        <f>N117 * Inputs!$B$10 / INDEX('Final Weighted Populations'!H:H,MATCH(B117,'Final Weighted Populations'!C:C,0),1)</f>
        <v>1.8312760479903083E-2</v>
      </c>
      <c r="R117" s="87">
        <f>INDEX('Substance misuse services'!H:H,MATCH(B117,'Substance misuse services'!B:B,0),1)</f>
        <v>5.1178310445974988</v>
      </c>
      <c r="S117" s="88">
        <f t="shared" si="9"/>
        <v>-0.86875042759217624</v>
      </c>
    </row>
    <row r="118" spans="1:19" x14ac:dyDescent="0.2">
      <c r="A118" t="str">
        <f>INDEX('Pace-of-change'!$C$5:$C$156,MATCH('PTB reference calculation'!$B118,'Pace-of-change'!$D$5:$D$156,0),1)</f>
        <v>R380</v>
      </c>
      <c r="B118" s="39" t="s">
        <v>10449</v>
      </c>
      <c r="C118" s="39" t="s">
        <v>9443</v>
      </c>
      <c r="D118" s="40">
        <f>INDEX('PTB 10-11 allocation data'!C:C,MATCH($B118,'PTB 10-11 allocation data'!A:A,0),1)</f>
        <v>1478</v>
      </c>
      <c r="E118" s="40">
        <f>INDEX('PTB 10-11 allocation data'!D:D,MATCH($B118,'PTB 10-11 allocation data'!A:A,0),1)</f>
        <v>90</v>
      </c>
      <c r="F118" s="40">
        <f>INDEX('PTB 10-11 allocation data'!E:E,MATCH($B118,'PTB 10-11 allocation data'!A:A,0),1)</f>
        <v>1568</v>
      </c>
      <c r="G118" s="41">
        <f>INDEX(MFF!$C:$C,MATCH(B118,MFF!$A:$A,0),1)</f>
        <v>1.1708560335205851</v>
      </c>
      <c r="H118" s="24">
        <f t="shared" si="5"/>
        <v>17.832137390518511</v>
      </c>
      <c r="I118" s="40">
        <f>(Inputs!$B$5/$H$158)*H118</f>
        <v>530503.74870067136</v>
      </c>
      <c r="J118" s="40">
        <f>INDEX('Age gender adjustments'!$J:$J, MATCH(B118,'Age gender adjustments'!$B:$B,0),1)</f>
        <v>601460.15580208565</v>
      </c>
      <c r="K118" s="24">
        <f t="shared" si="6"/>
        <v>547533.28640501085</v>
      </c>
      <c r="M118" s="86">
        <f>INDEX('Substance misuse services'!R:R,MATCH(B118,'Substance misuse services'!B:B,0),1)</f>
        <v>619493.11024078133</v>
      </c>
      <c r="N118" s="4">
        <f t="shared" si="7"/>
        <v>71959.823835770483</v>
      </c>
      <c r="O118" s="52">
        <f t="shared" si="8"/>
        <v>0.11615919958787195</v>
      </c>
      <c r="P118" s="52">
        <f>N118 * Inputs!$B$10 / INDEX('Final Weighted Populations'!H:H,MATCH(B118,'Final Weighted Populations'!C:C,0),1)</f>
        <v>2.3252223980856624E-2</v>
      </c>
      <c r="R118" s="87">
        <f>INDEX('Substance misuse services'!H:H,MATCH(B118,'Substance misuse services'!B:B,0),1)</f>
        <v>19.295707432419242</v>
      </c>
      <c r="S118" s="88">
        <f t="shared" si="9"/>
        <v>1.4635700419007307</v>
      </c>
    </row>
    <row r="119" spans="1:19" x14ac:dyDescent="0.2">
      <c r="A119" t="str">
        <f>INDEX('Pace-of-change'!$C$5:$C$156,MATCH('PTB reference calculation'!$B119,'Pace-of-change'!$D$5:$D$156,0),1)</f>
        <v>R402</v>
      </c>
      <c r="B119" s="39" t="s">
        <v>9584</v>
      </c>
      <c r="C119" s="39" t="s">
        <v>9444</v>
      </c>
      <c r="D119" s="40">
        <f>INDEX('PTB 10-11 allocation data'!C:C,MATCH($B119,'PTB 10-11 allocation data'!A:A,0),1)</f>
        <v>648</v>
      </c>
      <c r="E119" s="40">
        <f>INDEX('PTB 10-11 allocation data'!D:D,MATCH($B119,'PTB 10-11 allocation data'!A:A,0),1)</f>
        <v>199</v>
      </c>
      <c r="F119" s="40">
        <f>INDEX('PTB 10-11 allocation data'!E:E,MATCH($B119,'PTB 10-11 allocation data'!A:A,0),1)</f>
        <v>847</v>
      </c>
      <c r="G119" s="41">
        <f>INDEX(MFF!$C:$C,MATCH(B119,MFF!$A:$A,0),1)</f>
        <v>1.1176375914876076</v>
      </c>
      <c r="H119" s="24">
        <f t="shared" si="5"/>
        <v>8.3543409963698654</v>
      </c>
      <c r="I119" s="40">
        <f>(Inputs!$B$5/$H$158)*H119</f>
        <v>248540.54897841072</v>
      </c>
      <c r="J119" s="40">
        <f>INDEX('Age gender adjustments'!$J:$J, MATCH(B119,'Age gender adjustments'!$B:$B,0),1)</f>
        <v>412357.90035934234</v>
      </c>
      <c r="K119" s="24">
        <f t="shared" si="6"/>
        <v>287856.7133098343</v>
      </c>
      <c r="M119" s="86">
        <f>INDEX('Substance misuse services'!R:R,MATCH(B119,'Substance misuse services'!B:B,0),1)</f>
        <v>319777.62811344396</v>
      </c>
      <c r="N119" s="4">
        <f t="shared" si="7"/>
        <v>31920.914803609659</v>
      </c>
      <c r="O119" s="52">
        <f t="shared" si="8"/>
        <v>9.9822226438822131E-2</v>
      </c>
      <c r="P119" s="52">
        <f>N119 * Inputs!$B$10 / INDEX('Final Weighted Populations'!H:H,MATCH(B119,'Final Weighted Populations'!C:C,0),1)</f>
        <v>1.5238395404803319E-2</v>
      </c>
      <c r="R119" s="87">
        <f>INDEX('Substance misuse services'!H:H,MATCH(B119,'Substance misuse services'!B:B,0),1)</f>
        <v>8.1028725382851547</v>
      </c>
      <c r="S119" s="88">
        <f t="shared" si="9"/>
        <v>-0.25146845808471063</v>
      </c>
    </row>
    <row r="120" spans="1:19" x14ac:dyDescent="0.2">
      <c r="A120" t="str">
        <f>INDEX('Pace-of-change'!$C$5:$C$156,MATCH('PTB reference calculation'!$B120,'Pace-of-change'!$D$5:$D$156,0),1)</f>
        <v>R381</v>
      </c>
      <c r="B120" s="39" t="s">
        <v>4167</v>
      </c>
      <c r="C120" s="39" t="s">
        <v>9445</v>
      </c>
      <c r="D120" s="40">
        <f>INDEX('PTB 10-11 allocation data'!C:C,MATCH($B120,'PTB 10-11 allocation data'!A:A,0),1)</f>
        <v>941</v>
      </c>
      <c r="E120" s="40">
        <f>INDEX('PTB 10-11 allocation data'!D:D,MATCH($B120,'PTB 10-11 allocation data'!A:A,0),1)</f>
        <v>289</v>
      </c>
      <c r="F120" s="40">
        <f>INDEX('PTB 10-11 allocation data'!E:E,MATCH($B120,'PTB 10-11 allocation data'!A:A,0),1)</f>
        <v>1230</v>
      </c>
      <c r="G120" s="41">
        <f>INDEX(MFF!$C:$C,MATCH(B120,MFF!$A:$A,0),1)</f>
        <v>1.1537824542203257</v>
      </c>
      <c r="H120" s="24">
        <f t="shared" si="5"/>
        <v>12.524308540561636</v>
      </c>
      <c r="I120" s="40">
        <f>(Inputs!$B$5/$H$158)*H120</f>
        <v>372596.53653097985</v>
      </c>
      <c r="J120" s="40">
        <f>INDEX('Age gender adjustments'!$J:$J, MATCH(B120,'Age gender adjustments'!$B:$B,0),1)</f>
        <v>465017.61728464498</v>
      </c>
      <c r="K120" s="24">
        <f t="shared" si="6"/>
        <v>394777.59591185948</v>
      </c>
      <c r="M120" s="86">
        <f>INDEX('Substance misuse services'!R:R,MATCH(B120,'Substance misuse services'!B:B,0),1)</f>
        <v>347831.73687136016</v>
      </c>
      <c r="N120" s="4">
        <f t="shared" si="7"/>
        <v>-46945.859040499316</v>
      </c>
      <c r="O120" s="52">
        <f t="shared" si="8"/>
        <v>-0.13496715240179899</v>
      </c>
      <c r="P120" s="52">
        <f>N120 * Inputs!$B$10 / INDEX('Final Weighted Populations'!H:H,MATCH(B120,'Final Weighted Populations'!C:C,0),1)</f>
        <v>-2.1872413190463222E-2</v>
      </c>
      <c r="R120" s="87">
        <f>INDEX('Substance misuse services'!H:H,MATCH(B120,'Substance misuse services'!B:B,0),1)</f>
        <v>9.8244575976860737</v>
      </c>
      <c r="S120" s="88">
        <f t="shared" si="9"/>
        <v>-2.6998509428755622</v>
      </c>
    </row>
    <row r="121" spans="1:19" x14ac:dyDescent="0.2">
      <c r="A121" t="str">
        <f>INDEX('Pace-of-change'!$C$5:$C$156,MATCH('PTB reference calculation'!$B121,'Pace-of-change'!$D$5:$D$156,0),1)</f>
        <v>R382</v>
      </c>
      <c r="B121" s="39" t="s">
        <v>4786</v>
      </c>
      <c r="C121" s="39" t="s">
        <v>9446</v>
      </c>
      <c r="D121" s="40">
        <f>INDEX('PTB 10-11 allocation data'!C:C,MATCH($B121,'PTB 10-11 allocation data'!A:A,0),1)</f>
        <v>1443</v>
      </c>
      <c r="E121" s="40">
        <f>INDEX('PTB 10-11 allocation data'!D:D,MATCH($B121,'PTB 10-11 allocation data'!A:A,0),1)</f>
        <v>249</v>
      </c>
      <c r="F121" s="40">
        <f>INDEX('PTB 10-11 allocation data'!E:E,MATCH($B121,'PTB 10-11 allocation data'!A:A,0),1)</f>
        <v>1692</v>
      </c>
      <c r="G121" s="41">
        <f>INDEX(MFF!$C:$C,MATCH(B121,MFF!$A:$A,0),1)</f>
        <v>1.2075764178144668</v>
      </c>
      <c r="H121" s="24">
        <f t="shared" si="5"/>
        <v>18.928760349241767</v>
      </c>
      <c r="I121" s="40">
        <f>(Inputs!$B$5/$H$158)*H121</f>
        <v>563128.13790166727</v>
      </c>
      <c r="J121" s="40">
        <f>INDEX('Age gender adjustments'!$J:$J, MATCH(B121,'Age gender adjustments'!$B:$B,0),1)</f>
        <v>249705.61182672059</v>
      </c>
      <c r="K121" s="24">
        <f t="shared" si="6"/>
        <v>487906.73164368008</v>
      </c>
      <c r="M121" s="86">
        <f>INDEX('Substance misuse services'!R:R,MATCH(B121,'Substance misuse services'!B:B,0),1)</f>
        <v>439941.17874378327</v>
      </c>
      <c r="N121" s="4">
        <f t="shared" si="7"/>
        <v>-47965.552899896808</v>
      </c>
      <c r="O121" s="52">
        <f t="shared" si="8"/>
        <v>-0.10902719549203962</v>
      </c>
      <c r="P121" s="52">
        <f>N121 * Inputs!$B$10 / INDEX('Final Weighted Populations'!H:H,MATCH(B121,'Final Weighted Populations'!C:C,0),1)</f>
        <v>-3.204531785201014E-2</v>
      </c>
      <c r="R121" s="87">
        <f>INDEX('Substance misuse services'!H:H,MATCH(B121,'Substance misuse services'!B:B,0),1)</f>
        <v>16.936259259847898</v>
      </c>
      <c r="S121" s="88">
        <f t="shared" si="9"/>
        <v>-1.9925010893938691</v>
      </c>
    </row>
    <row r="122" spans="1:19" x14ac:dyDescent="0.2">
      <c r="A122" t="str">
        <f>INDEX('Pace-of-change'!$C$5:$C$156,MATCH('PTB reference calculation'!$B122,'Pace-of-change'!$D$5:$D$156,0),1)</f>
        <v>R658</v>
      </c>
      <c r="B122" s="39" t="s">
        <v>662</v>
      </c>
      <c r="C122" s="39" t="s">
        <v>9447</v>
      </c>
      <c r="D122" s="40">
        <f>INDEX('PTB 10-11 allocation data'!C:C,MATCH($B122,'PTB 10-11 allocation data'!A:A,0),1)</f>
        <v>705</v>
      </c>
      <c r="E122" s="40">
        <f>INDEX('PTB 10-11 allocation data'!D:D,MATCH($B122,'PTB 10-11 allocation data'!A:A,0),1)</f>
        <v>102</v>
      </c>
      <c r="F122" s="40">
        <f>INDEX('PTB 10-11 allocation data'!E:E,MATCH($B122,'PTB 10-11 allocation data'!A:A,0),1)</f>
        <v>807</v>
      </c>
      <c r="G122" s="41">
        <f>INDEX(MFF!$C:$C,MATCH(B122,MFF!$A:$A,0),1)</f>
        <v>1.0080365578792156</v>
      </c>
      <c r="H122" s="24">
        <f t="shared" si="5"/>
        <v>7.6207563775668703</v>
      </c>
      <c r="I122" s="40">
        <f>(Inputs!$B$5/$H$158)*H122</f>
        <v>226716.50277792179</v>
      </c>
      <c r="J122" s="40">
        <f>INDEX('Age gender adjustments'!$J:$J, MATCH(B122,'Age gender adjustments'!$B:$B,0),1)</f>
        <v>301447.27915878926</v>
      </c>
      <c r="K122" s="24">
        <f t="shared" si="6"/>
        <v>244651.88910932999</v>
      </c>
      <c r="M122" s="86">
        <f>INDEX('Substance misuse services'!R:R,MATCH(B122,'Substance misuse services'!B:B,0),1)</f>
        <v>249329.03739683534</v>
      </c>
      <c r="N122" s="4">
        <f t="shared" si="7"/>
        <v>4677.148287505348</v>
      </c>
      <c r="O122" s="52">
        <f t="shared" si="8"/>
        <v>1.8758939337102314E-2</v>
      </c>
      <c r="P122" s="52">
        <f>N122 * Inputs!$B$10 / INDEX('Final Weighted Populations'!H:H,MATCH(B122,'Final Weighted Populations'!C:C,0),1)</f>
        <v>2.7254941915533168E-3</v>
      </c>
      <c r="R122" s="87">
        <f>INDEX('Substance misuse services'!H:H,MATCH(B122,'Substance misuse services'!B:B,0),1)</f>
        <v>6.8143271312634974</v>
      </c>
      <c r="S122" s="88">
        <f t="shared" si="9"/>
        <v>-0.80642924630337287</v>
      </c>
    </row>
    <row r="123" spans="1:19" x14ac:dyDescent="0.2">
      <c r="A123" t="str">
        <f>INDEX('Pace-of-change'!$C$5:$C$156,MATCH('PTB reference calculation'!$B123,'Pace-of-change'!$D$5:$D$156,0),1)</f>
        <v>R642</v>
      </c>
      <c r="B123" s="39" t="s">
        <v>739</v>
      </c>
      <c r="C123" s="39" t="s">
        <v>9448</v>
      </c>
      <c r="D123" s="40">
        <f>INDEX('PTB 10-11 allocation data'!C:C,MATCH($B123,'PTB 10-11 allocation data'!A:A,0),1)</f>
        <v>165</v>
      </c>
      <c r="E123" s="40">
        <f>INDEX('PTB 10-11 allocation data'!D:D,MATCH($B123,'PTB 10-11 allocation data'!A:A,0),1)</f>
        <v>46</v>
      </c>
      <c r="F123" s="40">
        <f>INDEX('PTB 10-11 allocation data'!E:E,MATCH($B123,'PTB 10-11 allocation data'!A:A,0),1)</f>
        <v>211</v>
      </c>
      <c r="G123" s="41">
        <f>INDEX(MFF!$C:$C,MATCH(B123,MFF!$A:$A,0),1)</f>
        <v>1.1329075592555566</v>
      </c>
      <c r="H123" s="24">
        <f t="shared" si="5"/>
        <v>2.1298662114004467</v>
      </c>
      <c r="I123" s="40">
        <f>(Inputs!$B$5/$H$158)*H123</f>
        <v>63363.240459307555</v>
      </c>
      <c r="J123" s="40">
        <f>INDEX('Age gender adjustments'!$J:$J, MATCH(B123,'Age gender adjustments'!$B:$B,0),1)</f>
        <v>104545.43051750137</v>
      </c>
      <c r="K123" s="24">
        <f t="shared" si="6"/>
        <v>73246.966073274074</v>
      </c>
      <c r="M123" s="86">
        <f>INDEX('Substance misuse services'!R:R,MATCH(B123,'Substance misuse services'!B:B,0),1)</f>
        <v>62870.684159092154</v>
      </c>
      <c r="N123" s="4">
        <f t="shared" si="7"/>
        <v>-10376.28191418192</v>
      </c>
      <c r="O123" s="52">
        <f t="shared" si="8"/>
        <v>-0.16504165737921805</v>
      </c>
      <c r="P123" s="52">
        <f>N123 * Inputs!$B$10 / INDEX('Final Weighted Populations'!H:H,MATCH(B123,'Final Weighted Populations'!C:C,0),1)</f>
        <v>-1.9209784351683992E-2</v>
      </c>
      <c r="R123" s="87">
        <f>INDEX('Substance misuse services'!H:H,MATCH(B123,'Substance misuse services'!B:B,0),1)</f>
        <v>1.6143932719391683</v>
      </c>
      <c r="S123" s="88">
        <f t="shared" si="9"/>
        <v>-0.51547293946127848</v>
      </c>
    </row>
    <row r="124" spans="1:19" x14ac:dyDescent="0.2">
      <c r="A124" t="str">
        <f>INDEX('Pace-of-change'!$C$5:$C$156,MATCH('PTB reference calculation'!$B124,'Pace-of-change'!$D$5:$D$156,0),1)</f>
        <v>R643</v>
      </c>
      <c r="B124" s="39" t="s">
        <v>7054</v>
      </c>
      <c r="C124" s="39" t="s">
        <v>9449</v>
      </c>
      <c r="D124" s="40">
        <f>INDEX('PTB 10-11 allocation data'!C:C,MATCH($B124,'PTB 10-11 allocation data'!A:A,0),1)</f>
        <v>238</v>
      </c>
      <c r="E124" s="40">
        <f>INDEX('PTB 10-11 allocation data'!D:D,MATCH($B124,'PTB 10-11 allocation data'!A:A,0),1)</f>
        <v>19</v>
      </c>
      <c r="F124" s="40">
        <f>INDEX('PTB 10-11 allocation data'!E:E,MATCH($B124,'PTB 10-11 allocation data'!A:A,0),1)</f>
        <v>257</v>
      </c>
      <c r="G124" s="41">
        <f>INDEX(MFF!$C:$C,MATCH(B124,MFF!$A:$A,0),1)</f>
        <v>1.0727010673596706</v>
      </c>
      <c r="H124" s="24">
        <f t="shared" si="5"/>
        <v>2.654935141715185</v>
      </c>
      <c r="I124" s="40">
        <f>(Inputs!$B$5/$H$158)*H124</f>
        <v>78983.972273897991</v>
      </c>
      <c r="J124" s="40">
        <f>INDEX('Age gender adjustments'!$J:$J, MATCH(B124,'Age gender adjustments'!$B:$B,0),1)</f>
        <v>114555.97576981585</v>
      </c>
      <c r="K124" s="24">
        <f t="shared" si="6"/>
        <v>87521.253112918275</v>
      </c>
      <c r="M124" s="86">
        <f>INDEX('Substance misuse services'!R:R,MATCH(B124,'Substance misuse services'!B:B,0),1)</f>
        <v>89283.842510254763</v>
      </c>
      <c r="N124" s="4">
        <f t="shared" si="7"/>
        <v>1762.5893973364873</v>
      </c>
      <c r="O124" s="52">
        <f t="shared" si="8"/>
        <v>1.9741415106927594E-2</v>
      </c>
      <c r="P124" s="52">
        <f>N124 * Inputs!$B$10 / INDEX('Final Weighted Populations'!H:H,MATCH(B124,'Final Weighted Populations'!C:C,0),1)</f>
        <v>2.8149872613225727E-3</v>
      </c>
      <c r="R124" s="87">
        <f>INDEX('Substance misuse services'!H:H,MATCH(B124,'Substance misuse services'!B:B,0),1)</f>
        <v>2.7192972057567655</v>
      </c>
      <c r="S124" s="88">
        <f t="shared" si="9"/>
        <v>6.4362064041580513E-2</v>
      </c>
    </row>
    <row r="125" spans="1:19" x14ac:dyDescent="0.2">
      <c r="A125" t="str">
        <f>INDEX('Pace-of-change'!$C$5:$C$156,MATCH('PTB reference calculation'!$B125,'Pace-of-change'!$D$5:$D$156,0),1)</f>
        <v>R644</v>
      </c>
      <c r="B125" s="39" t="s">
        <v>13182</v>
      </c>
      <c r="C125" s="39" t="s">
        <v>9450</v>
      </c>
      <c r="D125" s="40">
        <f>INDEX('PTB 10-11 allocation data'!C:C,MATCH($B125,'PTB 10-11 allocation data'!A:A,0),1)</f>
        <v>666</v>
      </c>
      <c r="E125" s="40">
        <f>INDEX('PTB 10-11 allocation data'!D:D,MATCH($B125,'PTB 10-11 allocation data'!A:A,0),1)</f>
        <v>30</v>
      </c>
      <c r="F125" s="40">
        <f>INDEX('PTB 10-11 allocation data'!E:E,MATCH($B125,'PTB 10-11 allocation data'!A:A,0),1)</f>
        <v>696</v>
      </c>
      <c r="G125" s="41">
        <f>INDEX(MFF!$C:$C,MATCH(B125,MFF!$A:$A,0),1)</f>
        <v>1.0727010673596706</v>
      </c>
      <c r="H125" s="24">
        <f t="shared" si="5"/>
        <v>7.3050942687193574</v>
      </c>
      <c r="I125" s="40">
        <f>(Inputs!$B$5/$H$158)*H125</f>
        <v>217325.59643848296</v>
      </c>
      <c r="J125" s="40">
        <f>INDEX('Age gender adjustments'!$J:$J, MATCH(B125,'Age gender adjustments'!$B:$B,0),1)</f>
        <v>213487.29306708995</v>
      </c>
      <c r="K125" s="24">
        <f t="shared" si="6"/>
        <v>216404.40362934864</v>
      </c>
      <c r="M125" s="86">
        <f>INDEX('Substance misuse services'!R:R,MATCH(B125,'Substance misuse services'!B:B,0),1)</f>
        <v>193720.67853196192</v>
      </c>
      <c r="N125" s="4">
        <f t="shared" si="7"/>
        <v>-22683.725097386719</v>
      </c>
      <c r="O125" s="52">
        <f t="shared" si="8"/>
        <v>-0.117095011587233</v>
      </c>
      <c r="P125" s="52">
        <f>N125 * Inputs!$B$10 / INDEX('Final Weighted Populations'!H:H,MATCH(B125,'Final Weighted Populations'!C:C,0),1)</f>
        <v>-1.9271092858482438E-2</v>
      </c>
      <c r="R125" s="87">
        <f>INDEX('Substance misuse services'!H:H,MATCH(B125,'Substance misuse services'!B:B,0),1)</f>
        <v>6.3182092867484592</v>
      </c>
      <c r="S125" s="88">
        <f t="shared" si="9"/>
        <v>-0.98688498197089825</v>
      </c>
    </row>
    <row r="126" spans="1:19" x14ac:dyDescent="0.2">
      <c r="A126" t="str">
        <f>INDEX('Pace-of-change'!$C$5:$C$156,MATCH('PTB reference calculation'!$B126,'Pace-of-change'!$D$5:$D$156,0),1)</f>
        <v>R645</v>
      </c>
      <c r="B126" s="39" t="s">
        <v>4252</v>
      </c>
      <c r="C126" s="39" t="s">
        <v>9451</v>
      </c>
      <c r="D126" s="40">
        <f>INDEX('PTB 10-11 allocation data'!C:C,MATCH($B126,'PTB 10-11 allocation data'!A:A,0),1)</f>
        <v>499</v>
      </c>
      <c r="E126" s="40">
        <f>INDEX('PTB 10-11 allocation data'!D:D,MATCH($B126,'PTB 10-11 allocation data'!A:A,0),1)</f>
        <v>41</v>
      </c>
      <c r="F126" s="40">
        <f>INDEX('PTB 10-11 allocation data'!E:E,MATCH($B126,'PTB 10-11 allocation data'!A:A,0),1)</f>
        <v>540</v>
      </c>
      <c r="G126" s="41">
        <f>INDEX(MFF!$C:$C,MATCH(B126,MFF!$A:$A,0),1)</f>
        <v>1.1329075592555566</v>
      </c>
      <c r="H126" s="24">
        <f t="shared" si="5"/>
        <v>5.8854547703326174</v>
      </c>
      <c r="I126" s="40">
        <f>(Inputs!$B$5/$H$158)*H126</f>
        <v>175091.50754579934</v>
      </c>
      <c r="J126" s="40">
        <f>INDEX('Age gender adjustments'!$J:$J, MATCH(B126,'Age gender adjustments'!$B:$B,0),1)</f>
        <v>212573.0746177999</v>
      </c>
      <c r="K126" s="24">
        <f t="shared" si="6"/>
        <v>184087.08364307947</v>
      </c>
      <c r="M126" s="86">
        <f>INDEX('Substance misuse services'!R:R,MATCH(B126,'Substance misuse services'!B:B,0),1)</f>
        <v>188362.28786738118</v>
      </c>
      <c r="N126" s="4">
        <f t="shared" si="7"/>
        <v>4275.2042243017058</v>
      </c>
      <c r="O126" s="52">
        <f t="shared" si="8"/>
        <v>2.2696710008702575E-2</v>
      </c>
      <c r="P126" s="52">
        <f>N126 * Inputs!$B$10 / INDEX('Final Weighted Populations'!H:H,MATCH(B126,'Final Weighted Populations'!C:C,0),1)</f>
        <v>3.9243719480530894E-3</v>
      </c>
      <c r="R126" s="87">
        <f>INDEX('Substance misuse services'!H:H,MATCH(B126,'Substance misuse services'!B:B,0),1)</f>
        <v>5.2170393103718382</v>
      </c>
      <c r="S126" s="88">
        <f t="shared" si="9"/>
        <v>-0.66841545996077922</v>
      </c>
    </row>
    <row r="127" spans="1:19" x14ac:dyDescent="0.2">
      <c r="A127" t="str">
        <f>INDEX('Pace-of-change'!$C$5:$C$156,MATCH('PTB reference calculation'!$B127,'Pace-of-change'!$D$5:$D$156,0),1)</f>
        <v>R646</v>
      </c>
      <c r="B127" s="39" t="s">
        <v>12593</v>
      </c>
      <c r="C127" s="39" t="s">
        <v>9452</v>
      </c>
      <c r="D127" s="40">
        <f>INDEX('PTB 10-11 allocation data'!C:C,MATCH($B127,'PTB 10-11 allocation data'!A:A,0),1)</f>
        <v>228</v>
      </c>
      <c r="E127" s="40">
        <f>INDEX('PTB 10-11 allocation data'!D:D,MATCH($B127,'PTB 10-11 allocation data'!A:A,0),1)</f>
        <v>68</v>
      </c>
      <c r="F127" s="40">
        <f>INDEX('PTB 10-11 allocation data'!E:E,MATCH($B127,'PTB 10-11 allocation data'!A:A,0),1)</f>
        <v>296</v>
      </c>
      <c r="G127" s="41">
        <f>INDEX(MFF!$C:$C,MATCH(B127,MFF!$A:$A,0),1)</f>
        <v>1.1329075592555566</v>
      </c>
      <c r="H127" s="24">
        <f t="shared" si="5"/>
        <v>2.9682178052495582</v>
      </c>
      <c r="I127" s="40">
        <f>(Inputs!$B$5/$H$158)*H127</f>
        <v>88304.090427332849</v>
      </c>
      <c r="J127" s="40">
        <f>INDEX('Age gender adjustments'!$J:$J, MATCH(B127,'Age gender adjustments'!$B:$B,0),1)</f>
        <v>119203.97430359058</v>
      </c>
      <c r="K127" s="24">
        <f t="shared" si="6"/>
        <v>95720.062557634694</v>
      </c>
      <c r="M127" s="86">
        <f>INDEX('Substance misuse services'!R:R,MATCH(B127,'Substance misuse services'!B:B,0),1)</f>
        <v>96075.208796349383</v>
      </c>
      <c r="N127" s="4">
        <f t="shared" si="7"/>
        <v>355.14623871468939</v>
      </c>
      <c r="O127" s="52">
        <f t="shared" si="8"/>
        <v>3.6965440217516764E-3</v>
      </c>
      <c r="P127" s="52">
        <f>N127 * Inputs!$B$10 / INDEX('Final Weighted Populations'!H:H,MATCH(B127,'Final Weighted Populations'!C:C,0),1)</f>
        <v>5.5395924047860461E-4</v>
      </c>
      <c r="R127" s="87">
        <f>INDEX('Substance misuse services'!H:H,MATCH(B127,'Substance misuse services'!B:B,0),1)</f>
        <v>2.7586299067872808</v>
      </c>
      <c r="S127" s="88">
        <f t="shared" si="9"/>
        <v>-0.20958789846227743</v>
      </c>
    </row>
    <row r="128" spans="1:19" x14ac:dyDescent="0.2">
      <c r="A128" t="str">
        <f>INDEX('Pace-of-change'!$C$5:$C$156,MATCH('PTB reference calculation'!$B128,'Pace-of-change'!$D$5:$D$156,0),1)</f>
        <v>R647</v>
      </c>
      <c r="B128" s="39" t="s">
        <v>3490</v>
      </c>
      <c r="C128" s="39" t="s">
        <v>9453</v>
      </c>
      <c r="D128" s="40">
        <f>INDEX('PTB 10-11 allocation data'!C:C,MATCH($B128,'PTB 10-11 allocation data'!A:A,0),1)</f>
        <v>169</v>
      </c>
      <c r="E128" s="40">
        <f>INDEX('PTB 10-11 allocation data'!D:D,MATCH($B128,'PTB 10-11 allocation data'!A:A,0),1)</f>
        <v>25</v>
      </c>
      <c r="F128" s="40">
        <f>INDEX('PTB 10-11 allocation data'!E:E,MATCH($B128,'PTB 10-11 allocation data'!A:A,0),1)</f>
        <v>194</v>
      </c>
      <c r="G128" s="41">
        <f>INDEX(MFF!$C:$C,MATCH(B128,MFF!$A:$A,0),1)</f>
        <v>1.0727010673596706</v>
      </c>
      <c r="H128" s="24">
        <f t="shared" si="5"/>
        <v>1.9469524372578022</v>
      </c>
      <c r="I128" s="40">
        <f>(Inputs!$B$5/$H$158)*H128</f>
        <v>57921.579667525191</v>
      </c>
      <c r="J128" s="40">
        <f>INDEX('Age gender adjustments'!$J:$J, MATCH(B128,'Age gender adjustments'!$B:$B,0),1)</f>
        <v>101143.37992828195</v>
      </c>
      <c r="K128" s="24">
        <f t="shared" si="6"/>
        <v>68294.811730106812</v>
      </c>
      <c r="M128" s="86">
        <f>INDEX('Substance misuse services'!R:R,MATCH(B128,'Substance misuse services'!B:B,0),1)</f>
        <v>59659.279620341302</v>
      </c>
      <c r="N128" s="4">
        <f t="shared" si="7"/>
        <v>-8635.5321097655105</v>
      </c>
      <c r="O128" s="52">
        <f t="shared" si="8"/>
        <v>-0.14474750893272867</v>
      </c>
      <c r="P128" s="52">
        <f>N128 * Inputs!$B$10 / INDEX('Final Weighted Populations'!H:H,MATCH(B128,'Final Weighted Populations'!C:C,0),1)</f>
        <v>-1.6064827319979921E-2</v>
      </c>
      <c r="R128" s="87">
        <f>INDEX('Substance misuse services'!H:H,MATCH(B128,'Substance misuse services'!B:B,0),1)</f>
        <v>1.5607800530083207</v>
      </c>
      <c r="S128" s="88">
        <f t="shared" si="9"/>
        <v>-0.38617238424948153</v>
      </c>
    </row>
    <row r="129" spans="1:19" x14ac:dyDescent="0.2">
      <c r="A129" t="str">
        <f>INDEX('Pace-of-change'!$C$5:$C$156,MATCH('PTB reference calculation'!$B129,'Pace-of-change'!$D$5:$D$156,0),1)</f>
        <v>R620</v>
      </c>
      <c r="B129" s="39" t="s">
        <v>3531</v>
      </c>
      <c r="C129" s="39" t="s">
        <v>9454</v>
      </c>
      <c r="D129" s="40">
        <f>INDEX('PTB 10-11 allocation data'!C:C,MATCH($B129,'PTB 10-11 allocation data'!A:A,0),1)</f>
        <v>400</v>
      </c>
      <c r="E129" s="40">
        <f>INDEX('PTB 10-11 allocation data'!D:D,MATCH($B129,'PTB 10-11 allocation data'!A:A,0),1)</f>
        <v>60</v>
      </c>
      <c r="F129" s="40">
        <f>INDEX('PTB 10-11 allocation data'!E:E,MATCH($B129,'PTB 10-11 allocation data'!A:A,0),1)</f>
        <v>460</v>
      </c>
      <c r="G129" s="41">
        <f>INDEX(MFF!$C:$C,MATCH(B129,MFF!$A:$A,0),1)</f>
        <v>1.0475921109282607</v>
      </c>
      <c r="H129" s="24">
        <f t="shared" si="5"/>
        <v>4.5046460769915209</v>
      </c>
      <c r="I129" s="40">
        <f>(Inputs!$B$5/$H$158)*H129</f>
        <v>134012.63001060174</v>
      </c>
      <c r="J129" s="40">
        <f>INDEX('Age gender adjustments'!$J:$J, MATCH(B129,'Age gender adjustments'!$B:$B,0),1)</f>
        <v>286255.67009877152</v>
      </c>
      <c r="K129" s="24">
        <f t="shared" si="6"/>
        <v>170550.9596317625</v>
      </c>
      <c r="M129" s="86">
        <f>INDEX('Substance misuse services'!R:R,MATCH(B129,'Substance misuse services'!B:B,0),1)</f>
        <v>170337.83914845585</v>
      </c>
      <c r="N129" s="4">
        <f t="shared" si="7"/>
        <v>-213.12048330664402</v>
      </c>
      <c r="O129" s="52">
        <f t="shared" si="8"/>
        <v>-1.2511634782504284E-3</v>
      </c>
      <c r="P129" s="52">
        <f>N129 * Inputs!$B$10 / INDEX('Final Weighted Populations'!H:H,MATCH(B129,'Final Weighted Populations'!C:C,0),1)</f>
        <v>-1.495946220127542E-4</v>
      </c>
      <c r="R129" s="87">
        <f>INDEX('Substance misuse services'!H:H,MATCH(B129,'Substance misuse services'!B:B,0),1)</f>
        <v>4.6094052880843472</v>
      </c>
      <c r="S129" s="88">
        <f t="shared" si="9"/>
        <v>0.10475921109282638</v>
      </c>
    </row>
    <row r="130" spans="1:19" x14ac:dyDescent="0.2">
      <c r="A130" t="str">
        <f>INDEX('Pace-of-change'!$C$5:$C$156,MATCH('PTB reference calculation'!$B130,'Pace-of-change'!$D$5:$D$156,0),1)</f>
        <v>R625</v>
      </c>
      <c r="B130" s="39" t="s">
        <v>13119</v>
      </c>
      <c r="C130" s="39" t="s">
        <v>9455</v>
      </c>
      <c r="D130" s="40">
        <f>INDEX('PTB 10-11 allocation data'!C:C,MATCH($B130,'PTB 10-11 allocation data'!A:A,0),1)</f>
        <v>1220</v>
      </c>
      <c r="E130" s="40">
        <f>INDEX('PTB 10-11 allocation data'!D:D,MATCH($B130,'PTB 10-11 allocation data'!A:A,0),1)</f>
        <v>200</v>
      </c>
      <c r="F130" s="40">
        <f>INDEX('PTB 10-11 allocation data'!E:E,MATCH($B130,'PTB 10-11 allocation data'!A:A,0),1)</f>
        <v>1420</v>
      </c>
      <c r="G130" s="41">
        <f>INDEX(MFF!$C:$C,MATCH(B130,MFF!$A:$A,0),1)</f>
        <v>0.98567038606416224</v>
      </c>
      <c r="H130" s="24">
        <f t="shared" si="5"/>
        <v>13.010849096046941</v>
      </c>
      <c r="I130" s="40">
        <f>(Inputs!$B$5/$H$158)*H130</f>
        <v>387071.05424735305</v>
      </c>
      <c r="J130" s="40">
        <f>INDEX('Age gender adjustments'!$J:$J, MATCH(B130,'Age gender adjustments'!$B:$B,0),1)</f>
        <v>365699.04755874706</v>
      </c>
      <c r="K130" s="24">
        <f t="shared" si="6"/>
        <v>381941.77264208766</v>
      </c>
      <c r="M130" s="86">
        <f>INDEX('Substance misuse services'!R:R,MATCH(B130,'Substance misuse services'!B:B,0),1)</f>
        <v>379857.95627769735</v>
      </c>
      <c r="N130" s="4">
        <f t="shared" si="7"/>
        <v>-2083.8163643903099</v>
      </c>
      <c r="O130" s="52">
        <f t="shared" si="8"/>
        <v>-5.4857778544644305E-3</v>
      </c>
      <c r="P130" s="52">
        <f>N130 * Inputs!$B$10 / INDEX('Final Weighted Populations'!H:H,MATCH(B130,'Final Weighted Populations'!C:C,0),1)</f>
        <v>-9.724445604540736E-4</v>
      </c>
      <c r="R130" s="87">
        <f>INDEX('Substance misuse services'!H:H,MATCH(B130,'Substance misuse services'!B:B,0),1)</f>
        <v>12.986207336395337</v>
      </c>
      <c r="S130" s="88">
        <f t="shared" si="9"/>
        <v>-2.4641759651604644E-2</v>
      </c>
    </row>
    <row r="131" spans="1:19" x14ac:dyDescent="0.2">
      <c r="A131" t="str">
        <f>INDEX('Pace-of-change'!$C$5:$C$156,MATCH('PTB reference calculation'!$B131,'Pace-of-change'!$D$5:$D$156,0),1)</f>
        <v>R626</v>
      </c>
      <c r="B131" s="39" t="s">
        <v>9415</v>
      </c>
      <c r="C131" s="39" t="s">
        <v>5873</v>
      </c>
      <c r="D131" s="40">
        <f>INDEX('PTB 10-11 allocation data'!C:C,MATCH($B131,'PTB 10-11 allocation data'!A:A,0),1)</f>
        <v>680</v>
      </c>
      <c r="E131" s="40">
        <f>INDEX('PTB 10-11 allocation data'!D:D,MATCH($B131,'PTB 10-11 allocation data'!A:A,0),1)</f>
        <v>65</v>
      </c>
      <c r="F131" s="40">
        <f>INDEX('PTB 10-11 allocation data'!E:E,MATCH($B131,'PTB 10-11 allocation data'!A:A,0),1)</f>
        <v>745</v>
      </c>
      <c r="G131" s="41">
        <f>INDEX(MFF!$C:$C,MATCH(B131,MFF!$A:$A,0),1)</f>
        <v>1.0169119158714721</v>
      </c>
      <c r="H131" s="24">
        <f t="shared" si="5"/>
        <v>7.245497400584239</v>
      </c>
      <c r="I131" s="40">
        <f>(Inputs!$B$5/$H$158)*H131</f>
        <v>215552.59742753374</v>
      </c>
      <c r="J131" s="40">
        <f>INDEX('Age gender adjustments'!$J:$J, MATCH(B131,'Age gender adjustments'!$B:$B,0),1)</f>
        <v>264616.81637159426</v>
      </c>
      <c r="K131" s="24">
        <f t="shared" si="6"/>
        <v>227328.00997410828</v>
      </c>
      <c r="M131" s="86">
        <f>INDEX('Substance misuse services'!R:R,MATCH(B131,'Substance misuse services'!B:B,0),1)</f>
        <v>242310.78250028557</v>
      </c>
      <c r="N131" s="4">
        <f t="shared" si="7"/>
        <v>14982.772526177287</v>
      </c>
      <c r="O131" s="52">
        <f t="shared" si="8"/>
        <v>6.1832875828213008E-2</v>
      </c>
      <c r="P131" s="52">
        <f>N131 * Inputs!$B$10 / INDEX('Final Weighted Populations'!H:H,MATCH(B131,'Final Weighted Populations'!C:C,0),1)</f>
        <v>9.3566825178597966E-3</v>
      </c>
      <c r="R131" s="87">
        <f>INDEX('Substance misuse services'!H:H,MATCH(B131,'Substance misuse services'!B:B,0),1)</f>
        <v>7.2505819601635961</v>
      </c>
      <c r="S131" s="88">
        <f t="shared" si="9"/>
        <v>5.0845595793571619E-3</v>
      </c>
    </row>
    <row r="132" spans="1:19" x14ac:dyDescent="0.2">
      <c r="A132" t="str">
        <f>INDEX('Pace-of-change'!$C$5:$C$156,MATCH('PTB reference calculation'!$B132,'Pace-of-change'!$D$5:$D$156,0),1)</f>
        <v>R627</v>
      </c>
      <c r="B132" s="39" t="s">
        <v>14267</v>
      </c>
      <c r="C132" s="39" t="s">
        <v>5874</v>
      </c>
      <c r="D132" s="40">
        <f>INDEX('PTB 10-11 allocation data'!C:C,MATCH($B132,'PTB 10-11 allocation data'!A:A,0),1)</f>
        <v>763</v>
      </c>
      <c r="E132" s="40">
        <f>INDEX('PTB 10-11 allocation data'!D:D,MATCH($B132,'PTB 10-11 allocation data'!A:A,0),1)</f>
        <v>131</v>
      </c>
      <c r="F132" s="40">
        <f>INDEX('PTB 10-11 allocation data'!E:E,MATCH($B132,'PTB 10-11 allocation data'!A:A,0),1)</f>
        <v>894</v>
      </c>
      <c r="G132" s="41">
        <f>INDEX(MFF!$C:$C,MATCH(B132,MFF!$A:$A,0),1)</f>
        <v>1.0130737053690395</v>
      </c>
      <c r="H132" s="24">
        <f t="shared" si="5"/>
        <v>8.393315648982492</v>
      </c>
      <c r="I132" s="40">
        <f>(Inputs!$B$5/$H$158)*H132</f>
        <v>249700.03978214908</v>
      </c>
      <c r="J132" s="40">
        <f>INDEX('Age gender adjustments'!$J:$J, MATCH(B132,'Age gender adjustments'!$B:$B,0),1)</f>
        <v>295589.69745332201</v>
      </c>
      <c r="K132" s="24">
        <f t="shared" si="6"/>
        <v>260713.55762323056</v>
      </c>
      <c r="M132" s="86">
        <f>INDEX('Substance misuse services'!R:R,MATCH(B132,'Substance misuse services'!B:B,0),1)</f>
        <v>247793.0009594993</v>
      </c>
      <c r="N132" s="4">
        <f t="shared" si="7"/>
        <v>-12920.556663731259</v>
      </c>
      <c r="O132" s="52">
        <f t="shared" si="8"/>
        <v>-5.2142540805028906E-2</v>
      </c>
      <c r="P132" s="52">
        <f>N132 * Inputs!$B$10 / INDEX('Final Weighted Populations'!H:H,MATCH(B132,'Final Weighted Populations'!C:C,0),1)</f>
        <v>-7.314119072411778E-3</v>
      </c>
      <c r="R132" s="87">
        <f>INDEX('Substance misuse services'!H:H,MATCH(B132,'Substance misuse services'!B:B,0),1)</f>
        <v>7.6537718440630931</v>
      </c>
      <c r="S132" s="88">
        <f t="shared" si="9"/>
        <v>-0.73954380491939897</v>
      </c>
    </row>
    <row r="133" spans="1:19" x14ac:dyDescent="0.2">
      <c r="A133" t="str">
        <f>INDEX('Pace-of-change'!$C$5:$C$156,MATCH('PTB reference calculation'!$B133,'Pace-of-change'!$D$5:$D$156,0),1)</f>
        <v>R601</v>
      </c>
      <c r="B133" s="39" t="s">
        <v>11306</v>
      </c>
      <c r="C133" s="39" t="s">
        <v>5875</v>
      </c>
      <c r="D133" s="40">
        <f>INDEX('PTB 10-11 allocation data'!C:C,MATCH($B133,'PTB 10-11 allocation data'!A:A,0),1)</f>
        <v>376</v>
      </c>
      <c r="E133" s="40">
        <f>INDEX('PTB 10-11 allocation data'!D:D,MATCH($B133,'PTB 10-11 allocation data'!A:A,0),1)</f>
        <v>87</v>
      </c>
      <c r="F133" s="40">
        <f>INDEX('PTB 10-11 allocation data'!E:E,MATCH($B133,'PTB 10-11 allocation data'!A:A,0),1)</f>
        <v>463</v>
      </c>
      <c r="G133" s="41">
        <f>INDEX(MFF!$C:$C,MATCH(B133,MFF!$A:$A,0),1)</f>
        <v>0.96823807709184073</v>
      </c>
      <c r="H133" s="24">
        <f t="shared" si="5"/>
        <v>4.0617587334002714</v>
      </c>
      <c r="I133" s="40">
        <f>(Inputs!$B$5/$H$158)*H133</f>
        <v>120836.78962300096</v>
      </c>
      <c r="J133" s="40">
        <f>INDEX('Age gender adjustments'!$J:$J, MATCH(B133,'Age gender adjustments'!$B:$B,0),1)</f>
        <v>87470.557722516343</v>
      </c>
      <c r="K133" s="24">
        <f t="shared" si="6"/>
        <v>112828.89396688466</v>
      </c>
      <c r="M133" s="86">
        <f>INDEX('Substance misuse services'!R:R,MATCH(B133,'Substance misuse services'!B:B,0),1)</f>
        <v>102341.01415094185</v>
      </c>
      <c r="N133" s="4">
        <f t="shared" si="7"/>
        <v>-10487.879815942812</v>
      </c>
      <c r="O133" s="52">
        <f t="shared" si="8"/>
        <v>-0.10247973310557908</v>
      </c>
      <c r="P133" s="52">
        <f>N133 * Inputs!$B$10 / INDEX('Final Weighted Populations'!H:H,MATCH(B133,'Final Weighted Populations'!C:C,0),1)</f>
        <v>-1.8511253110537473E-2</v>
      </c>
      <c r="R133" s="87">
        <f>INDEX('Substance misuse services'!H:H,MATCH(B133,'Substance misuse services'!B:B,0),1)</f>
        <v>3.4904982679160863</v>
      </c>
      <c r="S133" s="88">
        <f t="shared" si="9"/>
        <v>-0.57126046548418508</v>
      </c>
    </row>
    <row r="134" spans="1:19" x14ac:dyDescent="0.2">
      <c r="A134" t="str">
        <f>INDEX('Pace-of-change'!$C$5:$C$156,MATCH('PTB reference calculation'!$B134,'Pace-of-change'!$D$5:$D$156,0),1)</f>
        <v>R633</v>
      </c>
      <c r="B134" s="39" t="s">
        <v>4003</v>
      </c>
      <c r="C134" s="39" t="s">
        <v>5876</v>
      </c>
      <c r="D134" s="40">
        <f>INDEX('PTB 10-11 allocation data'!C:C,MATCH($B134,'PTB 10-11 allocation data'!A:A,0),1)</f>
        <v>715</v>
      </c>
      <c r="E134" s="40">
        <f>INDEX('PTB 10-11 allocation data'!D:D,MATCH($B134,'PTB 10-11 allocation data'!A:A,0),1)</f>
        <v>156</v>
      </c>
      <c r="F134" s="40">
        <f>INDEX('PTB 10-11 allocation data'!E:E,MATCH($B134,'PTB 10-11 allocation data'!A:A,0),1)</f>
        <v>871</v>
      </c>
      <c r="G134" s="41">
        <f>INDEX(MFF!$C:$C,MATCH(B134,MFF!$A:$A,0),1)</f>
        <v>1.0906960816333942</v>
      </c>
      <c r="H134" s="24">
        <f t="shared" ref="H134:H156" si="10">(D134+(E134/2))*G134/100</f>
        <v>8.6492199273528154</v>
      </c>
      <c r="I134" s="40">
        <f>(Inputs!$B$5/$H$158)*H134</f>
        <v>257313.15850207215</v>
      </c>
      <c r="J134" s="40">
        <f>INDEX('Age gender adjustments'!$J:$J, MATCH(B134,'Age gender adjustments'!$B:$B,0),1)</f>
        <v>382097.49448517419</v>
      </c>
      <c r="K134" s="24">
        <f t="shared" ref="K134:K156" si="11">(I134*0.76)+(J134*0.24)</f>
        <v>287261.39913801663</v>
      </c>
      <c r="M134" s="86">
        <f>INDEX('Substance misuse services'!R:R,MATCH(B134,'Substance misuse services'!B:B,0),1)</f>
        <v>331954.62043078337</v>
      </c>
      <c r="N134" s="4">
        <f t="shared" ref="N134:N156" si="12">(M134-K134)</f>
        <v>44693.221292766742</v>
      </c>
      <c r="O134" s="52">
        <f t="shared" ref="O134:O156" si="13">N134/M134</f>
        <v>0.13463653927987976</v>
      </c>
      <c r="P134" s="52">
        <f>N134 * Inputs!$B$10 / INDEX('Final Weighted Populations'!H:H,MATCH(B134,'Final Weighted Populations'!C:C,0),1)</f>
        <v>2.0654341533728415E-2</v>
      </c>
      <c r="R134" s="87">
        <f>INDEX('Substance misuse services'!H:H,MATCH(B134,'Substance misuse services'!B:B,0),1)</f>
        <v>9.1400331640878427</v>
      </c>
      <c r="S134" s="88">
        <f t="shared" ref="S134:S156" si="14">R134-H134</f>
        <v>0.4908132367350273</v>
      </c>
    </row>
    <row r="135" spans="1:19" x14ac:dyDescent="0.2">
      <c r="A135" t="str">
        <f>INDEX('Pace-of-change'!$C$5:$C$156,MATCH('PTB reference calculation'!$B135,'Pace-of-change'!$D$5:$D$156,0),1)</f>
        <v>R637</v>
      </c>
      <c r="B135" s="39" t="s">
        <v>8386</v>
      </c>
      <c r="C135" s="39" t="s">
        <v>5877</v>
      </c>
      <c r="D135" s="40">
        <f>INDEX('PTB 10-11 allocation data'!C:C,MATCH($B135,'PTB 10-11 allocation data'!A:A,0),1)</f>
        <v>1119</v>
      </c>
      <c r="E135" s="40">
        <f>INDEX('PTB 10-11 allocation data'!D:D,MATCH($B135,'PTB 10-11 allocation data'!A:A,0),1)</f>
        <v>176</v>
      </c>
      <c r="F135" s="40">
        <f>INDEX('PTB 10-11 allocation data'!E:E,MATCH($B135,'PTB 10-11 allocation data'!A:A,0),1)</f>
        <v>1295</v>
      </c>
      <c r="G135" s="41">
        <f>INDEX(MFF!$C:$C,MATCH(B135,MFF!$A:$A,0),1)</f>
        <v>0.96297101295839438</v>
      </c>
      <c r="H135" s="24">
        <f t="shared" si="10"/>
        <v>11.62306012640782</v>
      </c>
      <c r="I135" s="40">
        <f>(Inputs!$B$5/$H$158)*H135</f>
        <v>345784.51440774562</v>
      </c>
      <c r="J135" s="40">
        <f>INDEX('Age gender adjustments'!$J:$J, MATCH(B135,'Age gender adjustments'!$B:$B,0),1)</f>
        <v>349140.32976570859</v>
      </c>
      <c r="K135" s="24">
        <f t="shared" si="11"/>
        <v>346589.91009365674</v>
      </c>
      <c r="M135" s="86">
        <f>INDEX('Substance misuse services'!R:R,MATCH(B135,'Substance misuse services'!B:B,0),1)</f>
        <v>357626.47947981441</v>
      </c>
      <c r="N135" s="4">
        <f t="shared" si="12"/>
        <v>11036.569386157673</v>
      </c>
      <c r="O135" s="52">
        <f t="shared" si="13"/>
        <v>3.0860604623603138E-2</v>
      </c>
      <c r="P135" s="52">
        <f>N135 * Inputs!$B$10 / INDEX('Final Weighted Populations'!H:H,MATCH(B135,'Final Weighted Populations'!C:C,0),1)</f>
        <v>5.0849001291243031E-3</v>
      </c>
      <c r="R135" s="87">
        <f>INDEX('Substance misuse services'!H:H,MATCH(B135,'Substance misuse services'!B:B,0),1)</f>
        <v>11.175278605382166</v>
      </c>
      <c r="S135" s="88">
        <f t="shared" si="14"/>
        <v>-0.44778152102565372</v>
      </c>
    </row>
    <row r="136" spans="1:19" x14ac:dyDescent="0.2">
      <c r="A136" t="str">
        <f>INDEX('Pace-of-change'!$C$5:$C$156,MATCH('PTB reference calculation'!$B136,'Pace-of-change'!$D$5:$D$156,0),1)</f>
        <v>R638</v>
      </c>
      <c r="B136" s="39" t="s">
        <v>9793</v>
      </c>
      <c r="C136" s="39" t="s">
        <v>5878</v>
      </c>
      <c r="D136" s="40">
        <f>INDEX('PTB 10-11 allocation data'!C:C,MATCH($B136,'PTB 10-11 allocation data'!A:A,0),1)</f>
        <v>1699</v>
      </c>
      <c r="E136" s="40">
        <f>INDEX('PTB 10-11 allocation data'!D:D,MATCH($B136,'PTB 10-11 allocation data'!A:A,0),1)</f>
        <v>337</v>
      </c>
      <c r="F136" s="40">
        <f>INDEX('PTB 10-11 allocation data'!E:E,MATCH($B136,'PTB 10-11 allocation data'!A:A,0),1)</f>
        <v>2036</v>
      </c>
      <c r="G136" s="41">
        <f>INDEX(MFF!$C:$C,MATCH(B136,MFF!$A:$A,0),1)</f>
        <v>1.0241926570033761</v>
      </c>
      <c r="H136" s="24">
        <f t="shared" si="10"/>
        <v>19.126797869538049</v>
      </c>
      <c r="I136" s="40">
        <f>(Inputs!$B$5/$H$158)*H136</f>
        <v>569019.72815805592</v>
      </c>
      <c r="J136" s="40">
        <f>INDEX('Age gender adjustments'!$J:$J, MATCH(B136,'Age gender adjustments'!$B:$B,0),1)</f>
        <v>897073.2702389101</v>
      </c>
      <c r="K136" s="24">
        <f t="shared" si="11"/>
        <v>647752.57825746096</v>
      </c>
      <c r="M136" s="86">
        <f>INDEX('Substance misuse services'!R:R,MATCH(B136,'Substance misuse services'!B:B,0),1)</f>
        <v>636932.68201979913</v>
      </c>
      <c r="N136" s="4">
        <f t="shared" si="12"/>
        <v>-10819.896237661829</v>
      </c>
      <c r="O136" s="52">
        <f t="shared" si="13"/>
        <v>-1.6987503613961973E-2</v>
      </c>
      <c r="P136" s="52">
        <f>N136 * Inputs!$B$10 / INDEX('Final Weighted Populations'!H:H,MATCH(B136,'Final Weighted Populations'!C:C,0),1)</f>
        <v>-2.1444932761418771E-3</v>
      </c>
      <c r="R136" s="87">
        <f>INDEX('Substance misuse services'!H:H,MATCH(B136,'Substance misuse services'!B:B,0),1)</f>
        <v>19.183128465673235</v>
      </c>
      <c r="S136" s="88">
        <f t="shared" si="14"/>
        <v>5.6330596135186539E-2</v>
      </c>
    </row>
    <row r="137" spans="1:19" x14ac:dyDescent="0.2">
      <c r="A137" t="str">
        <f>INDEX('Pace-of-change'!$C$5:$C$156,MATCH('PTB reference calculation'!$B137,'Pace-of-change'!$D$5:$D$156,0),1)</f>
        <v>R667</v>
      </c>
      <c r="B137" s="39" t="s">
        <v>2405</v>
      </c>
      <c r="C137" s="39" t="s">
        <v>5879</v>
      </c>
      <c r="D137" s="40">
        <f>INDEX('PTB 10-11 allocation data'!C:C,MATCH($B137,'PTB 10-11 allocation data'!A:A,0),1)</f>
        <v>2437</v>
      </c>
      <c r="E137" s="40">
        <f>INDEX('PTB 10-11 allocation data'!D:D,MATCH($B137,'PTB 10-11 allocation data'!A:A,0),1)</f>
        <v>792</v>
      </c>
      <c r="F137" s="40">
        <f>INDEX('PTB 10-11 allocation data'!E:E,MATCH($B137,'PTB 10-11 allocation data'!A:A,0),1)</f>
        <v>3229</v>
      </c>
      <c r="G137" s="41">
        <f>INDEX(MFF!$C:$C,MATCH(B137,MFF!$A:$A,0),1)</f>
        <v>0.99373391861008065</v>
      </c>
      <c r="H137" s="24">
        <f t="shared" si="10"/>
        <v>28.152481914223586</v>
      </c>
      <c r="I137" s="40">
        <f>(Inputs!$B$5/$H$158)*H137</f>
        <v>837532.64477787842</v>
      </c>
      <c r="J137" s="40">
        <f>INDEX('Age gender adjustments'!$J:$J, MATCH(B137,'Age gender adjustments'!$B:$B,0),1)</f>
        <v>1202690.3834923129</v>
      </c>
      <c r="K137" s="24">
        <f t="shared" si="11"/>
        <v>925170.50206934265</v>
      </c>
      <c r="M137" s="86">
        <f>INDEX('Substance misuse services'!R:R,MATCH(B137,'Substance misuse services'!B:B,0),1)</f>
        <v>1015282.7910074154</v>
      </c>
      <c r="N137" s="4">
        <f t="shared" si="12"/>
        <v>90112.288938072743</v>
      </c>
      <c r="O137" s="52">
        <f t="shared" si="13"/>
        <v>8.8755851804263056E-2</v>
      </c>
      <c r="P137" s="52">
        <f>N137 * Inputs!$B$10 / INDEX('Final Weighted Populations'!H:H,MATCH(B137,'Final Weighted Populations'!C:C,0),1)</f>
        <v>1.2890425170962493E-2</v>
      </c>
      <c r="R137" s="87">
        <f>INDEX('Substance misuse services'!H:H,MATCH(B137,'Substance misuse services'!B:B,0),1)</f>
        <v>25.62839776095398</v>
      </c>
      <c r="S137" s="88">
        <f t="shared" si="14"/>
        <v>-2.5240841532696052</v>
      </c>
    </row>
    <row r="138" spans="1:19" x14ac:dyDescent="0.2">
      <c r="A138" t="str">
        <f>INDEX('Pace-of-change'!$C$5:$C$156,MATCH('PTB reference calculation'!$B138,'Pace-of-change'!$D$5:$D$156,0),1)</f>
        <v>R434</v>
      </c>
      <c r="B138" s="39" t="s">
        <v>12926</v>
      </c>
      <c r="C138" s="39" t="s">
        <v>5880</v>
      </c>
      <c r="D138" s="40">
        <f>INDEX('PTB 10-11 allocation data'!C:C,MATCH($B138,'PTB 10-11 allocation data'!A:A,0),1)</f>
        <v>1993</v>
      </c>
      <c r="E138" s="40">
        <f>INDEX('PTB 10-11 allocation data'!D:D,MATCH($B138,'PTB 10-11 allocation data'!A:A,0),1)</f>
        <v>295</v>
      </c>
      <c r="F138" s="40">
        <f>INDEX('PTB 10-11 allocation data'!E:E,MATCH($B138,'PTB 10-11 allocation data'!A:A,0),1)</f>
        <v>2288</v>
      </c>
      <c r="G138" s="41">
        <f>INDEX(MFF!$C:$C,MATCH(B138,MFF!$A:$A,0),1)</f>
        <v>1.0320640775849332</v>
      </c>
      <c r="H138" s="24">
        <f t="shared" si="10"/>
        <v>22.091331580705496</v>
      </c>
      <c r="I138" s="40">
        <f>(Inputs!$B$5/$H$158)*H138</f>
        <v>657214.21726961131</v>
      </c>
      <c r="J138" s="40">
        <f>INDEX('Age gender adjustments'!$J:$J, MATCH(B138,'Age gender adjustments'!$B:$B,0),1)</f>
        <v>526600.34893646359</v>
      </c>
      <c r="K138" s="24">
        <f t="shared" si="11"/>
        <v>625866.8888696559</v>
      </c>
      <c r="M138" s="86">
        <f>INDEX('Substance misuse services'!R:R,MATCH(B138,'Substance misuse services'!B:B,0),1)</f>
        <v>524203.99979523406</v>
      </c>
      <c r="N138" s="4">
        <f t="shared" si="12"/>
        <v>-101662.88907442184</v>
      </c>
      <c r="O138" s="52">
        <f t="shared" si="13"/>
        <v>-0.19393764472253866</v>
      </c>
      <c r="P138" s="52">
        <f>N138 * Inputs!$B$10 / INDEX('Final Weighted Populations'!H:H,MATCH(B138,'Final Weighted Populations'!C:C,0),1)</f>
        <v>-3.2950521374141568E-2</v>
      </c>
      <c r="R138" s="87">
        <f>INDEX('Substance misuse services'!H:H,MATCH(B138,'Substance misuse services'!B:B,0),1)</f>
        <v>16.729758697651768</v>
      </c>
      <c r="S138" s="88">
        <f t="shared" si="14"/>
        <v>-5.3615728830537286</v>
      </c>
    </row>
    <row r="139" spans="1:19" x14ac:dyDescent="0.2">
      <c r="A139" t="str">
        <f>INDEX('Pace-of-change'!$C$5:$C$156,MATCH('PTB reference calculation'!$B139,'Pace-of-change'!$D$5:$D$156,0),1)</f>
        <v>R439</v>
      </c>
      <c r="B139" s="39" t="s">
        <v>8206</v>
      </c>
      <c r="C139" s="39" t="s">
        <v>5881</v>
      </c>
      <c r="D139" s="40">
        <f>INDEX('PTB 10-11 allocation data'!C:C,MATCH($B139,'PTB 10-11 allocation data'!A:A,0),1)</f>
        <v>1324</v>
      </c>
      <c r="E139" s="40">
        <f>INDEX('PTB 10-11 allocation data'!D:D,MATCH($B139,'PTB 10-11 allocation data'!A:A,0),1)</f>
        <v>407</v>
      </c>
      <c r="F139" s="40">
        <f>INDEX('PTB 10-11 allocation data'!E:E,MATCH($B139,'PTB 10-11 allocation data'!A:A,0),1)</f>
        <v>1731</v>
      </c>
      <c r="G139" s="41">
        <f>INDEX(MFF!$C:$C,MATCH(B139,MFF!$A:$A,0),1)</f>
        <v>1.0986608476411768</v>
      </c>
      <c r="H139" s="24">
        <f t="shared" si="10"/>
        <v>16.782044447718974</v>
      </c>
      <c r="I139" s="40">
        <f>(Inputs!$B$5/$H$158)*H139</f>
        <v>499263.62137104024</v>
      </c>
      <c r="J139" s="40">
        <f>INDEX('Age gender adjustments'!$J:$J, MATCH(B139,'Age gender adjustments'!$B:$B,0),1)</f>
        <v>824045.55292687356</v>
      </c>
      <c r="K139" s="24">
        <f t="shared" si="11"/>
        <v>577211.28494444024</v>
      </c>
      <c r="M139" s="86">
        <f>INDEX('Substance misuse services'!R:R,MATCH(B139,'Substance misuse services'!B:B,0),1)</f>
        <v>642019.66029234277</v>
      </c>
      <c r="N139" s="4">
        <f t="shared" si="12"/>
        <v>64808.375347902533</v>
      </c>
      <c r="O139" s="52">
        <f t="shared" si="13"/>
        <v>0.10094453387672292</v>
      </c>
      <c r="P139" s="52">
        <f>N139 * Inputs!$B$10 / INDEX('Final Weighted Populations'!H:H,MATCH(B139,'Final Weighted Populations'!C:C,0),1)</f>
        <v>1.4214990381338267E-2</v>
      </c>
      <c r="R139" s="87">
        <f>INDEX('Substance misuse services'!H:H,MATCH(B139,'Substance misuse services'!B:B,0),1)</f>
        <v>17.402787826636242</v>
      </c>
      <c r="S139" s="88">
        <f t="shared" si="14"/>
        <v>0.62074337891726827</v>
      </c>
    </row>
    <row r="140" spans="1:19" x14ac:dyDescent="0.2">
      <c r="A140" t="str">
        <f>INDEX('Pace-of-change'!$C$5:$C$156,MATCH('PTB reference calculation'!$B140,'Pace-of-change'!$D$5:$D$156,0),1)</f>
        <v>R441</v>
      </c>
      <c r="B140" s="39" t="s">
        <v>6330</v>
      </c>
      <c r="C140" s="39" t="s">
        <v>5882</v>
      </c>
      <c r="D140" s="40">
        <f>INDEX('PTB 10-11 allocation data'!C:C,MATCH($B140,'PTB 10-11 allocation data'!A:A,0),1)</f>
        <v>1089</v>
      </c>
      <c r="E140" s="40">
        <f>INDEX('PTB 10-11 allocation data'!D:D,MATCH($B140,'PTB 10-11 allocation data'!A:A,0),1)</f>
        <v>120</v>
      </c>
      <c r="F140" s="40">
        <f>INDEX('PTB 10-11 allocation data'!E:E,MATCH($B140,'PTB 10-11 allocation data'!A:A,0),1)</f>
        <v>1209</v>
      </c>
      <c r="G140" s="41">
        <f>INDEX(MFF!$C:$C,MATCH(B140,MFF!$A:$A,0),1)</f>
        <v>0.9990352692194171</v>
      </c>
      <c r="H140" s="24">
        <f t="shared" si="10"/>
        <v>11.478915243331103</v>
      </c>
      <c r="I140" s="40">
        <f>(Inputs!$B$5/$H$158)*H140</f>
        <v>341496.22304067272</v>
      </c>
      <c r="J140" s="40">
        <f>INDEX('Age gender adjustments'!$J:$J, MATCH(B140,'Age gender adjustments'!$B:$B,0),1)</f>
        <v>569392.59274236113</v>
      </c>
      <c r="K140" s="24">
        <f t="shared" si="11"/>
        <v>396191.35176907794</v>
      </c>
      <c r="M140" s="86">
        <f>INDEX('Substance misuse services'!R:R,MATCH(B140,'Substance misuse services'!B:B,0),1)</f>
        <v>416984.0487133665</v>
      </c>
      <c r="N140" s="4">
        <f t="shared" si="12"/>
        <v>20792.69694428856</v>
      </c>
      <c r="O140" s="52">
        <f t="shared" si="13"/>
        <v>4.9864490040916157E-2</v>
      </c>
      <c r="P140" s="52">
        <f>N140 * Inputs!$B$10 / INDEX('Final Weighted Populations'!H:H,MATCH(B140,'Final Weighted Populations'!C:C,0),1)</f>
        <v>6.4773895047091079E-3</v>
      </c>
      <c r="R140" s="87">
        <f>INDEX('Substance misuse services'!H:H,MATCH(B140,'Substance misuse services'!B:B,0),1)</f>
        <v>11.788616176789121</v>
      </c>
      <c r="S140" s="88">
        <f t="shared" si="14"/>
        <v>0.30970093345801786</v>
      </c>
    </row>
    <row r="141" spans="1:19" x14ac:dyDescent="0.2">
      <c r="A141" t="str">
        <f>INDEX('Pace-of-change'!$C$5:$C$156,MATCH('PTB reference calculation'!$B141,'Pace-of-change'!$D$5:$D$156,0),1)</f>
        <v>R602</v>
      </c>
      <c r="B141" s="39" t="s">
        <v>4518</v>
      </c>
      <c r="C141" s="39" t="s">
        <v>5883</v>
      </c>
      <c r="D141" s="40">
        <f>INDEX('PTB 10-11 allocation data'!C:C,MATCH($B141,'PTB 10-11 allocation data'!A:A,0),1)</f>
        <v>592</v>
      </c>
      <c r="E141" s="40">
        <f>INDEX('PTB 10-11 allocation data'!D:D,MATCH($B141,'PTB 10-11 allocation data'!A:A,0),1)</f>
        <v>67</v>
      </c>
      <c r="F141" s="40">
        <f>INDEX('PTB 10-11 allocation data'!E:E,MATCH($B141,'PTB 10-11 allocation data'!A:A,0),1)</f>
        <v>659</v>
      </c>
      <c r="G141" s="41">
        <f>INDEX(MFF!$C:$C,MATCH(B141,MFF!$A:$A,0),1)</f>
        <v>0.99878394596885878</v>
      </c>
      <c r="H141" s="24">
        <f t="shared" si="10"/>
        <v>6.2473935820352118</v>
      </c>
      <c r="I141" s="40">
        <f>(Inputs!$B$5/$H$158)*H141</f>
        <v>185859.13972603285</v>
      </c>
      <c r="J141" s="40">
        <f>INDEX('Age gender adjustments'!$J:$J, MATCH(B141,'Age gender adjustments'!$B:$B,0),1)</f>
        <v>114692.50402460854</v>
      </c>
      <c r="K141" s="24">
        <f t="shared" si="11"/>
        <v>168779.14715769101</v>
      </c>
      <c r="M141" s="86">
        <f>INDEX('Substance misuse services'!R:R,MATCH(B141,'Substance misuse services'!B:B,0),1)</f>
        <v>187494.2981071668</v>
      </c>
      <c r="N141" s="4">
        <f t="shared" si="12"/>
        <v>18715.150949475792</v>
      </c>
      <c r="O141" s="52">
        <f t="shared" si="13"/>
        <v>9.9817173846954557E-2</v>
      </c>
      <c r="P141" s="52">
        <f>N141 * Inputs!$B$10 / INDEX('Final Weighted Populations'!H:H,MATCH(B141,'Final Weighted Populations'!C:C,0),1)</f>
        <v>2.3032774703853599E-2</v>
      </c>
      <c r="R141" s="87">
        <f>INDEX('Substance misuse services'!H:H,MATCH(B141,'Substance misuse services'!B:B,0),1)</f>
        <v>6.831682190426994</v>
      </c>
      <c r="S141" s="88">
        <f t="shared" si="14"/>
        <v>0.5842886083917822</v>
      </c>
    </row>
    <row r="142" spans="1:19" x14ac:dyDescent="0.2">
      <c r="A142" t="str">
        <f>INDEX('Pace-of-change'!$C$5:$C$156,MATCH('PTB reference calculation'!$B142,'Pace-of-change'!$D$5:$D$156,0),1)</f>
        <v>R603</v>
      </c>
      <c r="B142" s="39" t="s">
        <v>5636</v>
      </c>
      <c r="C142" s="39" t="s">
        <v>5884</v>
      </c>
      <c r="D142" s="40">
        <f>INDEX('PTB 10-11 allocation data'!C:C,MATCH($B142,'PTB 10-11 allocation data'!A:A,0),1)</f>
        <v>2668</v>
      </c>
      <c r="E142" s="40">
        <f>INDEX('PTB 10-11 allocation data'!D:D,MATCH($B142,'PTB 10-11 allocation data'!A:A,0),1)</f>
        <v>154</v>
      </c>
      <c r="F142" s="40">
        <f>INDEX('PTB 10-11 allocation data'!E:E,MATCH($B142,'PTB 10-11 allocation data'!A:A,0),1)</f>
        <v>2822</v>
      </c>
      <c r="G142" s="41">
        <f>INDEX(MFF!$C:$C,MATCH(B142,MFF!$A:$A,0),1)</f>
        <v>1.0096292937033806</v>
      </c>
      <c r="H142" s="24">
        <f t="shared" si="10"/>
        <v>27.714324112157797</v>
      </c>
      <c r="I142" s="40">
        <f>(Inputs!$B$5/$H$158)*H142</f>
        <v>824497.50763038534</v>
      </c>
      <c r="J142" s="40">
        <f>INDEX('Age gender adjustments'!$J:$J, MATCH(B142,'Age gender adjustments'!$B:$B,0),1)</f>
        <v>544564.21592984884</v>
      </c>
      <c r="K142" s="24">
        <f t="shared" si="11"/>
        <v>757313.51762225665</v>
      </c>
      <c r="M142" s="86">
        <f>INDEX('Substance misuse services'!R:R,MATCH(B142,'Substance misuse services'!B:B,0),1)</f>
        <v>864617.25395821815</v>
      </c>
      <c r="N142" s="4">
        <f t="shared" si="12"/>
        <v>107303.7363359615</v>
      </c>
      <c r="O142" s="52">
        <f t="shared" si="13"/>
        <v>0.12410547655014395</v>
      </c>
      <c r="P142" s="52">
        <f>N142 * Inputs!$B$10 / INDEX('Final Weighted Populations'!H:H,MATCH(B142,'Final Weighted Populations'!C:C,0),1)</f>
        <v>3.0994639010862281E-2</v>
      </c>
      <c r="R142" s="87">
        <f>INDEX('Substance misuse services'!H:H,MATCH(B142,'Substance misuse services'!B:B,0),1)</f>
        <v>29.632619770194218</v>
      </c>
      <c r="S142" s="88">
        <f t="shared" si="14"/>
        <v>1.9182956580364205</v>
      </c>
    </row>
    <row r="143" spans="1:19" x14ac:dyDescent="0.2">
      <c r="A143" t="str">
        <f>INDEX('Pace-of-change'!$C$5:$C$156,MATCH('PTB reference calculation'!$B143,'Pace-of-change'!$D$5:$D$156,0),1)</f>
        <v>R605</v>
      </c>
      <c r="B143" s="39" t="s">
        <v>6382</v>
      </c>
      <c r="C143" s="39" t="s">
        <v>5885</v>
      </c>
      <c r="D143" s="40">
        <f>INDEX('PTB 10-11 allocation data'!C:C,MATCH($B143,'PTB 10-11 allocation data'!A:A,0),1)</f>
        <v>686</v>
      </c>
      <c r="E143" s="40">
        <f>INDEX('PTB 10-11 allocation data'!D:D,MATCH($B143,'PTB 10-11 allocation data'!A:A,0),1)</f>
        <v>119</v>
      </c>
      <c r="F143" s="40">
        <f>INDEX('PTB 10-11 allocation data'!E:E,MATCH($B143,'PTB 10-11 allocation data'!A:A,0),1)</f>
        <v>805</v>
      </c>
      <c r="G143" s="41">
        <f>INDEX(MFF!$C:$C,MATCH(B143,MFF!$A:$A,0),1)</f>
        <v>0.98439296272121091</v>
      </c>
      <c r="H143" s="24">
        <f t="shared" si="10"/>
        <v>7.3386495370866269</v>
      </c>
      <c r="I143" s="40">
        <f>(Inputs!$B$5/$H$158)*H143</f>
        <v>218323.86127166884</v>
      </c>
      <c r="J143" s="40">
        <f>INDEX('Age gender adjustments'!$J:$J, MATCH(B143,'Age gender adjustments'!$B:$B,0),1)</f>
        <v>140915.56924778008</v>
      </c>
      <c r="K143" s="24">
        <f t="shared" si="11"/>
        <v>199745.87118593554</v>
      </c>
      <c r="M143" s="86">
        <f>INDEX('Substance misuse services'!R:R,MATCH(B143,'Substance misuse services'!B:B,0),1)</f>
        <v>208297.93702960829</v>
      </c>
      <c r="N143" s="4">
        <f t="shared" si="12"/>
        <v>8552.0658436727535</v>
      </c>
      <c r="O143" s="52">
        <f t="shared" si="13"/>
        <v>4.1056891708231985E-2</v>
      </c>
      <c r="P143" s="52">
        <f>N143 * Inputs!$B$10 / INDEX('Final Weighted Populations'!H:H,MATCH(B143,'Final Weighted Populations'!C:C,0),1)</f>
        <v>9.4520266277993408E-3</v>
      </c>
      <c r="R143" s="87">
        <f>INDEX('Substance misuse services'!H:H,MATCH(B143,'Substance misuse services'!B:B,0),1)</f>
        <v>6.7135600057586586</v>
      </c>
      <c r="S143" s="88">
        <f t="shared" si="14"/>
        <v>-0.6250895313279683</v>
      </c>
    </row>
    <row r="144" spans="1:19" x14ac:dyDescent="0.2">
      <c r="A144" t="str">
        <f>INDEX('Pace-of-change'!$C$5:$C$156,MATCH('PTB reference calculation'!$B144,'Pace-of-change'!$D$5:$D$156,0),1)</f>
        <v>R604</v>
      </c>
      <c r="B144" s="39" t="s">
        <v>2419</v>
      </c>
      <c r="C144" s="39" t="s">
        <v>5886</v>
      </c>
      <c r="D144" s="40">
        <f>INDEX('PTB 10-11 allocation data'!C:C,MATCH($B144,'PTB 10-11 allocation data'!A:A,0),1)</f>
        <v>482</v>
      </c>
      <c r="E144" s="40">
        <f>INDEX('PTB 10-11 allocation data'!D:D,MATCH($B144,'PTB 10-11 allocation data'!A:A,0),1)</f>
        <v>200</v>
      </c>
      <c r="F144" s="40">
        <f>INDEX('PTB 10-11 allocation data'!E:E,MATCH($B144,'PTB 10-11 allocation data'!A:A,0),1)</f>
        <v>682</v>
      </c>
      <c r="G144" s="41">
        <f>INDEX(MFF!$C:$C,MATCH(B144,MFF!$A:$A,0),1)</f>
        <v>1.0150866054235761</v>
      </c>
      <c r="H144" s="24">
        <f t="shared" si="10"/>
        <v>5.9078040435652133</v>
      </c>
      <c r="I144" s="40">
        <f>(Inputs!$B$5/$H$158)*H144</f>
        <v>175756.39549338387</v>
      </c>
      <c r="J144" s="40">
        <f>INDEX('Age gender adjustments'!$J:$J, MATCH(B144,'Age gender adjustments'!$B:$B,0),1)</f>
        <v>172452.68739994141</v>
      </c>
      <c r="K144" s="24">
        <f t="shared" si="11"/>
        <v>174963.50555095769</v>
      </c>
      <c r="M144" s="86">
        <f>INDEX('Substance misuse services'!R:R,MATCH(B144,'Substance misuse services'!B:B,0),1)</f>
        <v>196060.33433124333</v>
      </c>
      <c r="N144" s="4">
        <f t="shared" si="12"/>
        <v>21096.828780285636</v>
      </c>
      <c r="O144" s="52">
        <f t="shared" si="13"/>
        <v>0.10760375805869335</v>
      </c>
      <c r="P144" s="52">
        <f>N144 * Inputs!$B$10 / INDEX('Final Weighted Populations'!H:H,MATCH(B144,'Final Weighted Populations'!C:C,0),1)</f>
        <v>2.0092425598370645E-2</v>
      </c>
      <c r="R144" s="87">
        <f>INDEX('Substance misuse services'!H:H,MATCH(B144,'Substance misuse services'!B:B,0),1)</f>
        <v>5.8773514454025051</v>
      </c>
      <c r="S144" s="88">
        <f t="shared" si="14"/>
        <v>-3.0452598162708178E-2</v>
      </c>
    </row>
    <row r="145" spans="1:19" x14ac:dyDescent="0.2">
      <c r="A145" t="str">
        <f>INDEX('Pace-of-change'!$C$5:$C$156,MATCH('PTB reference calculation'!$B145,'Pace-of-change'!$D$5:$D$156,0),1)</f>
        <v>R652</v>
      </c>
      <c r="B145" s="39" t="s">
        <v>10276</v>
      </c>
      <c r="C145" s="39" t="s">
        <v>5887</v>
      </c>
      <c r="D145" s="40">
        <f>INDEX('PTB 10-11 allocation data'!C:C,MATCH($B145,'PTB 10-11 allocation data'!A:A,0),1)</f>
        <v>1272</v>
      </c>
      <c r="E145" s="40">
        <f>INDEX('PTB 10-11 allocation data'!D:D,MATCH($B145,'PTB 10-11 allocation data'!A:A,0),1)</f>
        <v>105</v>
      </c>
      <c r="F145" s="40">
        <f>INDEX('PTB 10-11 allocation data'!E:E,MATCH($B145,'PTB 10-11 allocation data'!A:A,0),1)</f>
        <v>1377</v>
      </c>
      <c r="G145" s="41">
        <f>INDEX(MFF!$C:$C,MATCH(B145,MFF!$A:$A,0),1)</f>
        <v>0.93288367666706096</v>
      </c>
      <c r="H145" s="24">
        <f t="shared" si="10"/>
        <v>12.356044297455224</v>
      </c>
      <c r="I145" s="40">
        <f>(Inputs!$B$5/$H$158)*H145</f>
        <v>367590.69736625382</v>
      </c>
      <c r="J145" s="40">
        <f>INDEX('Age gender adjustments'!$J:$J, MATCH(B145,'Age gender adjustments'!$B:$B,0),1)</f>
        <v>254460.41178596334</v>
      </c>
      <c r="K145" s="24">
        <f t="shared" si="11"/>
        <v>340439.42882698408</v>
      </c>
      <c r="M145" s="86">
        <f>INDEX('Substance misuse services'!R:R,MATCH(B145,'Substance misuse services'!B:B,0),1)</f>
        <v>347729.41728129325</v>
      </c>
      <c r="N145" s="4">
        <f t="shared" si="12"/>
        <v>7289.9884543091757</v>
      </c>
      <c r="O145" s="52">
        <f t="shared" si="13"/>
        <v>2.0964543383489444E-2</v>
      </c>
      <c r="P145" s="52">
        <f>N145 * Inputs!$B$10 / INDEX('Final Weighted Populations'!H:H,MATCH(B145,'Final Weighted Populations'!C:C,0),1)</f>
        <v>4.3434932958057032E-3</v>
      </c>
      <c r="R145" s="87">
        <f>INDEX('Substance misuse services'!H:H,MATCH(B145,'Substance misuse services'!B:B,0),1)</f>
        <v>13.288927974122284</v>
      </c>
      <c r="S145" s="88">
        <f t="shared" si="14"/>
        <v>0.93288367666706051</v>
      </c>
    </row>
    <row r="146" spans="1:19" x14ac:dyDescent="0.2">
      <c r="A146" t="str">
        <f>INDEX('Pace-of-change'!$C$5:$C$156,MATCH('PTB reference calculation'!$B146,'Pace-of-change'!$D$5:$D$156,0),1)</f>
        <v>R653</v>
      </c>
      <c r="B146" s="39" t="s">
        <v>13958</v>
      </c>
      <c r="C146" s="39" t="s">
        <v>12450</v>
      </c>
      <c r="D146" s="40">
        <f>INDEX('PTB 10-11 allocation data'!C:C,MATCH($B146,'PTB 10-11 allocation data'!A:A,0),1)</f>
        <v>533</v>
      </c>
      <c r="E146" s="40">
        <f>INDEX('PTB 10-11 allocation data'!D:D,MATCH($B146,'PTB 10-11 allocation data'!A:A,0),1)</f>
        <v>80</v>
      </c>
      <c r="F146" s="40">
        <f>INDEX('PTB 10-11 allocation data'!E:E,MATCH($B146,'PTB 10-11 allocation data'!A:A,0),1)</f>
        <v>613</v>
      </c>
      <c r="G146" s="41">
        <f>INDEX(MFF!$C:$C,MATCH(B146,MFF!$A:$A,0),1)</f>
        <v>0.92221037451164145</v>
      </c>
      <c r="H146" s="24">
        <f t="shared" si="10"/>
        <v>5.2842654459517053</v>
      </c>
      <c r="I146" s="40">
        <f>(Inputs!$B$5/$H$158)*H146</f>
        <v>157206.20399085493</v>
      </c>
      <c r="J146" s="40">
        <f>INDEX('Age gender adjustments'!$J:$J, MATCH(B146,'Age gender adjustments'!$B:$B,0),1)</f>
        <v>94433.518841088648</v>
      </c>
      <c r="K146" s="24">
        <f t="shared" si="11"/>
        <v>142140.75955491103</v>
      </c>
      <c r="M146" s="86">
        <f>INDEX('Substance misuse services'!R:R,MATCH(B146,'Substance misuse services'!B:B,0),1)</f>
        <v>142880.85246928869</v>
      </c>
      <c r="N146" s="4">
        <f t="shared" si="12"/>
        <v>740.09291437765933</v>
      </c>
      <c r="O146" s="52">
        <f t="shared" si="13"/>
        <v>5.1797907248400379E-3</v>
      </c>
      <c r="P146" s="52">
        <f>N146 * Inputs!$B$10 / INDEX('Final Weighted Populations'!H:H,MATCH(B146,'Final Weighted Populations'!C:C,0),1)</f>
        <v>1.1604199892562774E-3</v>
      </c>
      <c r="R146" s="87">
        <f>INDEX('Substance misuse services'!H:H,MATCH(B146,'Substance misuse services'!B:B,0),1)</f>
        <v>5.1459338897749589</v>
      </c>
      <c r="S146" s="88">
        <f t="shared" si="14"/>
        <v>-0.13833155617674642</v>
      </c>
    </row>
    <row r="147" spans="1:19" x14ac:dyDescent="0.2">
      <c r="A147" t="str">
        <f>INDEX('Pace-of-change'!$C$5:$C$156,MATCH('PTB reference calculation'!$B147,'Pace-of-change'!$D$5:$D$156,0),1)</f>
        <v>R622</v>
      </c>
      <c r="B147" s="39" t="s">
        <v>3037</v>
      </c>
      <c r="C147" s="39" t="s">
        <v>12451</v>
      </c>
      <c r="D147" s="40">
        <f>INDEX('PTB 10-11 allocation data'!C:C,MATCH($B147,'PTB 10-11 allocation data'!A:A,0),1)</f>
        <v>1225</v>
      </c>
      <c r="E147" s="40">
        <f>INDEX('PTB 10-11 allocation data'!D:D,MATCH($B147,'PTB 10-11 allocation data'!A:A,0),1)</f>
        <v>225</v>
      </c>
      <c r="F147" s="40">
        <f>INDEX('PTB 10-11 allocation data'!E:E,MATCH($B147,'PTB 10-11 allocation data'!A:A,0),1)</f>
        <v>1450</v>
      </c>
      <c r="G147" s="41">
        <f>INDEX(MFF!$C:$C,MATCH(B147,MFF!$A:$A,0),1)</f>
        <v>0.99330472100341927</v>
      </c>
      <c r="H147" s="24">
        <f t="shared" si="10"/>
        <v>13.285450643420734</v>
      </c>
      <c r="I147" s="40">
        <f>(Inputs!$B$5/$H$158)*H147</f>
        <v>395240.41426800092</v>
      </c>
      <c r="J147" s="40">
        <f>INDEX('Age gender adjustments'!$J:$J, MATCH(B147,'Age gender adjustments'!$B:$B,0),1)</f>
        <v>182814.43903507155</v>
      </c>
      <c r="K147" s="24">
        <f t="shared" si="11"/>
        <v>344258.18021209788</v>
      </c>
      <c r="M147" s="86">
        <f>INDEX('Substance misuse services'!R:R,MATCH(B147,'Substance misuse services'!B:B,0),1)</f>
        <v>324286.58997560159</v>
      </c>
      <c r="N147" s="4">
        <f t="shared" si="12"/>
        <v>-19971.590236496297</v>
      </c>
      <c r="O147" s="52">
        <f t="shared" si="13"/>
        <v>-6.1586235305008764E-2</v>
      </c>
      <c r="P147" s="52">
        <f>N147 * Inputs!$B$10 / INDEX('Final Weighted Populations'!H:H,MATCH(B147,'Final Weighted Populations'!C:C,0),1)</f>
        <v>-1.6157655102311309E-2</v>
      </c>
      <c r="R147" s="87">
        <f>INDEX('Substance misuse services'!H:H,MATCH(B147,'Substance misuse services'!B:B,0),1)</f>
        <v>12.12825064345175</v>
      </c>
      <c r="S147" s="88">
        <f t="shared" si="14"/>
        <v>-1.1571999999689844</v>
      </c>
    </row>
    <row r="148" spans="1:19" x14ac:dyDescent="0.2">
      <c r="A148" t="str">
        <f>INDEX('Pace-of-change'!$C$5:$C$156,MATCH('PTB reference calculation'!$B148,'Pace-of-change'!$D$5:$D$156,0),1)</f>
        <v>R623</v>
      </c>
      <c r="B148" s="39" t="s">
        <v>3082</v>
      </c>
      <c r="C148" s="39" t="s">
        <v>12452</v>
      </c>
      <c r="D148" s="40">
        <f>INDEX('PTB 10-11 allocation data'!C:C,MATCH($B148,'PTB 10-11 allocation data'!A:A,0),1)</f>
        <v>307</v>
      </c>
      <c r="E148" s="40">
        <f>INDEX('PTB 10-11 allocation data'!D:D,MATCH($B148,'PTB 10-11 allocation data'!A:A,0),1)</f>
        <v>82</v>
      </c>
      <c r="F148" s="40">
        <f>INDEX('PTB 10-11 allocation data'!E:E,MATCH($B148,'PTB 10-11 allocation data'!A:A,0),1)</f>
        <v>389</v>
      </c>
      <c r="G148" s="41">
        <f>INDEX(MFF!$C:$C,MATCH(B148,MFF!$A:$A,0),1)</f>
        <v>0.99330472100341927</v>
      </c>
      <c r="H148" s="24">
        <f t="shared" si="10"/>
        <v>3.4567004290918995</v>
      </c>
      <c r="I148" s="40">
        <f>(Inputs!$B$5/$H$158)*H148</f>
        <v>102836.38442262754</v>
      </c>
      <c r="J148" s="40">
        <f>INDEX('Age gender adjustments'!$J:$J, MATCH(B148,'Age gender adjustments'!$B:$B,0),1)</f>
        <v>102913.97823588541</v>
      </c>
      <c r="K148" s="24">
        <f t="shared" si="11"/>
        <v>102855.00693780943</v>
      </c>
      <c r="M148" s="86">
        <f>INDEX('Substance misuse services'!R:R,MATCH(B148,'Substance misuse services'!B:B,0),1)</f>
        <v>107926.0486667294</v>
      </c>
      <c r="N148" s="4">
        <f t="shared" si="12"/>
        <v>5071.0417289199686</v>
      </c>
      <c r="O148" s="52">
        <f t="shared" si="13"/>
        <v>4.6986263201195373E-2</v>
      </c>
      <c r="P148" s="52">
        <f>N148 * Inputs!$B$10 / INDEX('Final Weighted Populations'!H:H,MATCH(B148,'Final Weighted Populations'!C:C,0),1)</f>
        <v>8.2383382045268932E-3</v>
      </c>
      <c r="R148" s="87">
        <f>INDEX('Substance misuse services'!H:H,MATCH(B148,'Substance misuse services'!B:B,0),1)</f>
        <v>3.2183072960510781</v>
      </c>
      <c r="S148" s="88">
        <f t="shared" si="14"/>
        <v>-0.23839313304082133</v>
      </c>
    </row>
    <row r="149" spans="1:19" x14ac:dyDescent="0.2">
      <c r="A149" t="str">
        <f>INDEX('Pace-of-change'!$C$5:$C$156,MATCH('PTB reference calculation'!$B149,'Pace-of-change'!$D$5:$D$156,0),1)</f>
        <v>R631</v>
      </c>
      <c r="B149" s="39" t="s">
        <v>3303</v>
      </c>
      <c r="C149" s="39" t="s">
        <v>12453</v>
      </c>
      <c r="D149" s="40">
        <f>INDEX('PTB 10-11 allocation data'!C:C,MATCH($B149,'PTB 10-11 allocation data'!A:A,0),1)</f>
        <v>581</v>
      </c>
      <c r="E149" s="40">
        <f>INDEX('PTB 10-11 allocation data'!D:D,MATCH($B149,'PTB 10-11 allocation data'!A:A,0),1)</f>
        <v>50</v>
      </c>
      <c r="F149" s="40">
        <f>INDEX('PTB 10-11 allocation data'!E:E,MATCH($B149,'PTB 10-11 allocation data'!A:A,0),1)</f>
        <v>631</v>
      </c>
      <c r="G149" s="41">
        <f>INDEX(MFF!$C:$C,MATCH(B149,MFF!$A:$A,0),1)</f>
        <v>1.0289541238238835</v>
      </c>
      <c r="H149" s="24">
        <f t="shared" si="10"/>
        <v>6.235461990372734</v>
      </c>
      <c r="I149" s="40">
        <f>(Inputs!$B$5/$H$158)*H149</f>
        <v>185504.17643889063</v>
      </c>
      <c r="J149" s="40">
        <f>INDEX('Age gender adjustments'!$J:$J, MATCH(B149,'Age gender adjustments'!$B:$B,0),1)</f>
        <v>218455.11094097784</v>
      </c>
      <c r="K149" s="24">
        <f t="shared" si="11"/>
        <v>193412.40071939156</v>
      </c>
      <c r="M149" s="86">
        <f>INDEX('Substance misuse services'!R:R,MATCH(B149,'Substance misuse services'!B:B,0),1)</f>
        <v>216797.84089206459</v>
      </c>
      <c r="N149" s="4">
        <f t="shared" si="12"/>
        <v>23385.440172673028</v>
      </c>
      <c r="O149" s="52">
        <f t="shared" si="13"/>
        <v>0.10786749571143446</v>
      </c>
      <c r="P149" s="52">
        <f>N149 * Inputs!$B$10 / INDEX('Final Weighted Populations'!H:H,MATCH(B149,'Final Weighted Populations'!C:C,0),1)</f>
        <v>1.9308174139950059E-2</v>
      </c>
      <c r="R149" s="87">
        <f>INDEX('Substance misuse services'!H:H,MATCH(B149,'Substance misuse services'!B:B,0),1)</f>
        <v>6.4103841914227937</v>
      </c>
      <c r="S149" s="88">
        <f t="shared" si="14"/>
        <v>0.17492220105005973</v>
      </c>
    </row>
    <row r="150" spans="1:19" x14ac:dyDescent="0.2">
      <c r="A150" t="str">
        <f>INDEX('Pace-of-change'!$C$5:$C$156,MATCH('PTB reference calculation'!$B150,'Pace-of-change'!$D$5:$D$156,0),1)</f>
        <v>R672</v>
      </c>
      <c r="B150" s="39" t="s">
        <v>11535</v>
      </c>
      <c r="C150" s="39" t="s">
        <v>12454</v>
      </c>
      <c r="D150" s="40">
        <f>INDEX('PTB 10-11 allocation data'!C:C,MATCH($B150,'PTB 10-11 allocation data'!A:A,0),1)</f>
        <v>1263.6170395384281</v>
      </c>
      <c r="E150" s="40">
        <f>INDEX('PTB 10-11 allocation data'!D:D,MATCH($B150,'PTB 10-11 allocation data'!A:A,0),1)</f>
        <v>478.95965013237503</v>
      </c>
      <c r="F150" s="40">
        <f>INDEX('PTB 10-11 allocation data'!E:E,MATCH($B150,'PTB 10-11 allocation data'!A:A,0),1)</f>
        <v>1742.5766896708033</v>
      </c>
      <c r="G150" s="41">
        <f>INDEX(MFF!$C:$C,MATCH(B150,MFF!$A:$A,0),1)</f>
        <v>0.91506333884765045</v>
      </c>
      <c r="H150" s="24">
        <f t="shared" si="10"/>
        <v>13.754288355365343</v>
      </c>
      <c r="I150" s="40">
        <f>(Inputs!$B$5/$H$158)*H150</f>
        <v>409188.27471074893</v>
      </c>
      <c r="J150" s="40">
        <f>INDEX('Age gender adjustments'!$J:$J, MATCH(B150,'Age gender adjustments'!$B:$B,0),1)</f>
        <v>333940.24338562932</v>
      </c>
      <c r="K150" s="24">
        <f t="shared" si="11"/>
        <v>391128.74719272024</v>
      </c>
      <c r="M150" s="86">
        <f>INDEX('Substance misuse services'!R:R,MATCH(B150,'Substance misuse services'!B:B,0),1)</f>
        <v>386348.22760878812</v>
      </c>
      <c r="N150" s="4">
        <f t="shared" si="12"/>
        <v>-4780.5195839321241</v>
      </c>
      <c r="O150" s="52">
        <f t="shared" si="13"/>
        <v>-1.2373602988992679E-2</v>
      </c>
      <c r="P150" s="52">
        <f>N150 * Inputs!$B$10 / INDEX('Final Weighted Populations'!H:H,MATCH(B150,'Final Weighted Populations'!C:C,0),1)</f>
        <v>-2.2517985163688823E-3</v>
      </c>
      <c r="R150" s="87">
        <f>INDEX('Substance misuse services'!H:H,MATCH(B150,'Substance misuse services'!B:B,0),1)</f>
        <v>12.337400750688753</v>
      </c>
      <c r="S150" s="88">
        <f t="shared" si="14"/>
        <v>-1.4168876046765906</v>
      </c>
    </row>
    <row r="151" spans="1:19" x14ac:dyDescent="0.2">
      <c r="A151" t="str">
        <f>INDEX('Pace-of-change'!$C$5:$C$156,MATCH('PTB reference calculation'!$B151,'Pace-of-change'!$D$5:$D$156,0),1)</f>
        <v>R403</v>
      </c>
      <c r="B151" s="39" t="s">
        <v>7321</v>
      </c>
      <c r="C151" s="39" t="s">
        <v>12455</v>
      </c>
      <c r="D151" s="40">
        <f>INDEX('PTB 10-11 allocation data'!C:C,MATCH($B151,'PTB 10-11 allocation data'!A:A,0),1)</f>
        <v>5.382960461571896</v>
      </c>
      <c r="E151" s="40">
        <f>INDEX('PTB 10-11 allocation data'!D:D,MATCH($B151,'PTB 10-11 allocation data'!A:A,0),1)</f>
        <v>2.0403498676249665</v>
      </c>
      <c r="F151" s="40">
        <f>INDEX('PTB 10-11 allocation data'!E:E,MATCH($B151,'PTB 10-11 allocation data'!A:A,0),1)</f>
        <v>7.4233103291968625</v>
      </c>
      <c r="G151" s="41">
        <f>INDEX(MFF!$C:$C,MATCH(B151,MFF!$A:$A,0),1)</f>
        <v>0.91506333884765056</v>
      </c>
      <c r="H151" s="24">
        <f t="shared" si="10"/>
        <v>5.8592744539940018E-2</v>
      </c>
      <c r="I151" s="40">
        <f>(Inputs!$B$5/$H$158)*H151</f>
        <v>1743.1264656824821</v>
      </c>
      <c r="J151" s="40">
        <f>INDEX('Age gender adjustments'!$J:$J, MATCH(B151,'Age gender adjustments'!$B:$B,0),1)</f>
        <v>1036.8822707141974</v>
      </c>
      <c r="K151" s="24">
        <f t="shared" si="11"/>
        <v>1573.6278588900936</v>
      </c>
      <c r="M151" s="86">
        <f>INDEX('Substance misuse services'!R:R,MATCH(B151,'Substance misuse services'!B:B,0),1)</f>
        <v>1553.2630275362237</v>
      </c>
      <c r="N151" s="4">
        <f t="shared" si="12"/>
        <v>-20.364831353869931</v>
      </c>
      <c r="O151" s="52">
        <f t="shared" si="13"/>
        <v>-1.3110999871137409E-2</v>
      </c>
      <c r="P151" s="52">
        <f>N151 * Inputs!$B$10 / INDEX('Final Weighted Populations'!H:H,MATCH(B151,'Final Weighted Populations'!C:C,0),1)</f>
        <v>-3.0541408892613064E-3</v>
      </c>
      <c r="R151" s="87">
        <f>INDEX('Substance misuse services'!H:H,MATCH(B151,'Substance misuse services'!B:B,0),1)</f>
        <v>5.2556857308432452E-2</v>
      </c>
      <c r="S151" s="88">
        <f t="shared" si="14"/>
        <v>-6.0358872315075668E-3</v>
      </c>
    </row>
    <row r="152" spans="1:19" x14ac:dyDescent="0.2">
      <c r="A152" t="str">
        <f>INDEX('Pace-of-change'!$C$5:$C$156,MATCH('PTB reference calculation'!$B152,'Pace-of-change'!$D$5:$D$156,0),1)</f>
        <v>R676</v>
      </c>
      <c r="B152" s="39" t="s">
        <v>4439</v>
      </c>
      <c r="C152" s="39" t="s">
        <v>12456</v>
      </c>
      <c r="D152" s="40">
        <f>INDEX('PTB 10-11 allocation data'!C:C,MATCH($B152,'PTB 10-11 allocation data'!A:A,0),1)</f>
        <v>621</v>
      </c>
      <c r="E152" s="40">
        <f>INDEX('PTB 10-11 allocation data'!D:D,MATCH($B152,'PTB 10-11 allocation data'!A:A,0),1)</f>
        <v>55</v>
      </c>
      <c r="F152" s="40">
        <f>INDEX('PTB 10-11 allocation data'!E:E,MATCH($B152,'PTB 10-11 allocation data'!A:A,0),1)</f>
        <v>676</v>
      </c>
      <c r="G152" s="41">
        <f>INDEX(MFF!$C:$C,MATCH(B152,MFF!$A:$A,0),1)</f>
        <v>0.9806006866182837</v>
      </c>
      <c r="H152" s="24">
        <f t="shared" si="10"/>
        <v>6.35919545271957</v>
      </c>
      <c r="I152" s="40">
        <f>(Inputs!$B$5/$H$158)*H152</f>
        <v>189185.2307161873</v>
      </c>
      <c r="J152" s="40">
        <f>INDEX('Age gender adjustments'!$J:$J, MATCH(B152,'Age gender adjustments'!$B:$B,0),1)</f>
        <v>312463.90329781891</v>
      </c>
      <c r="K152" s="24">
        <f t="shared" si="11"/>
        <v>218772.11213577888</v>
      </c>
      <c r="M152" s="86">
        <f>INDEX('Substance misuse services'!R:R,MATCH(B152,'Substance misuse services'!B:B,0),1)</f>
        <v>247926.08516441507</v>
      </c>
      <c r="N152" s="4">
        <f t="shared" si="12"/>
        <v>29153.973028636188</v>
      </c>
      <c r="O152" s="52">
        <f t="shared" si="13"/>
        <v>0.11759139022948066</v>
      </c>
      <c r="P152" s="52">
        <f>N152 * Inputs!$B$10 / INDEX('Final Weighted Populations'!H:H,MATCH(B152,'Final Weighted Populations'!C:C,0),1)</f>
        <v>1.6309436698659831E-2</v>
      </c>
      <c r="R152" s="87">
        <f>INDEX('Substance misuse services'!H:H,MATCH(B152,'Substance misuse services'!B:B,0),1)</f>
        <v>6.7710477410992489</v>
      </c>
      <c r="S152" s="88">
        <f t="shared" si="14"/>
        <v>0.41185228837967891</v>
      </c>
    </row>
    <row r="153" spans="1:19" x14ac:dyDescent="0.2">
      <c r="A153" t="str">
        <f>INDEX('Pace-of-change'!$C$5:$C$156,MATCH('PTB reference calculation'!$B153,'Pace-of-change'!$D$5:$D$156,0),1)</f>
        <v>R665</v>
      </c>
      <c r="B153" s="39" t="s">
        <v>6073</v>
      </c>
      <c r="C153" s="39" t="s">
        <v>12457</v>
      </c>
      <c r="D153" s="40">
        <f>INDEX('PTB 10-11 allocation data'!C:C,MATCH($B153,'PTB 10-11 allocation data'!A:A,0),1)</f>
        <v>1289</v>
      </c>
      <c r="E153" s="40">
        <f>INDEX('PTB 10-11 allocation data'!D:D,MATCH($B153,'PTB 10-11 allocation data'!A:A,0),1)</f>
        <v>175</v>
      </c>
      <c r="F153" s="40">
        <f>INDEX('PTB 10-11 allocation data'!E:E,MATCH($B153,'PTB 10-11 allocation data'!A:A,0),1)</f>
        <v>1464</v>
      </c>
      <c r="G153" s="41">
        <f>INDEX(MFF!$C:$C,MATCH(B153,MFF!$A:$A,0),1)</f>
        <v>0.93950582119296899</v>
      </c>
      <c r="H153" s="24">
        <f t="shared" si="10"/>
        <v>12.932297628721219</v>
      </c>
      <c r="I153" s="40">
        <f>(Inputs!$B$5/$H$158)*H153</f>
        <v>384734.15839636041</v>
      </c>
      <c r="J153" s="40">
        <f>INDEX('Age gender adjustments'!$J:$J, MATCH(B153,'Age gender adjustments'!$B:$B,0),1)</f>
        <v>421922.87993002433</v>
      </c>
      <c r="K153" s="24">
        <f t="shared" si="11"/>
        <v>393659.45156443969</v>
      </c>
      <c r="M153" s="86">
        <f>INDEX('Substance misuse services'!R:R,MATCH(B153,'Substance misuse services'!B:B,0),1)</f>
        <v>402938.61332524032</v>
      </c>
      <c r="N153" s="4">
        <f t="shared" si="12"/>
        <v>9279.1617608006345</v>
      </c>
      <c r="O153" s="52">
        <f t="shared" si="13"/>
        <v>2.3028723120439104E-2</v>
      </c>
      <c r="P153" s="52">
        <f>N153 * Inputs!$B$10 / INDEX('Final Weighted Populations'!H:H,MATCH(B153,'Final Weighted Populations'!C:C,0),1)</f>
        <v>3.5266207981006796E-3</v>
      </c>
      <c r="R153" s="87">
        <f>INDEX('Substance misuse services'!H:H,MATCH(B153,'Substance misuse services'!B:B,0),1)</f>
        <v>12.392081781535262</v>
      </c>
      <c r="S153" s="88">
        <f t="shared" si="14"/>
        <v>-0.54021584718595683</v>
      </c>
    </row>
    <row r="154" spans="1:19" x14ac:dyDescent="0.2">
      <c r="A154" t="str">
        <f>INDEX('Pace-of-change'!$C$5:$C$156,MATCH('PTB reference calculation'!$B154,'Pace-of-change'!$D$5:$D$156,0),1)</f>
        <v>R635</v>
      </c>
      <c r="B154" s="39" t="s">
        <v>1653</v>
      </c>
      <c r="C154" s="39" t="s">
        <v>12458</v>
      </c>
      <c r="D154" s="40">
        <f>INDEX('PTB 10-11 allocation data'!C:C,MATCH($B154,'PTB 10-11 allocation data'!A:A,0),1)</f>
        <v>909</v>
      </c>
      <c r="E154" s="40">
        <f>INDEX('PTB 10-11 allocation data'!D:D,MATCH($B154,'PTB 10-11 allocation data'!A:A,0),1)</f>
        <v>154</v>
      </c>
      <c r="F154" s="40">
        <f>INDEX('PTB 10-11 allocation data'!E:E,MATCH($B154,'PTB 10-11 allocation data'!A:A,0),1)</f>
        <v>1063</v>
      </c>
      <c r="G154" s="41">
        <f>INDEX(MFF!$C:$C,MATCH(B154,MFF!$A:$A,0),1)</f>
        <v>0.95888332439901836</v>
      </c>
      <c r="H154" s="24">
        <f t="shared" si="10"/>
        <v>9.4545895785743213</v>
      </c>
      <c r="I154" s="40">
        <f>(Inputs!$B$5/$H$158)*H154</f>
        <v>281272.80000247544</v>
      </c>
      <c r="J154" s="40">
        <f>INDEX('Age gender adjustments'!$J:$J, MATCH(B154,'Age gender adjustments'!$B:$B,0),1)</f>
        <v>206675.87417595982</v>
      </c>
      <c r="K154" s="24">
        <f t="shared" si="11"/>
        <v>263369.53780411172</v>
      </c>
      <c r="M154" s="86">
        <f>INDEX('Substance misuse services'!R:R,MATCH(B154,'Substance misuse services'!B:B,0),1)</f>
        <v>322947.37675469765</v>
      </c>
      <c r="N154" s="4">
        <f t="shared" si="12"/>
        <v>59577.838950585923</v>
      </c>
      <c r="O154" s="52">
        <f t="shared" si="13"/>
        <v>0.18448156956493778</v>
      </c>
      <c r="P154" s="52">
        <f>N154 * Inputs!$B$10 / INDEX('Final Weighted Populations'!H:H,MATCH(B154,'Final Weighted Populations'!C:C,0),1)</f>
        <v>4.1684990695801817E-2</v>
      </c>
      <c r="R154" s="87">
        <f>INDEX('Substance misuse services'!H:H,MATCH(B154,'Substance misuse services'!B:B,0),1)</f>
        <v>9.7422545758940267</v>
      </c>
      <c r="S154" s="88">
        <f t="shared" si="14"/>
        <v>0.28766499731970541</v>
      </c>
    </row>
    <row r="155" spans="1:19" x14ac:dyDescent="0.2">
      <c r="A155" t="str">
        <f>INDEX('Pace-of-change'!$C$5:$C$156,MATCH('PTB reference calculation'!$B155,'Pace-of-change'!$D$5:$D$156,0),1)</f>
        <v>R419</v>
      </c>
      <c r="B155" s="39" t="s">
        <v>805</v>
      </c>
      <c r="C155" s="39" t="s">
        <v>9456</v>
      </c>
      <c r="D155" s="40">
        <f>INDEX('PTB 10-11 allocation data'!C:C,MATCH($B155,'PTB 10-11 allocation data'!A:A,0),1)</f>
        <v>1859</v>
      </c>
      <c r="E155" s="40">
        <f>INDEX('PTB 10-11 allocation data'!D:D,MATCH($B155,'PTB 10-11 allocation data'!A:A,0),1)</f>
        <v>245</v>
      </c>
      <c r="F155" s="40">
        <f>INDEX('PTB 10-11 allocation data'!E:E,MATCH($B155,'PTB 10-11 allocation data'!A:A,0),1)</f>
        <v>2104</v>
      </c>
      <c r="G155" s="41">
        <f>INDEX(MFF!$C:$C,MATCH(B155,MFF!$A:$A,0),1)</f>
        <v>0.98024445454416465</v>
      </c>
      <c r="H155" s="24">
        <f t="shared" si="10"/>
        <v>19.423543866792624</v>
      </c>
      <c r="I155" s="40">
        <f>(Inputs!$B$5/$H$158)*H155</f>
        <v>577847.88265843433</v>
      </c>
      <c r="J155" s="40">
        <f>INDEX('Age gender adjustments'!$J:$J, MATCH(B155,'Age gender adjustments'!$B:$B,0),1)</f>
        <v>431778.86284012417</v>
      </c>
      <c r="K155" s="24">
        <f t="shared" si="11"/>
        <v>542791.31790203985</v>
      </c>
      <c r="M155" s="86">
        <f>INDEX('Substance misuse services'!R:R,MATCH(B155,'Substance misuse services'!B:B,0),1)</f>
        <v>455924.03072119626</v>
      </c>
      <c r="N155" s="4">
        <f t="shared" si="12"/>
        <v>-86867.287180843588</v>
      </c>
      <c r="O155" s="52">
        <f t="shared" si="13"/>
        <v>-0.19053017899371072</v>
      </c>
      <c r="P155" s="52">
        <f>N155 * Inputs!$B$10 / INDEX('Final Weighted Populations'!H:H,MATCH(B155,'Final Weighted Populations'!C:C,0),1)</f>
        <v>-3.3299798662228479E-2</v>
      </c>
      <c r="R155" s="87">
        <f>INDEX('Substance misuse services'!H:H,MATCH(B155,'Substance misuse services'!B:B,0),1)</f>
        <v>13.488163694527703</v>
      </c>
      <c r="S155" s="88">
        <f t="shared" si="14"/>
        <v>-5.9353801722649209</v>
      </c>
    </row>
    <row r="156" spans="1:19" x14ac:dyDescent="0.2">
      <c r="A156" t="str">
        <f>INDEX('Pace-of-change'!$C$5:$C$156,MATCH('PTB reference calculation'!$B156,'Pace-of-change'!$D$5:$D$156,0),1)</f>
        <v>R436</v>
      </c>
      <c r="B156" s="39" t="s">
        <v>10951</v>
      </c>
      <c r="C156" s="39" t="s">
        <v>5889</v>
      </c>
      <c r="D156" s="40">
        <f>INDEX('PTB 10-11 allocation data'!C:C,MATCH($B156,'PTB 10-11 allocation data'!A:A,0),1)</f>
        <v>1189</v>
      </c>
      <c r="E156" s="40">
        <f>INDEX('PTB 10-11 allocation data'!D:D,MATCH($B156,'PTB 10-11 allocation data'!A:A,0),1)</f>
        <v>100</v>
      </c>
      <c r="F156" s="40">
        <f>INDEX('PTB 10-11 allocation data'!E:E,MATCH($B156,'PTB 10-11 allocation data'!A:A,0),1)</f>
        <v>1289</v>
      </c>
      <c r="G156" s="41">
        <f>INDEX(MFF!$C:$C,MATCH(B156,MFF!$A:$A,0),1)</f>
        <v>0.94502291954159101</v>
      </c>
      <c r="H156" s="24">
        <f t="shared" si="10"/>
        <v>11.708833973120313</v>
      </c>
      <c r="I156" s="40">
        <f>(Inputs!$B$5/$H$158)*H156</f>
        <v>348336.2750982868</v>
      </c>
      <c r="J156" s="40">
        <f>INDEX('Age gender adjustments'!$J:$J, MATCH(B156,'Age gender adjustments'!$B:$B,0),1)</f>
        <v>318092.74312042177</v>
      </c>
      <c r="K156" s="24">
        <f t="shared" si="11"/>
        <v>341077.8274235992</v>
      </c>
      <c r="M156" s="86">
        <f>INDEX('Substance misuse services'!R:R,MATCH(B156,'Substance misuse services'!B:B,0),1)</f>
        <v>347020.09800906916</v>
      </c>
      <c r="N156" s="4">
        <f t="shared" si="12"/>
        <v>5942.2705854699598</v>
      </c>
      <c r="O156" s="52">
        <f t="shared" si="13"/>
        <v>1.7123707299842507E-2</v>
      </c>
      <c r="P156" s="52">
        <f>N156 * Inputs!$B$10 / INDEX('Final Weighted Populations'!H:H,MATCH(B156,'Final Weighted Populations'!C:C,0),1)</f>
        <v>2.9892310916806021E-3</v>
      </c>
      <c r="R156" s="87">
        <f>INDEX('Substance misuse services'!H:H,MATCH(B156,'Substance misuse services'!B:B,0),1)</f>
        <v>11.217422054958686</v>
      </c>
      <c r="S156" s="88">
        <f t="shared" si="14"/>
        <v>-0.49141191816162788</v>
      </c>
    </row>
    <row r="157" spans="1:19" x14ac:dyDescent="0.2">
      <c r="J157" s="40"/>
    </row>
    <row r="158" spans="1:19" x14ac:dyDescent="0.2">
      <c r="C158" s="38" t="s">
        <v>2929</v>
      </c>
      <c r="D158" s="14">
        <f>SUM(D5:D157)</f>
        <v>166741</v>
      </c>
      <c r="E158" s="14">
        <f>SUM(E5:E157)</f>
        <v>29978</v>
      </c>
      <c r="F158" s="14">
        <f>SUM(F5:F157)</f>
        <v>196719</v>
      </c>
      <c r="G158" s="38"/>
      <c r="H158" s="14">
        <f>SUM(H5:H156)</f>
        <v>1817.4316085500939</v>
      </c>
      <c r="I158" s="14">
        <f>SUM(I5:I157)</f>
        <v>54068351.999999985</v>
      </c>
      <c r="J158" s="14">
        <f>SUM(J5:J157)</f>
        <v>54068352.000000007</v>
      </c>
      <c r="K158" s="22">
        <f>SUM(K5:K157)</f>
        <v>54068351.999999985</v>
      </c>
      <c r="M158" s="22">
        <f>SUM(M5:M157)</f>
        <v>54068351.999999948</v>
      </c>
      <c r="N158" s="4">
        <f>SUM(N5:N156)</f>
        <v>-4.2782630771398544E-9</v>
      </c>
      <c r="O158" s="4"/>
      <c r="R158" s="14">
        <f>SUM(R5:R156)</f>
        <v>1714.867349548025</v>
      </c>
      <c r="S158" s="13">
        <f>R158-H158</f>
        <v>-102.56425900206887</v>
      </c>
    </row>
    <row r="159" spans="1:19" x14ac:dyDescent="0.2">
      <c r="C159" s="38"/>
      <c r="D159" s="191"/>
      <c r="E159" s="189"/>
      <c r="F159" s="189"/>
      <c r="G159" s="189"/>
      <c r="H159" s="189"/>
      <c r="I159" s="189"/>
      <c r="J159" s="189"/>
      <c r="K159" s="22"/>
      <c r="N159" s="60"/>
      <c r="O159" s="60"/>
    </row>
    <row r="160" spans="1:19" ht="24.75" customHeight="1" x14ac:dyDescent="0.2">
      <c r="C160" s="38"/>
      <c r="D160" s="191"/>
      <c r="E160" s="192"/>
      <c r="F160" s="192"/>
      <c r="G160" s="192"/>
      <c r="H160" s="192"/>
      <c r="I160" s="192"/>
      <c r="J160" s="192"/>
      <c r="K160" s="22"/>
      <c r="N160" s="60"/>
      <c r="O160" s="60"/>
    </row>
    <row r="161" spans="2:15" x14ac:dyDescent="0.2">
      <c r="C161" s="38"/>
      <c r="D161" s="14"/>
      <c r="E161" s="14"/>
      <c r="F161" s="14"/>
      <c r="G161" s="38"/>
      <c r="H161" s="14"/>
      <c r="I161" s="14"/>
      <c r="J161" s="14"/>
      <c r="K161" s="22"/>
      <c r="N161" s="60"/>
      <c r="O161" s="60"/>
    </row>
    <row r="162" spans="2:15" x14ac:dyDescent="0.2">
      <c r="C162" s="38"/>
      <c r="D162" s="14"/>
      <c r="E162" s="14"/>
      <c r="F162" s="14"/>
      <c r="G162" s="38"/>
      <c r="H162" s="14"/>
      <c r="I162" s="14"/>
      <c r="J162" s="14"/>
      <c r="K162" s="22"/>
      <c r="N162" s="60"/>
      <c r="O162" s="60"/>
    </row>
    <row r="163" spans="2:15" x14ac:dyDescent="0.2">
      <c r="J163" s="40"/>
    </row>
    <row r="164" spans="2:15" x14ac:dyDescent="0.2">
      <c r="B164" s="5" t="s">
        <v>2914</v>
      </c>
      <c r="J164" s="40"/>
    </row>
    <row r="165" spans="2:15" x14ac:dyDescent="0.2">
      <c r="B165" t="s">
        <v>2504</v>
      </c>
      <c r="J165" s="40"/>
    </row>
    <row r="166" spans="2:15" x14ac:dyDescent="0.2">
      <c r="B166" t="s">
        <v>2496</v>
      </c>
      <c r="J166" s="40"/>
    </row>
    <row r="167" spans="2:15" x14ac:dyDescent="0.2">
      <c r="B167" t="s">
        <v>2505</v>
      </c>
      <c r="J167" s="40"/>
    </row>
    <row r="168" spans="2:15" x14ac:dyDescent="0.2">
      <c r="B168" t="s">
        <v>2506</v>
      </c>
    </row>
    <row r="169" spans="2:15" x14ac:dyDescent="0.2">
      <c r="B169" t="s">
        <v>2507</v>
      </c>
    </row>
  </sheetData>
  <mergeCells count="4">
    <mergeCell ref="D3:I3"/>
    <mergeCell ref="D159:J159"/>
    <mergeCell ref="D160:J160"/>
    <mergeCell ref="B1:J1"/>
  </mergeCells>
  <phoneticPr fontId="7" type="noConversion"/>
  <conditionalFormatting sqref="S158 S5:S156">
    <cfRule type="cellIs" dxfId="0" priority="1" stopIfTrue="1" operator="lessThan">
      <formula>0</formula>
    </cfRule>
  </conditionalFormatting>
  <pageMargins left="0.75" right="0.75" top="1" bottom="1" header="0.5" footer="0.5"/>
  <pageSetup paperSize="9" scale="62" fitToHeight="0"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67"/>
  <sheetViews>
    <sheetView workbookViewId="0">
      <pane xSplit="2" ySplit="4" topLeftCell="C5" activePane="bottomRight" state="frozen"/>
      <selection pane="topRight" activeCell="B1" sqref="B1"/>
      <selection pane="bottomLeft" activeCell="A5" sqref="A5"/>
      <selection pane="bottomRight" activeCell="C5" sqref="C5"/>
    </sheetView>
  </sheetViews>
  <sheetFormatPr defaultRowHeight="12.75" x14ac:dyDescent="0.2"/>
  <cols>
    <col min="1" max="1" width="10.28515625" style="105" bestFit="1" customWidth="1"/>
    <col min="2" max="2" width="40.28515625" style="105" customWidth="1"/>
    <col min="3" max="3" width="15.5703125" style="105" customWidth="1"/>
    <col min="4" max="5" width="13.42578125" style="105" customWidth="1"/>
    <col min="6" max="16384" width="9.140625" style="105"/>
  </cols>
  <sheetData>
    <row r="1" spans="1:8" x14ac:dyDescent="0.2">
      <c r="A1" s="176" t="s">
        <v>9388</v>
      </c>
      <c r="B1" s="177"/>
      <c r="C1" s="177"/>
      <c r="D1" s="177"/>
      <c r="E1" s="177"/>
      <c r="F1" s="177"/>
      <c r="G1" s="177"/>
      <c r="H1" s="177"/>
    </row>
    <row r="3" spans="1:8" s="106" customFormat="1" x14ac:dyDescent="0.2">
      <c r="C3" s="107"/>
      <c r="D3" s="107"/>
      <c r="E3" s="107"/>
    </row>
    <row r="4" spans="1:8" s="108" customFormat="1" ht="89.25" x14ac:dyDescent="0.2">
      <c r="A4" s="140" t="s">
        <v>262</v>
      </c>
      <c r="B4" s="141" t="s">
        <v>2510</v>
      </c>
      <c r="C4" s="152" t="s">
        <v>2509</v>
      </c>
      <c r="D4" s="152" t="s">
        <v>261</v>
      </c>
      <c r="E4" s="152" t="s">
        <v>263</v>
      </c>
    </row>
    <row r="5" spans="1:8" x14ac:dyDescent="0.2">
      <c r="A5" s="105" t="str">
        <f>INDEX('PTB reference calculation'!B:B,MATCH(B5,'PTB reference calculation'!C:C,0),1)</f>
        <v>E09000002</v>
      </c>
      <c r="B5" s="104" t="s">
        <v>12415</v>
      </c>
      <c r="C5" s="110">
        <v>446</v>
      </c>
      <c r="D5" s="110">
        <v>177</v>
      </c>
      <c r="E5" s="110">
        <f>C5+D5</f>
        <v>623</v>
      </c>
    </row>
    <row r="6" spans="1:8" x14ac:dyDescent="0.2">
      <c r="A6" s="105" t="str">
        <f>INDEX('PTB reference calculation'!B:B,MATCH(B6,'PTB reference calculation'!C:C,0),1)</f>
        <v>E09000003</v>
      </c>
      <c r="B6" s="104" t="s">
        <v>13156</v>
      </c>
      <c r="C6" s="110">
        <v>641</v>
      </c>
      <c r="D6" s="110">
        <v>143</v>
      </c>
      <c r="E6" s="110">
        <f t="shared" ref="E6:E75" si="0">C6+D6</f>
        <v>784</v>
      </c>
    </row>
    <row r="7" spans="1:8" x14ac:dyDescent="0.2">
      <c r="A7" s="105" t="str">
        <f>INDEX('PTB reference calculation'!B:B,MATCH(B7,'PTB reference calculation'!C:C,0),1)</f>
        <v>E08000016</v>
      </c>
      <c r="B7" s="104" t="s">
        <v>12370</v>
      </c>
      <c r="C7" s="110">
        <v>1173</v>
      </c>
      <c r="D7" s="110">
        <v>112</v>
      </c>
      <c r="E7" s="110">
        <f t="shared" si="0"/>
        <v>1285</v>
      </c>
    </row>
    <row r="8" spans="1:8" x14ac:dyDescent="0.2">
      <c r="A8" s="105" t="str">
        <f>INDEX('PTB reference calculation'!B:B,MATCH(B8,'PTB reference calculation'!C:C,0),1)</f>
        <v>E06000022</v>
      </c>
      <c r="B8" s="104" t="s">
        <v>5883</v>
      </c>
      <c r="C8" s="110">
        <v>592</v>
      </c>
      <c r="D8" s="110">
        <v>67</v>
      </c>
      <c r="E8" s="110">
        <f t="shared" si="0"/>
        <v>659</v>
      </c>
    </row>
    <row r="9" spans="1:8" x14ac:dyDescent="0.2">
      <c r="B9" s="104" t="s">
        <v>252</v>
      </c>
      <c r="C9" s="110">
        <v>848</v>
      </c>
      <c r="D9" s="110">
        <v>119</v>
      </c>
      <c r="E9" s="110">
        <f t="shared" si="0"/>
        <v>967</v>
      </c>
    </row>
    <row r="10" spans="1:8" x14ac:dyDescent="0.2">
      <c r="A10" s="39" t="s">
        <v>11010</v>
      </c>
      <c r="B10" s="111" t="s">
        <v>12407</v>
      </c>
      <c r="C10" s="114">
        <f>C9*INDEX('Pace-of-change'!Z:Z,MATCH(A10,'Pace-of-change'!D:D,0),1)/(INDEX('Pace-of-change'!Z:Z,MATCH(A10,'Pace-of-change'!D:D,0),1)+INDEX('Pace-of-change'!Z:Z,MATCH(A11,'Pace-of-change'!D:D,0),1))</f>
        <v>323.31129215561356</v>
      </c>
      <c r="D10" s="114">
        <f>D9*INDEX('Pace-of-change'!Z:Z,MATCH(A10,'Pace-of-change'!D:D,0),1)/(INDEX('Pace-of-change'!Z:Z,MATCH(A10,'Pace-of-change'!D:D,0),1)+INDEX('Pace-of-change'!Z:Z,MATCH(A11,'Pace-of-change'!D:D,0),1))</f>
        <v>45.370334630327847</v>
      </c>
      <c r="E10" s="114">
        <f t="shared" si="0"/>
        <v>368.68162678594138</v>
      </c>
    </row>
    <row r="11" spans="1:8" x14ac:dyDescent="0.2">
      <c r="A11" s="39" t="s">
        <v>4064</v>
      </c>
      <c r="B11" s="111" t="s">
        <v>12408</v>
      </c>
      <c r="C11" s="114">
        <f>C9*INDEX('Pace-of-change'!Z:Z,MATCH(A11,'Pace-of-change'!D:D,0),1)/(INDEX('Pace-of-change'!Z:Z,MATCH(A11,'Pace-of-change'!D:D,0),1)+INDEX('Pace-of-change'!Z:Z,MATCH(A10,'Pace-of-change'!D:D,0),1))</f>
        <v>524.6887078443865</v>
      </c>
      <c r="D11" s="114">
        <f>D9*INDEX('Pace-of-change'!Z:Z,MATCH(A11,'Pace-of-change'!D:D,0),1)/(INDEX('Pace-of-change'!Z:Z,MATCH(A11,'Pace-of-change'!D:D,0),1)+INDEX('Pace-of-change'!Z:Z,MATCH(A10,'Pace-of-change'!D:D,0),1))</f>
        <v>73.629665369672168</v>
      </c>
      <c r="E11" s="114">
        <f t="shared" si="0"/>
        <v>598.31837321405862</v>
      </c>
    </row>
    <row r="12" spans="1:8" x14ac:dyDescent="0.2">
      <c r="A12" s="105" t="str">
        <f>INDEX('PTB reference calculation'!B:B,MATCH(B12,'PTB reference calculation'!C:C,0),1)</f>
        <v>E09000004</v>
      </c>
      <c r="B12" s="104" t="s">
        <v>13157</v>
      </c>
      <c r="C12" s="110">
        <v>279</v>
      </c>
      <c r="D12" s="110">
        <v>90</v>
      </c>
      <c r="E12" s="110">
        <f t="shared" si="0"/>
        <v>369</v>
      </c>
    </row>
    <row r="13" spans="1:8" x14ac:dyDescent="0.2">
      <c r="A13" s="105" t="str">
        <f>INDEX('PTB reference calculation'!B:B,MATCH(B13,'PTB reference calculation'!C:C,0),1)</f>
        <v>E08000025</v>
      </c>
      <c r="B13" s="104" t="s">
        <v>12393</v>
      </c>
      <c r="C13" s="110">
        <v>5719</v>
      </c>
      <c r="D13" s="110">
        <v>817</v>
      </c>
      <c r="E13" s="110">
        <f t="shared" si="0"/>
        <v>6536</v>
      </c>
    </row>
    <row r="14" spans="1:8" x14ac:dyDescent="0.2">
      <c r="A14" s="105" t="str">
        <f>INDEX('PTB reference calculation'!B:B,MATCH(B14,'PTB reference calculation'!C:C,0),1)</f>
        <v>E06000008</v>
      </c>
      <c r="B14" s="104" t="s">
        <v>11604</v>
      </c>
      <c r="C14" s="110">
        <v>863</v>
      </c>
      <c r="D14" s="110">
        <v>115</v>
      </c>
      <c r="E14" s="110">
        <f t="shared" si="0"/>
        <v>978</v>
      </c>
    </row>
    <row r="15" spans="1:8" x14ac:dyDescent="0.2">
      <c r="A15" s="105" t="str">
        <f>INDEX('PTB reference calculation'!B:B,MATCH(B15,'PTB reference calculation'!C:C,0),1)</f>
        <v>E06000009</v>
      </c>
      <c r="B15" s="104" t="s">
        <v>11605</v>
      </c>
      <c r="C15" s="110">
        <v>1513</v>
      </c>
      <c r="D15" s="110">
        <v>198</v>
      </c>
      <c r="E15" s="110">
        <f t="shared" si="0"/>
        <v>1711</v>
      </c>
    </row>
    <row r="16" spans="1:8" x14ac:dyDescent="0.2">
      <c r="A16" s="105" t="str">
        <f>INDEX('PTB reference calculation'!B:B,MATCH(B16,'PTB reference calculation'!C:C,0),1)</f>
        <v>E08000001</v>
      </c>
      <c r="B16" s="104" t="s">
        <v>11608</v>
      </c>
      <c r="C16" s="110">
        <v>1430</v>
      </c>
      <c r="D16" s="110">
        <v>171</v>
      </c>
      <c r="E16" s="110">
        <f t="shared" si="0"/>
        <v>1601</v>
      </c>
    </row>
    <row r="17" spans="1:5" x14ac:dyDescent="0.2">
      <c r="A17" s="105" t="str">
        <f>INDEX('PTB reference calculation'!B:B,MATCH(B17,'PTB reference calculation'!C:C,0),1)</f>
        <v>E06000028</v>
      </c>
      <c r="B17" s="104" t="s">
        <v>12451</v>
      </c>
      <c r="C17" s="110">
        <v>1225</v>
      </c>
      <c r="D17" s="110">
        <v>225</v>
      </c>
      <c r="E17" s="110">
        <f t="shared" si="0"/>
        <v>1450</v>
      </c>
    </row>
    <row r="18" spans="1:5" x14ac:dyDescent="0.2">
      <c r="A18" s="105" t="str">
        <f>INDEX('PTB reference calculation'!B:B,MATCH(B18,'PTB reference calculation'!C:C,0),1)</f>
        <v>E06000036</v>
      </c>
      <c r="B18" s="104" t="s">
        <v>9448</v>
      </c>
      <c r="C18" s="110">
        <v>165</v>
      </c>
      <c r="D18" s="110">
        <v>46</v>
      </c>
      <c r="E18" s="110">
        <f t="shared" si="0"/>
        <v>211</v>
      </c>
    </row>
    <row r="19" spans="1:5" x14ac:dyDescent="0.2">
      <c r="A19" s="105" t="str">
        <f>INDEX('PTB reference calculation'!B:B,MATCH(B19,'PTB reference calculation'!C:C,0),1)</f>
        <v>E08000032</v>
      </c>
      <c r="B19" s="104" t="s">
        <v>12374</v>
      </c>
      <c r="C19" s="110">
        <v>3113</v>
      </c>
      <c r="D19" s="110">
        <v>291</v>
      </c>
      <c r="E19" s="110">
        <f t="shared" si="0"/>
        <v>3404</v>
      </c>
    </row>
    <row r="20" spans="1:5" x14ac:dyDescent="0.2">
      <c r="A20" s="105" t="str">
        <f>INDEX('PTB reference calculation'!B:B,MATCH(B20,'PTB reference calculation'!C:C,0),1)</f>
        <v>E09000005</v>
      </c>
      <c r="B20" s="104" t="s">
        <v>13158</v>
      </c>
      <c r="C20" s="110">
        <v>909</v>
      </c>
      <c r="D20" s="110">
        <v>283</v>
      </c>
      <c r="E20" s="110">
        <f t="shared" si="0"/>
        <v>1192</v>
      </c>
    </row>
    <row r="21" spans="1:5" x14ac:dyDescent="0.2">
      <c r="A21" s="105" t="str">
        <f>INDEX('PTB reference calculation'!B:B,MATCH(B21,'PTB reference calculation'!C:C,0),1)</f>
        <v>E06000043</v>
      </c>
      <c r="B21" s="104" t="s">
        <v>9455</v>
      </c>
      <c r="C21" s="110">
        <v>1220</v>
      </c>
      <c r="D21" s="110">
        <v>200</v>
      </c>
      <c r="E21" s="110">
        <f t="shared" si="0"/>
        <v>1420</v>
      </c>
    </row>
    <row r="22" spans="1:5" x14ac:dyDescent="0.2">
      <c r="A22" s="39" t="s">
        <v>5636</v>
      </c>
      <c r="B22" s="104" t="s">
        <v>253</v>
      </c>
      <c r="C22" s="110">
        <v>2668</v>
      </c>
      <c r="D22" s="110">
        <v>154</v>
      </c>
      <c r="E22" s="110">
        <f t="shared" si="0"/>
        <v>2822</v>
      </c>
    </row>
    <row r="23" spans="1:5" x14ac:dyDescent="0.2">
      <c r="A23" s="105" t="str">
        <f>INDEX('PTB reference calculation'!B:B,MATCH(B23,'PTB reference calculation'!C:C,0),1)</f>
        <v>E09000006</v>
      </c>
      <c r="B23" s="104" t="s">
        <v>13159</v>
      </c>
      <c r="C23" s="110">
        <v>405</v>
      </c>
      <c r="D23" s="110">
        <v>195</v>
      </c>
      <c r="E23" s="110">
        <f t="shared" si="0"/>
        <v>600</v>
      </c>
    </row>
    <row r="24" spans="1:5" x14ac:dyDescent="0.2">
      <c r="A24" s="105" t="str">
        <f>INDEX('PTB reference calculation'!B:B,MATCH(B24,'PTB reference calculation'!C:C,0),1)</f>
        <v>E10000002</v>
      </c>
      <c r="B24" s="104" t="s">
        <v>5876</v>
      </c>
      <c r="C24" s="110">
        <v>715</v>
      </c>
      <c r="D24" s="110">
        <v>156</v>
      </c>
      <c r="E24" s="110">
        <f t="shared" si="0"/>
        <v>871</v>
      </c>
    </row>
    <row r="25" spans="1:5" x14ac:dyDescent="0.2">
      <c r="A25" s="105" t="str">
        <f>INDEX('PTB reference calculation'!B:B,MATCH(B25,'PTB reference calculation'!C:C,0),1)</f>
        <v>E08000002</v>
      </c>
      <c r="B25" s="104" t="s">
        <v>11609</v>
      </c>
      <c r="C25" s="110">
        <v>552</v>
      </c>
      <c r="D25" s="110">
        <v>123</v>
      </c>
      <c r="E25" s="110">
        <f t="shared" si="0"/>
        <v>675</v>
      </c>
    </row>
    <row r="26" spans="1:5" x14ac:dyDescent="0.2">
      <c r="A26" s="105" t="str">
        <f>INDEX('PTB reference calculation'!B:B,MATCH(B26,'PTB reference calculation'!C:C,0),1)</f>
        <v>E08000033</v>
      </c>
      <c r="B26" s="104" t="s">
        <v>12375</v>
      </c>
      <c r="C26" s="110">
        <v>821</v>
      </c>
      <c r="D26" s="110">
        <v>145</v>
      </c>
      <c r="E26" s="110">
        <f t="shared" si="0"/>
        <v>966</v>
      </c>
    </row>
    <row r="27" spans="1:5" x14ac:dyDescent="0.2">
      <c r="A27" s="105" t="str">
        <f>INDEX('PTB reference calculation'!B:B,MATCH(B27,'PTB reference calculation'!C:C,0),1)</f>
        <v>E10000003</v>
      </c>
      <c r="B27" s="104" t="s">
        <v>12409</v>
      </c>
      <c r="C27" s="110">
        <v>1150</v>
      </c>
      <c r="D27" s="110">
        <v>235</v>
      </c>
      <c r="E27" s="110">
        <f t="shared" si="0"/>
        <v>1385</v>
      </c>
    </row>
    <row r="28" spans="1:5" x14ac:dyDescent="0.2">
      <c r="A28" s="105" t="str">
        <f>INDEX('PTB reference calculation'!B:B,MATCH(B28,'PTB reference calculation'!C:C,0),1)</f>
        <v>E09000007</v>
      </c>
      <c r="B28" s="104" t="s">
        <v>13160</v>
      </c>
      <c r="C28" s="110">
        <v>1591</v>
      </c>
      <c r="D28" s="110">
        <v>331</v>
      </c>
      <c r="E28" s="110">
        <f t="shared" si="0"/>
        <v>1922</v>
      </c>
    </row>
    <row r="29" spans="1:5" x14ac:dyDescent="0.2">
      <c r="B29" s="104" t="s">
        <v>254</v>
      </c>
      <c r="C29" s="110">
        <v>1937</v>
      </c>
      <c r="D29" s="110">
        <v>168</v>
      </c>
      <c r="E29" s="110">
        <f t="shared" si="0"/>
        <v>2105</v>
      </c>
    </row>
    <row r="30" spans="1:5" x14ac:dyDescent="0.2">
      <c r="A30" s="39" t="s">
        <v>12480</v>
      </c>
      <c r="B30" s="111" t="s">
        <v>11606</v>
      </c>
      <c r="C30" s="114">
        <f>C29*INDEX('Pace-of-change'!Z:Z,MATCH(A30,'Pace-of-change'!D:D,0),1)/(INDEX('Pace-of-change'!Z:Z,MATCH(A30,'Pace-of-change'!D:D,0),1)+INDEX('Pace-of-change'!Z:Z,MATCH(A31,'Pace-of-change'!D:D,0),1))</f>
        <v>1026.8714748448112</v>
      </c>
      <c r="D30" s="114">
        <f>D29*INDEX('Pace-of-change'!Z:Z,MATCH(A30,'Pace-of-change'!D:D,0),1)/(INDEX('Pace-of-change'!Z:Z,MATCH(A30,'Pace-of-change'!D:D,0),1)+INDEX('Pace-of-change'!Z:Z,MATCH(A31,'Pace-of-change'!D:D,0),1))</f>
        <v>89.062678251898959</v>
      </c>
      <c r="E30" s="114">
        <f>C30+D30</f>
        <v>1115.9341530967101</v>
      </c>
    </row>
    <row r="31" spans="1:5" x14ac:dyDescent="0.2">
      <c r="A31" s="39" t="s">
        <v>12623</v>
      </c>
      <c r="B31" s="111" t="s">
        <v>11607</v>
      </c>
      <c r="C31" s="114">
        <f>C29*INDEX('Pace-of-change'!Z:Z,MATCH(A31,'Pace-of-change'!D:D,0),1)/(INDEX('Pace-of-change'!Z:Z,MATCH(A31,'Pace-of-change'!D:D,0),1)+INDEX('Pace-of-change'!Z:Z,MATCH(A30,'Pace-of-change'!D:D,0),1))</f>
        <v>910.12852515518875</v>
      </c>
      <c r="D31" s="114">
        <f>D29*INDEX('Pace-of-change'!Z:Z,MATCH(A31,'Pace-of-change'!D:D,0),1)/(INDEX('Pace-of-change'!Z:Z,MATCH(A31,'Pace-of-change'!D:D,0),1)+INDEX('Pace-of-change'!Z:Z,MATCH(A30,'Pace-of-change'!D:D,0),1))</f>
        <v>78.937321748101041</v>
      </c>
      <c r="E31" s="114">
        <f>C31+D31</f>
        <v>989.06584690328975</v>
      </c>
    </row>
    <row r="32" spans="1:5" x14ac:dyDescent="0.2">
      <c r="A32" s="105" t="str">
        <f>INDEX('PTB reference calculation'!B:B,MATCH(B32,'PTB reference calculation'!C:C,0),1)</f>
        <v>E09000001</v>
      </c>
      <c r="B32" s="104" t="s">
        <v>12414</v>
      </c>
      <c r="C32" s="110">
        <v>18</v>
      </c>
      <c r="D32" s="110">
        <v>3</v>
      </c>
      <c r="E32" s="110">
        <f t="shared" si="0"/>
        <v>21</v>
      </c>
    </row>
    <row r="33" spans="1:5" x14ac:dyDescent="0.2">
      <c r="B33" s="104" t="s">
        <v>255</v>
      </c>
      <c r="C33" s="110">
        <v>1269</v>
      </c>
      <c r="D33" s="110">
        <v>481</v>
      </c>
      <c r="E33" s="110">
        <f t="shared" si="0"/>
        <v>1750</v>
      </c>
    </row>
    <row r="34" spans="1:5" x14ac:dyDescent="0.2">
      <c r="A34" s="39" t="s">
        <v>11535</v>
      </c>
      <c r="B34" s="111" t="s">
        <v>12454</v>
      </c>
      <c r="C34" s="114">
        <f>C33*INDEX('Pace-of-change'!Z:Z,MATCH(A34,'Pace-of-change'!D:D,0),1)/(INDEX('Pace-of-change'!Z:Z,MATCH(A34,'Pace-of-change'!D:D,0),1)+INDEX('Pace-of-change'!Z:Z,MATCH(A35,'Pace-of-change'!D:D,0),1))</f>
        <v>1263.6170395384281</v>
      </c>
      <c r="D34" s="114">
        <f>D33*INDEX('Pace-of-change'!Z:Z,MATCH(A34,'Pace-of-change'!D:D,0),1)/(INDEX('Pace-of-change'!Z:Z,MATCH(A34,'Pace-of-change'!D:D,0),1)+INDEX('Pace-of-change'!Z:Z,MATCH(A35,'Pace-of-change'!D:D,0),1))</f>
        <v>478.95965013237503</v>
      </c>
      <c r="E34" s="114">
        <f t="shared" si="0"/>
        <v>1742.5766896708033</v>
      </c>
    </row>
    <row r="35" spans="1:5" x14ac:dyDescent="0.2">
      <c r="A35" s="39" t="s">
        <v>7321</v>
      </c>
      <c r="B35" s="111" t="s">
        <v>12455</v>
      </c>
      <c r="C35" s="114">
        <f>C33*INDEX('Pace-of-change'!Z:Z,MATCH(A35,'Pace-of-change'!D:D,0),1)/(INDEX('Pace-of-change'!Z:Z,MATCH(A35,'Pace-of-change'!D:D,0),1)+INDEX('Pace-of-change'!Z:Z,MATCH(A34,'Pace-of-change'!D:D,0),1))</f>
        <v>5.382960461571896</v>
      </c>
      <c r="D35" s="114">
        <f>D33*INDEX('Pace-of-change'!Z:Z,MATCH(A35,'Pace-of-change'!D:D,0),1)/(INDEX('Pace-of-change'!Z:Z,MATCH(A35,'Pace-of-change'!D:D,0),1)+INDEX('Pace-of-change'!Z:Z,MATCH(A34,'Pace-of-change'!D:D,0),1))</f>
        <v>2.0403498676249665</v>
      </c>
      <c r="E35" s="114">
        <f t="shared" si="0"/>
        <v>7.4233103291968625</v>
      </c>
    </row>
    <row r="36" spans="1:5" x14ac:dyDescent="0.2">
      <c r="A36" s="105" t="str">
        <f>INDEX('PTB reference calculation'!B:B,MATCH(B36,'PTB reference calculation'!C:C,0),1)</f>
        <v>E06000047</v>
      </c>
      <c r="B36" s="104" t="s">
        <v>11595</v>
      </c>
      <c r="C36" s="110">
        <v>1464</v>
      </c>
      <c r="D36" s="110">
        <v>322</v>
      </c>
      <c r="E36" s="110">
        <f t="shared" si="0"/>
        <v>1786</v>
      </c>
    </row>
    <row r="37" spans="1:5" x14ac:dyDescent="0.2">
      <c r="A37" s="105" t="str">
        <f>INDEX('PTB reference calculation'!B:B,MATCH(B37,'PTB reference calculation'!C:C,0),1)</f>
        <v>E08000026</v>
      </c>
      <c r="B37" s="104" t="s">
        <v>12394</v>
      </c>
      <c r="C37" s="110">
        <v>1001</v>
      </c>
      <c r="D37" s="110">
        <v>211</v>
      </c>
      <c r="E37" s="110">
        <f t="shared" si="0"/>
        <v>1212</v>
      </c>
    </row>
    <row r="38" spans="1:5" x14ac:dyDescent="0.2">
      <c r="A38" s="105" t="str">
        <f>INDEX('PTB reference calculation'!B:B,MATCH(B38,'PTB reference calculation'!C:C,0),1)</f>
        <v>E09000008</v>
      </c>
      <c r="B38" s="104" t="s">
        <v>13161</v>
      </c>
      <c r="C38" s="110">
        <v>659</v>
      </c>
      <c r="D38" s="110">
        <v>170</v>
      </c>
      <c r="E38" s="110">
        <f t="shared" si="0"/>
        <v>829</v>
      </c>
    </row>
    <row r="39" spans="1:5" x14ac:dyDescent="0.2">
      <c r="A39" s="105" t="str">
        <f>INDEX('PTB reference calculation'!B:B,MATCH(B39,'PTB reference calculation'!C:C,0),1)</f>
        <v>E10000006</v>
      </c>
      <c r="B39" s="104" t="s">
        <v>12363</v>
      </c>
      <c r="C39" s="110">
        <v>1434</v>
      </c>
      <c r="D39" s="110">
        <v>258</v>
      </c>
      <c r="E39" s="110">
        <f t="shared" si="0"/>
        <v>1692</v>
      </c>
    </row>
    <row r="40" spans="1:5" x14ac:dyDescent="0.2">
      <c r="A40" s="105" t="str">
        <f>INDEX('PTB reference calculation'!B:B,MATCH(B40,'PTB reference calculation'!C:C,0),1)</f>
        <v>E06000005</v>
      </c>
      <c r="B40" s="104" t="s">
        <v>11594</v>
      </c>
      <c r="C40" s="110">
        <v>442</v>
      </c>
      <c r="D40" s="110">
        <v>191</v>
      </c>
      <c r="E40" s="110">
        <f t="shared" si="0"/>
        <v>633</v>
      </c>
    </row>
    <row r="41" spans="1:5" x14ac:dyDescent="0.2">
      <c r="A41" s="105" t="str">
        <f>INDEX('PTB reference calculation'!B:B,MATCH(B41,'PTB reference calculation'!C:C,0),1)</f>
        <v>E06000015</v>
      </c>
      <c r="B41" s="104" t="s">
        <v>12380</v>
      </c>
      <c r="C41" s="110">
        <v>1322</v>
      </c>
      <c r="D41" s="110">
        <v>109</v>
      </c>
      <c r="E41" s="110">
        <f t="shared" si="0"/>
        <v>1431</v>
      </c>
    </row>
    <row r="42" spans="1:5" x14ac:dyDescent="0.2">
      <c r="A42" s="105" t="str">
        <f>INDEX('PTB reference calculation'!B:B,MATCH(B42,'PTB reference calculation'!C:C,0),1)</f>
        <v>E10000007</v>
      </c>
      <c r="B42" s="104" t="s">
        <v>12384</v>
      </c>
      <c r="C42" s="110">
        <v>1819</v>
      </c>
      <c r="D42" s="110">
        <v>181</v>
      </c>
      <c r="E42" s="110">
        <f t="shared" si="0"/>
        <v>2000</v>
      </c>
    </row>
    <row r="43" spans="1:5" x14ac:dyDescent="0.2">
      <c r="A43" s="105" t="str">
        <f>INDEX('PTB reference calculation'!B:B,MATCH(B43,'PTB reference calculation'!C:C,0),1)</f>
        <v>E10000008</v>
      </c>
      <c r="B43" s="104" t="s">
        <v>12457</v>
      </c>
      <c r="C43" s="110">
        <v>1289</v>
      </c>
      <c r="D43" s="110">
        <v>175</v>
      </c>
      <c r="E43" s="110">
        <f t="shared" si="0"/>
        <v>1464</v>
      </c>
    </row>
    <row r="44" spans="1:5" x14ac:dyDescent="0.2">
      <c r="A44" s="105" t="str">
        <f>INDEX('PTB reference calculation'!B:B,MATCH(B44,'PTB reference calculation'!C:C,0),1)</f>
        <v>E08000017</v>
      </c>
      <c r="B44" s="104" t="s">
        <v>12371</v>
      </c>
      <c r="C44" s="110">
        <v>1613</v>
      </c>
      <c r="D44" s="110">
        <v>137</v>
      </c>
      <c r="E44" s="110">
        <f t="shared" si="0"/>
        <v>1750</v>
      </c>
    </row>
    <row r="45" spans="1:5" x14ac:dyDescent="0.2">
      <c r="A45" s="105" t="str">
        <f>INDEX('PTB reference calculation'!B:B,MATCH(B45,'PTB reference calculation'!C:C,0),1)</f>
        <v>E10000009</v>
      </c>
      <c r="B45" s="104" t="s">
        <v>12458</v>
      </c>
      <c r="C45" s="110">
        <v>909</v>
      </c>
      <c r="D45" s="110">
        <v>154</v>
      </c>
      <c r="E45" s="110">
        <f t="shared" si="0"/>
        <v>1063</v>
      </c>
    </row>
    <row r="46" spans="1:5" x14ac:dyDescent="0.2">
      <c r="A46" s="105" t="str">
        <f>INDEX('PTB reference calculation'!B:B,MATCH(B46,'PTB reference calculation'!C:C,0),1)</f>
        <v>E08000027</v>
      </c>
      <c r="B46" s="104" t="s">
        <v>12395</v>
      </c>
      <c r="C46" s="110">
        <v>981</v>
      </c>
      <c r="D46" s="110">
        <v>130</v>
      </c>
      <c r="E46" s="110">
        <f t="shared" si="0"/>
        <v>1111</v>
      </c>
    </row>
    <row r="47" spans="1:5" x14ac:dyDescent="0.2">
      <c r="A47" s="105" t="str">
        <f>INDEX('PTB reference calculation'!B:B,MATCH(B47,'PTB reference calculation'!C:C,0),1)</f>
        <v>E09000009</v>
      </c>
      <c r="B47" s="104" t="s">
        <v>13162</v>
      </c>
      <c r="C47" s="110">
        <v>1193</v>
      </c>
      <c r="D47" s="110">
        <v>250</v>
      </c>
      <c r="E47" s="110">
        <f t="shared" si="0"/>
        <v>1443</v>
      </c>
    </row>
    <row r="48" spans="1:5" x14ac:dyDescent="0.2">
      <c r="A48" s="105" t="str">
        <f>INDEX('PTB reference calculation'!B:B,MATCH(B48,'PTB reference calculation'!C:C,0),1)</f>
        <v>E06000011</v>
      </c>
      <c r="B48" s="104" t="s">
        <v>12366</v>
      </c>
      <c r="C48" s="110">
        <v>641</v>
      </c>
      <c r="D48" s="110">
        <v>58</v>
      </c>
      <c r="E48" s="110">
        <f t="shared" si="0"/>
        <v>699</v>
      </c>
    </row>
    <row r="49" spans="1:5" x14ac:dyDescent="0.2">
      <c r="A49" s="105" t="str">
        <f>INDEX('PTB reference calculation'!B:B,MATCH(B49,'PTB reference calculation'!C:C,0),1)</f>
        <v>E10000011</v>
      </c>
      <c r="B49" s="104" t="s">
        <v>5877</v>
      </c>
      <c r="C49" s="110">
        <v>1119</v>
      </c>
      <c r="D49" s="110">
        <v>176</v>
      </c>
      <c r="E49" s="110">
        <f t="shared" si="0"/>
        <v>1295</v>
      </c>
    </row>
    <row r="50" spans="1:5" x14ac:dyDescent="0.2">
      <c r="A50" s="105" t="str">
        <f>INDEX('PTB reference calculation'!B:B,MATCH(B50,'PTB reference calculation'!C:C,0),1)</f>
        <v>E09000010</v>
      </c>
      <c r="B50" s="104" t="s">
        <v>13163</v>
      </c>
      <c r="C50" s="110">
        <v>625</v>
      </c>
      <c r="D50" s="110">
        <v>161</v>
      </c>
      <c r="E50" s="110">
        <f t="shared" si="0"/>
        <v>786</v>
      </c>
    </row>
    <row r="51" spans="1:5" x14ac:dyDescent="0.2">
      <c r="A51" s="105" t="str">
        <f>INDEX('PTB reference calculation'!B:B,MATCH(B51,'PTB reference calculation'!C:C,0),1)</f>
        <v>E10000012</v>
      </c>
      <c r="B51" s="104" t="s">
        <v>12410</v>
      </c>
      <c r="C51" s="110">
        <v>1712</v>
      </c>
      <c r="D51" s="110">
        <v>921</v>
      </c>
      <c r="E51" s="110">
        <f t="shared" si="0"/>
        <v>2633</v>
      </c>
    </row>
    <row r="52" spans="1:5" x14ac:dyDescent="0.2">
      <c r="A52" s="105" t="str">
        <f>INDEX('PTB reference calculation'!B:B,MATCH(B52,'PTB reference calculation'!C:C,0),1)</f>
        <v>E08000020</v>
      </c>
      <c r="B52" s="104" t="s">
        <v>11597</v>
      </c>
      <c r="C52" s="110">
        <v>921</v>
      </c>
      <c r="D52" s="110">
        <v>191</v>
      </c>
      <c r="E52" s="110">
        <f t="shared" si="0"/>
        <v>1112</v>
      </c>
    </row>
    <row r="53" spans="1:5" x14ac:dyDescent="0.2">
      <c r="A53" s="105" t="str">
        <f>INDEX('PTB reference calculation'!B:B,MATCH(B53,'PTB reference calculation'!C:C,0),1)</f>
        <v>E10000013</v>
      </c>
      <c r="B53" s="104" t="s">
        <v>9456</v>
      </c>
      <c r="C53" s="110">
        <v>1859</v>
      </c>
      <c r="D53" s="110">
        <v>245</v>
      </c>
      <c r="E53" s="110">
        <f t="shared" si="0"/>
        <v>2104</v>
      </c>
    </row>
    <row r="54" spans="1:5" x14ac:dyDescent="0.2">
      <c r="A54" s="105" t="str">
        <f>INDEX('PTB reference calculation'!B:B,MATCH(B54,'PTB reference calculation'!C:C,0),1)</f>
        <v>E09000011</v>
      </c>
      <c r="B54" s="104" t="s">
        <v>13164</v>
      </c>
      <c r="C54" s="110">
        <v>815</v>
      </c>
      <c r="D54" s="110">
        <v>265</v>
      </c>
      <c r="E54" s="110">
        <f t="shared" si="0"/>
        <v>1080</v>
      </c>
    </row>
    <row r="55" spans="1:5" x14ac:dyDescent="0.2">
      <c r="A55" s="105" t="str">
        <f>INDEX('PTB reference calculation'!B:B,MATCH(B55,'PTB reference calculation'!C:C,0),1)</f>
        <v>E09000012</v>
      </c>
      <c r="B55" s="104" t="s">
        <v>13165</v>
      </c>
      <c r="C55" s="110">
        <v>1420</v>
      </c>
      <c r="D55" s="110">
        <v>143</v>
      </c>
      <c r="E55" s="110">
        <f t="shared" si="0"/>
        <v>1563</v>
      </c>
    </row>
    <row r="56" spans="1:5" x14ac:dyDescent="0.2">
      <c r="A56" s="105" t="str">
        <f>INDEX('PTB reference calculation'!B:B,MATCH(B56,'PTB reference calculation'!C:C,0),1)</f>
        <v>E06000006</v>
      </c>
      <c r="B56" s="104" t="s">
        <v>11602</v>
      </c>
      <c r="C56" s="110">
        <v>468</v>
      </c>
      <c r="D56" s="110">
        <v>197</v>
      </c>
      <c r="E56" s="110">
        <f t="shared" si="0"/>
        <v>665</v>
      </c>
    </row>
    <row r="57" spans="1:5" x14ac:dyDescent="0.2">
      <c r="A57" s="105" t="str">
        <f>INDEX('PTB reference calculation'!B:B,MATCH(B57,'PTB reference calculation'!C:C,0),1)</f>
        <v>E09000013</v>
      </c>
      <c r="B57" s="104" t="s">
        <v>13166</v>
      </c>
      <c r="C57" s="110">
        <v>954</v>
      </c>
      <c r="D57" s="110">
        <v>256</v>
      </c>
      <c r="E57" s="110">
        <f t="shared" si="0"/>
        <v>1210</v>
      </c>
    </row>
    <row r="58" spans="1:5" x14ac:dyDescent="0.2">
      <c r="A58" s="105" t="str">
        <f>INDEX('PTB reference calculation'!B:B,MATCH(B58,'PTB reference calculation'!C:C,0),1)</f>
        <v>E10000014</v>
      </c>
      <c r="B58" s="104" t="s">
        <v>5878</v>
      </c>
      <c r="C58" s="110">
        <v>1699</v>
      </c>
      <c r="D58" s="110">
        <v>337</v>
      </c>
      <c r="E58" s="110">
        <f t="shared" si="0"/>
        <v>2036</v>
      </c>
    </row>
    <row r="59" spans="1:5" x14ac:dyDescent="0.2">
      <c r="A59" s="105" t="str">
        <f>INDEX('PTB reference calculation'!B:B,MATCH(B59,'PTB reference calculation'!C:C,0),1)</f>
        <v>E09000014</v>
      </c>
      <c r="B59" s="104" t="s">
        <v>13167</v>
      </c>
      <c r="C59" s="110">
        <v>1001</v>
      </c>
      <c r="D59" s="110">
        <v>250</v>
      </c>
      <c r="E59" s="110">
        <f t="shared" si="0"/>
        <v>1251</v>
      </c>
    </row>
    <row r="60" spans="1:5" x14ac:dyDescent="0.2">
      <c r="A60" s="105" t="str">
        <f>INDEX('PTB reference calculation'!B:B,MATCH(B60,'PTB reference calculation'!C:C,0),1)</f>
        <v>E09000015</v>
      </c>
      <c r="B60" s="104" t="s">
        <v>13168</v>
      </c>
      <c r="C60" s="110">
        <v>421</v>
      </c>
      <c r="D60" s="110">
        <v>135</v>
      </c>
      <c r="E60" s="110">
        <f t="shared" si="0"/>
        <v>556</v>
      </c>
    </row>
    <row r="61" spans="1:5" x14ac:dyDescent="0.2">
      <c r="A61" s="105" t="str">
        <f>INDEX('PTB reference calculation'!B:B,MATCH(B61,'PTB reference calculation'!C:C,0),1)</f>
        <v>E06000001</v>
      </c>
      <c r="B61" s="104" t="s">
        <v>11590</v>
      </c>
      <c r="C61" s="110">
        <v>719</v>
      </c>
      <c r="D61" s="110">
        <v>94</v>
      </c>
      <c r="E61" s="110">
        <f t="shared" si="0"/>
        <v>813</v>
      </c>
    </row>
    <row r="62" spans="1:5" x14ac:dyDescent="0.2">
      <c r="A62" s="105" t="str">
        <f>INDEX('PTB reference calculation'!B:B,MATCH(B62,'PTB reference calculation'!C:C,0),1)</f>
        <v>E09000016</v>
      </c>
      <c r="B62" s="104" t="s">
        <v>13169</v>
      </c>
      <c r="C62" s="110">
        <v>295</v>
      </c>
      <c r="D62" s="110">
        <v>196</v>
      </c>
      <c r="E62" s="110">
        <f t="shared" si="0"/>
        <v>491</v>
      </c>
    </row>
    <row r="63" spans="1:5" x14ac:dyDescent="0.2">
      <c r="A63" s="39" t="s">
        <v>13452</v>
      </c>
      <c r="B63" s="104" t="s">
        <v>256</v>
      </c>
      <c r="C63" s="110">
        <v>527</v>
      </c>
      <c r="D63" s="110">
        <v>103</v>
      </c>
      <c r="E63" s="110">
        <f t="shared" si="0"/>
        <v>630</v>
      </c>
    </row>
    <row r="64" spans="1:5" x14ac:dyDescent="0.2">
      <c r="A64" s="105" t="str">
        <f>INDEX('PTB reference calculation'!B:B,MATCH(B64,'PTB reference calculation'!C:C,0),1)</f>
        <v>E10000015</v>
      </c>
      <c r="B64" s="104" t="s">
        <v>12411</v>
      </c>
      <c r="C64" s="110">
        <v>1681</v>
      </c>
      <c r="D64" s="110">
        <v>544</v>
      </c>
      <c r="E64" s="110">
        <f t="shared" si="0"/>
        <v>2225</v>
      </c>
    </row>
    <row r="65" spans="1:5" x14ac:dyDescent="0.2">
      <c r="A65" s="105" t="str">
        <f>INDEX('PTB reference calculation'!B:B,MATCH(B65,'PTB reference calculation'!C:C,0),1)</f>
        <v>E09000017</v>
      </c>
      <c r="B65" s="104" t="s">
        <v>13170</v>
      </c>
      <c r="C65" s="110">
        <v>585</v>
      </c>
      <c r="D65" s="110">
        <v>108</v>
      </c>
      <c r="E65" s="110">
        <f t="shared" si="0"/>
        <v>693</v>
      </c>
    </row>
    <row r="66" spans="1:5" x14ac:dyDescent="0.2">
      <c r="A66" s="105" t="str">
        <f>INDEX('PTB reference calculation'!B:B,MATCH(B66,'PTB reference calculation'!C:C,0),1)</f>
        <v>E09000018</v>
      </c>
      <c r="B66" s="104" t="s">
        <v>13171</v>
      </c>
      <c r="C66" s="110">
        <v>756</v>
      </c>
      <c r="D66" s="110">
        <v>126</v>
      </c>
      <c r="E66" s="110">
        <f t="shared" si="0"/>
        <v>882</v>
      </c>
    </row>
    <row r="67" spans="1:5" x14ac:dyDescent="0.2">
      <c r="A67" s="105" t="str">
        <f>INDEX('PTB reference calculation'!B:B,MATCH(B67,'PTB reference calculation'!C:C,0),1)</f>
        <v>E06000046</v>
      </c>
      <c r="B67" s="104" t="s">
        <v>5875</v>
      </c>
      <c r="C67" s="110">
        <v>376</v>
      </c>
      <c r="D67" s="110">
        <v>87</v>
      </c>
      <c r="E67" s="110">
        <f t="shared" si="0"/>
        <v>463</v>
      </c>
    </row>
    <row r="68" spans="1:5" x14ac:dyDescent="0.2">
      <c r="A68" s="105" t="str">
        <f>INDEX('PTB reference calculation'!B:B,MATCH(B68,'PTB reference calculation'!C:C,0),1)</f>
        <v>E09000019</v>
      </c>
      <c r="B68" s="104" t="s">
        <v>13172</v>
      </c>
      <c r="C68" s="110">
        <v>1455</v>
      </c>
      <c r="D68" s="110">
        <v>215</v>
      </c>
      <c r="E68" s="110">
        <f t="shared" si="0"/>
        <v>1670</v>
      </c>
    </row>
    <row r="69" spans="1:5" x14ac:dyDescent="0.2">
      <c r="A69" s="105" t="str">
        <f>INDEX('PTB reference calculation'!B:B,MATCH(B69,'PTB reference calculation'!C:C,0),1)</f>
        <v>E09000020</v>
      </c>
      <c r="B69" s="104" t="s">
        <v>13173</v>
      </c>
      <c r="C69" s="110">
        <v>730</v>
      </c>
      <c r="D69" s="110">
        <v>211</v>
      </c>
      <c r="E69" s="110">
        <f t="shared" si="0"/>
        <v>941</v>
      </c>
    </row>
    <row r="70" spans="1:5" x14ac:dyDescent="0.2">
      <c r="A70" s="105" t="str">
        <f>INDEX('PTB reference calculation'!B:B,MATCH(B70,'PTB reference calculation'!C:C,0),1)</f>
        <v>E10000016</v>
      </c>
      <c r="B70" s="104" t="s">
        <v>5879</v>
      </c>
      <c r="C70" s="110">
        <v>2437</v>
      </c>
      <c r="D70" s="110">
        <v>792</v>
      </c>
      <c r="E70" s="110">
        <f t="shared" si="0"/>
        <v>3229</v>
      </c>
    </row>
    <row r="71" spans="1:5" x14ac:dyDescent="0.2">
      <c r="A71" s="39" t="s">
        <v>8559</v>
      </c>
      <c r="B71" s="104" t="s">
        <v>257</v>
      </c>
      <c r="C71" s="110">
        <v>2059</v>
      </c>
      <c r="D71" s="110">
        <v>93</v>
      </c>
      <c r="E71" s="110">
        <f t="shared" si="0"/>
        <v>2152</v>
      </c>
    </row>
    <row r="72" spans="1:5" x14ac:dyDescent="0.2">
      <c r="A72" s="105" t="str">
        <f>INDEX('PTB reference calculation'!B:B,MATCH(B72,'PTB reference calculation'!C:C,0),1)</f>
        <v>E09000021</v>
      </c>
      <c r="B72" s="104" t="s">
        <v>13174</v>
      </c>
      <c r="C72" s="110">
        <v>272</v>
      </c>
      <c r="D72" s="110">
        <v>70</v>
      </c>
      <c r="E72" s="110">
        <f t="shared" si="0"/>
        <v>342</v>
      </c>
    </row>
    <row r="73" spans="1:5" x14ac:dyDescent="0.2">
      <c r="A73" s="105" t="str">
        <f>INDEX('PTB reference calculation'!B:B,MATCH(B73,'PTB reference calculation'!C:C,0),1)</f>
        <v>E08000034</v>
      </c>
      <c r="B73" s="104" t="s">
        <v>12376</v>
      </c>
      <c r="C73" s="110">
        <v>1568</v>
      </c>
      <c r="D73" s="110">
        <v>79</v>
      </c>
      <c r="E73" s="110">
        <f t="shared" si="0"/>
        <v>1647</v>
      </c>
    </row>
    <row r="74" spans="1:5" x14ac:dyDescent="0.2">
      <c r="A74" s="105" t="str">
        <f>INDEX('PTB reference calculation'!B:B,MATCH(B74,'PTB reference calculation'!C:C,0),1)</f>
        <v>E08000011</v>
      </c>
      <c r="B74" s="104" t="s">
        <v>11618</v>
      </c>
      <c r="C74" s="110">
        <v>714</v>
      </c>
      <c r="D74" s="110">
        <v>342</v>
      </c>
      <c r="E74" s="110">
        <f t="shared" si="0"/>
        <v>1056</v>
      </c>
    </row>
    <row r="75" spans="1:5" x14ac:dyDescent="0.2">
      <c r="A75" s="105" t="str">
        <f>INDEX('PTB reference calculation'!B:B,MATCH(B75,'PTB reference calculation'!C:C,0),1)</f>
        <v>E09000022</v>
      </c>
      <c r="B75" s="104" t="s">
        <v>13175</v>
      </c>
      <c r="C75" s="110">
        <v>1620</v>
      </c>
      <c r="D75" s="110">
        <v>392</v>
      </c>
      <c r="E75" s="110">
        <f t="shared" si="0"/>
        <v>2012</v>
      </c>
    </row>
    <row r="76" spans="1:5" x14ac:dyDescent="0.2">
      <c r="A76" s="105" t="str">
        <f>INDEX('PTB reference calculation'!B:B,MATCH(B76,'PTB reference calculation'!C:C,0),1)</f>
        <v>E10000017</v>
      </c>
      <c r="B76" s="104" t="s">
        <v>12364</v>
      </c>
      <c r="C76" s="110">
        <v>3928</v>
      </c>
      <c r="D76" s="110">
        <v>722</v>
      </c>
      <c r="E76" s="110">
        <f t="shared" ref="E76:E139" si="1">C76+D76</f>
        <v>4650</v>
      </c>
    </row>
    <row r="77" spans="1:5" x14ac:dyDescent="0.2">
      <c r="A77" s="105" t="str">
        <f>INDEX('PTB reference calculation'!B:B,MATCH(B77,'PTB reference calculation'!C:C,0),1)</f>
        <v>E08000035</v>
      </c>
      <c r="B77" s="104" t="s">
        <v>12377</v>
      </c>
      <c r="C77" s="110">
        <v>3274</v>
      </c>
      <c r="D77" s="110">
        <v>439</v>
      </c>
      <c r="E77" s="110">
        <f t="shared" si="1"/>
        <v>3713</v>
      </c>
    </row>
    <row r="78" spans="1:5" x14ac:dyDescent="0.2">
      <c r="A78" s="105" t="str">
        <f>INDEX('PTB reference calculation'!B:B,MATCH(B78,'PTB reference calculation'!C:C,0),1)</f>
        <v>E06000016</v>
      </c>
      <c r="B78" s="104" t="s">
        <v>12381</v>
      </c>
      <c r="C78" s="110">
        <v>1205</v>
      </c>
      <c r="D78" s="110">
        <v>102</v>
      </c>
      <c r="E78" s="110">
        <f t="shared" si="1"/>
        <v>1307</v>
      </c>
    </row>
    <row r="79" spans="1:5" x14ac:dyDescent="0.2">
      <c r="A79" s="105" t="str">
        <f>INDEX('PTB reference calculation'!B:B,MATCH(B79,'PTB reference calculation'!C:C,0),1)</f>
        <v>E10000018</v>
      </c>
      <c r="B79" s="104" t="s">
        <v>12385</v>
      </c>
      <c r="C79" s="110">
        <v>1187</v>
      </c>
      <c r="D79" s="110">
        <v>122</v>
      </c>
      <c r="E79" s="110">
        <f t="shared" si="1"/>
        <v>1309</v>
      </c>
    </row>
    <row r="80" spans="1:5" x14ac:dyDescent="0.2">
      <c r="A80" s="105" t="str">
        <f>INDEX('PTB reference calculation'!B:B,MATCH(B80,'PTB reference calculation'!C:C,0),1)</f>
        <v>E09000023</v>
      </c>
      <c r="B80" s="104" t="s">
        <v>13176</v>
      </c>
      <c r="C80" s="110">
        <v>1169</v>
      </c>
      <c r="D80" s="110">
        <v>258</v>
      </c>
      <c r="E80" s="110">
        <f t="shared" si="1"/>
        <v>1427</v>
      </c>
    </row>
    <row r="81" spans="1:5" x14ac:dyDescent="0.2">
      <c r="A81" s="105" t="str">
        <f>INDEX('PTB reference calculation'!B:B,MATCH(B81,'PTB reference calculation'!C:C,0),1)</f>
        <v>E10000019</v>
      </c>
      <c r="B81" s="104" t="s">
        <v>12386</v>
      </c>
      <c r="C81" s="110">
        <v>1567</v>
      </c>
      <c r="D81" s="110">
        <v>137</v>
      </c>
      <c r="E81" s="110">
        <f t="shared" si="1"/>
        <v>1704</v>
      </c>
    </row>
    <row r="82" spans="1:5" x14ac:dyDescent="0.2">
      <c r="A82" s="105" t="str">
        <f>INDEX('PTB reference calculation'!B:B,MATCH(B82,'PTB reference calculation'!C:C,0),1)</f>
        <v>E08000012</v>
      </c>
      <c r="B82" s="104" t="s">
        <v>11619</v>
      </c>
      <c r="C82" s="110">
        <v>3472</v>
      </c>
      <c r="D82" s="110">
        <v>864</v>
      </c>
      <c r="E82" s="110">
        <f t="shared" si="1"/>
        <v>4336</v>
      </c>
    </row>
    <row r="83" spans="1:5" x14ac:dyDescent="0.2">
      <c r="A83" s="105" t="str">
        <f>INDEX('PTB reference calculation'!B:B,MATCH(B83,'PTB reference calculation'!C:C,0),1)</f>
        <v>E06000032</v>
      </c>
      <c r="B83" s="104" t="s">
        <v>12404</v>
      </c>
      <c r="C83" s="110">
        <v>798</v>
      </c>
      <c r="D83" s="110">
        <v>96</v>
      </c>
      <c r="E83" s="110">
        <f t="shared" si="1"/>
        <v>894</v>
      </c>
    </row>
    <row r="84" spans="1:5" x14ac:dyDescent="0.2">
      <c r="A84" s="105" t="str">
        <f>INDEX('PTB reference calculation'!B:B,MATCH(B84,'PTB reference calculation'!C:C,0),1)</f>
        <v>E08000003</v>
      </c>
      <c r="B84" s="104" t="s">
        <v>11610</v>
      </c>
      <c r="C84" s="110">
        <v>3135</v>
      </c>
      <c r="D84" s="110">
        <v>346</v>
      </c>
      <c r="E84" s="110">
        <f t="shared" si="1"/>
        <v>3481</v>
      </c>
    </row>
    <row r="85" spans="1:5" x14ac:dyDescent="0.2">
      <c r="A85" s="39" t="s">
        <v>662</v>
      </c>
      <c r="B85" s="104" t="s">
        <v>258</v>
      </c>
      <c r="C85" s="110">
        <v>705</v>
      </c>
      <c r="D85" s="110">
        <v>102</v>
      </c>
      <c r="E85" s="110">
        <f t="shared" si="1"/>
        <v>807</v>
      </c>
    </row>
    <row r="86" spans="1:5" x14ac:dyDescent="0.2">
      <c r="A86" s="105" t="str">
        <f>INDEX('PTB reference calculation'!B:B,MATCH(B86,'PTB reference calculation'!C:C,0),1)</f>
        <v>E09000024</v>
      </c>
      <c r="B86" s="104" t="s">
        <v>13177</v>
      </c>
      <c r="C86" s="110">
        <v>437</v>
      </c>
      <c r="D86" s="110">
        <v>210</v>
      </c>
      <c r="E86" s="110">
        <f t="shared" si="1"/>
        <v>647</v>
      </c>
    </row>
    <row r="87" spans="1:5" x14ac:dyDescent="0.2">
      <c r="A87" s="105" t="str">
        <f>INDEX('PTB reference calculation'!B:B,MATCH(B87,'PTB reference calculation'!C:C,0),1)</f>
        <v>E06000002</v>
      </c>
      <c r="B87" s="104" t="s">
        <v>11591</v>
      </c>
      <c r="C87" s="110">
        <v>1336</v>
      </c>
      <c r="D87" s="110">
        <v>239</v>
      </c>
      <c r="E87" s="110">
        <f t="shared" si="1"/>
        <v>1575</v>
      </c>
    </row>
    <row r="88" spans="1:5" x14ac:dyDescent="0.2">
      <c r="A88" s="105" t="str">
        <f>INDEX('PTB reference calculation'!B:B,MATCH(B88,'PTB reference calculation'!C:C,0),1)</f>
        <v>E06000042</v>
      </c>
      <c r="B88" s="104" t="s">
        <v>9454</v>
      </c>
      <c r="C88" s="110">
        <v>400</v>
      </c>
      <c r="D88" s="110">
        <v>60</v>
      </c>
      <c r="E88" s="110">
        <f t="shared" si="1"/>
        <v>460</v>
      </c>
    </row>
    <row r="89" spans="1:5" x14ac:dyDescent="0.2">
      <c r="A89" s="105" t="str">
        <f>INDEX('PTB reference calculation'!B:B,MATCH(B89,'PTB reference calculation'!C:C,0),1)</f>
        <v>E08000021</v>
      </c>
      <c r="B89" s="104" t="s">
        <v>11598</v>
      </c>
      <c r="C89" s="110">
        <v>1382</v>
      </c>
      <c r="D89" s="110">
        <v>353</v>
      </c>
      <c r="E89" s="110">
        <f t="shared" si="1"/>
        <v>1735</v>
      </c>
    </row>
    <row r="90" spans="1:5" x14ac:dyDescent="0.2">
      <c r="A90" s="105" t="str">
        <f>INDEX('PTB reference calculation'!B:B,MATCH(B90,'PTB reference calculation'!C:C,0),1)</f>
        <v>E09000025</v>
      </c>
      <c r="B90" s="104" t="s">
        <v>13178</v>
      </c>
      <c r="C90" s="110">
        <v>966</v>
      </c>
      <c r="D90" s="110">
        <v>141</v>
      </c>
      <c r="E90" s="110">
        <f t="shared" si="1"/>
        <v>1107</v>
      </c>
    </row>
    <row r="91" spans="1:5" x14ac:dyDescent="0.2">
      <c r="A91" s="105" t="str">
        <f>INDEX('PTB reference calculation'!B:B,MATCH(B91,'PTB reference calculation'!C:C,0),1)</f>
        <v>E10000020</v>
      </c>
      <c r="B91" s="104" t="s">
        <v>12412</v>
      </c>
      <c r="C91" s="110">
        <v>2094</v>
      </c>
      <c r="D91" s="110">
        <v>375</v>
      </c>
      <c r="E91" s="110">
        <f t="shared" si="1"/>
        <v>2469</v>
      </c>
    </row>
    <row r="92" spans="1:5" x14ac:dyDescent="0.2">
      <c r="A92" s="105" t="str">
        <f>INDEX('PTB reference calculation'!B:B,MATCH(B92,'PTB reference calculation'!C:C,0),1)</f>
        <v>E06000012</v>
      </c>
      <c r="B92" s="104" t="s">
        <v>12367</v>
      </c>
      <c r="C92" s="110">
        <v>982</v>
      </c>
      <c r="D92" s="110">
        <v>81</v>
      </c>
      <c r="E92" s="110">
        <f t="shared" si="1"/>
        <v>1063</v>
      </c>
    </row>
    <row r="93" spans="1:5" x14ac:dyDescent="0.2">
      <c r="A93" s="105" t="str">
        <f>INDEX('PTB reference calculation'!B:B,MATCH(B93,'PTB reference calculation'!C:C,0),1)</f>
        <v>E06000013</v>
      </c>
      <c r="B93" s="104" t="s">
        <v>12368</v>
      </c>
      <c r="C93" s="110">
        <v>714</v>
      </c>
      <c r="D93" s="110">
        <v>53</v>
      </c>
      <c r="E93" s="110">
        <f t="shared" si="1"/>
        <v>767</v>
      </c>
    </row>
    <row r="94" spans="1:5" x14ac:dyDescent="0.2">
      <c r="A94" s="105" t="str">
        <f>INDEX('PTB reference calculation'!B:B,MATCH(B94,'PTB reference calculation'!C:C,0),1)</f>
        <v>E06000024</v>
      </c>
      <c r="B94" s="104" t="s">
        <v>5885</v>
      </c>
      <c r="C94" s="110">
        <v>686</v>
      </c>
      <c r="D94" s="110">
        <v>119</v>
      </c>
      <c r="E94" s="110">
        <f t="shared" si="1"/>
        <v>805</v>
      </c>
    </row>
    <row r="95" spans="1:5" x14ac:dyDescent="0.2">
      <c r="A95" s="105" t="str">
        <f>INDEX('PTB reference calculation'!B:B,MATCH(B95,'PTB reference calculation'!C:C,0),1)</f>
        <v>E08000022</v>
      </c>
      <c r="B95" s="104" t="s">
        <v>11599</v>
      </c>
      <c r="C95" s="110">
        <v>581</v>
      </c>
      <c r="D95" s="110">
        <v>92</v>
      </c>
      <c r="E95" s="110">
        <f t="shared" si="1"/>
        <v>673</v>
      </c>
    </row>
    <row r="96" spans="1:5" x14ac:dyDescent="0.2">
      <c r="A96" s="105" t="str">
        <f>INDEX('PTB reference calculation'!B:B,MATCH(B96,'PTB reference calculation'!C:C,0),1)</f>
        <v>E10000023</v>
      </c>
      <c r="B96" s="104" t="s">
        <v>12379</v>
      </c>
      <c r="C96" s="110">
        <v>1123</v>
      </c>
      <c r="D96" s="110">
        <v>184</v>
      </c>
      <c r="E96" s="110">
        <f t="shared" si="1"/>
        <v>1307</v>
      </c>
    </row>
    <row r="97" spans="1:5" x14ac:dyDescent="0.2">
      <c r="A97" s="105" t="str">
        <f>INDEX('PTB reference calculation'!B:B,MATCH(B97,'PTB reference calculation'!C:C,0),1)</f>
        <v>E10000021</v>
      </c>
      <c r="B97" s="104" t="s">
        <v>12387</v>
      </c>
      <c r="C97" s="110">
        <v>1679</v>
      </c>
      <c r="D97" s="110">
        <v>208</v>
      </c>
      <c r="E97" s="110">
        <f t="shared" si="1"/>
        <v>1887</v>
      </c>
    </row>
    <row r="98" spans="1:5" x14ac:dyDescent="0.2">
      <c r="A98" s="105" t="str">
        <f>INDEX('PTB reference calculation'!B:B,MATCH(B98,'PTB reference calculation'!C:C,0),1)</f>
        <v>E06000048</v>
      </c>
      <c r="B98" s="104" t="s">
        <v>11596</v>
      </c>
      <c r="C98" s="110">
        <v>764</v>
      </c>
      <c r="D98" s="110">
        <v>120</v>
      </c>
      <c r="E98" s="110">
        <f t="shared" si="1"/>
        <v>884</v>
      </c>
    </row>
    <row r="99" spans="1:5" x14ac:dyDescent="0.2">
      <c r="A99" s="105" t="str">
        <f>INDEX('PTB reference calculation'!B:B,MATCH(B99,'PTB reference calculation'!C:C,0),1)</f>
        <v>E06000018</v>
      </c>
      <c r="B99" s="104" t="s">
        <v>12383</v>
      </c>
      <c r="C99" s="110">
        <v>1521</v>
      </c>
      <c r="D99" s="110">
        <v>385</v>
      </c>
      <c r="E99" s="110">
        <f t="shared" si="1"/>
        <v>1906</v>
      </c>
    </row>
    <row r="100" spans="1:5" x14ac:dyDescent="0.2">
      <c r="A100" s="105" t="str">
        <f>INDEX('PTB reference calculation'!B:B,MATCH(B100,'PTB reference calculation'!C:C,0),1)</f>
        <v>E10000024</v>
      </c>
      <c r="B100" s="104" t="s">
        <v>12388</v>
      </c>
      <c r="C100" s="110">
        <v>2423</v>
      </c>
      <c r="D100" s="110">
        <v>422</v>
      </c>
      <c r="E100" s="110">
        <f t="shared" si="1"/>
        <v>2845</v>
      </c>
    </row>
    <row r="101" spans="1:5" x14ac:dyDescent="0.2">
      <c r="A101" s="105" t="str">
        <f>INDEX('PTB reference calculation'!B:B,MATCH(B101,'PTB reference calculation'!C:C,0),1)</f>
        <v>E08000004</v>
      </c>
      <c r="B101" s="104" t="s">
        <v>11611</v>
      </c>
      <c r="C101" s="110">
        <v>818</v>
      </c>
      <c r="D101" s="110">
        <v>162</v>
      </c>
      <c r="E101" s="110">
        <f t="shared" si="1"/>
        <v>980</v>
      </c>
    </row>
    <row r="102" spans="1:5" x14ac:dyDescent="0.2">
      <c r="A102" s="105" t="str">
        <f>INDEX('PTB reference calculation'!B:B,MATCH(B102,'PTB reference calculation'!C:C,0),1)</f>
        <v>E10000025</v>
      </c>
      <c r="B102" s="104" t="s">
        <v>5880</v>
      </c>
      <c r="C102" s="110">
        <v>1993</v>
      </c>
      <c r="D102" s="110">
        <v>295</v>
      </c>
      <c r="E102" s="110">
        <f t="shared" si="1"/>
        <v>2288</v>
      </c>
    </row>
    <row r="103" spans="1:5" x14ac:dyDescent="0.2">
      <c r="A103" s="105" t="str">
        <f>INDEX('PTB reference calculation'!B:B,MATCH(B103,'PTB reference calculation'!C:C,0),1)</f>
        <v>E06000031</v>
      </c>
      <c r="B103" s="104" t="s">
        <v>12403</v>
      </c>
      <c r="C103" s="110">
        <v>837</v>
      </c>
      <c r="D103" s="110">
        <v>132</v>
      </c>
      <c r="E103" s="110">
        <f t="shared" si="1"/>
        <v>969</v>
      </c>
    </row>
    <row r="104" spans="1:5" x14ac:dyDescent="0.2">
      <c r="A104" s="105" t="str">
        <f>INDEX('PTB reference calculation'!B:B,MATCH(B104,'PTB reference calculation'!C:C,0),1)</f>
        <v>E06000026</v>
      </c>
      <c r="B104" s="104" t="s">
        <v>5887</v>
      </c>
      <c r="C104" s="110">
        <v>1272</v>
      </c>
      <c r="D104" s="110">
        <v>105</v>
      </c>
      <c r="E104" s="110">
        <f t="shared" si="1"/>
        <v>1377</v>
      </c>
    </row>
    <row r="105" spans="1:5" x14ac:dyDescent="0.2">
      <c r="A105" s="105" t="str">
        <f>INDEX('PTB reference calculation'!B:B,MATCH(B105,'PTB reference calculation'!C:C,0),1)</f>
        <v>E06000029</v>
      </c>
      <c r="B105" s="104" t="s">
        <v>12452</v>
      </c>
      <c r="C105" s="110">
        <v>307</v>
      </c>
      <c r="D105" s="110">
        <v>82</v>
      </c>
      <c r="E105" s="110">
        <f t="shared" si="1"/>
        <v>389</v>
      </c>
    </row>
    <row r="106" spans="1:5" x14ac:dyDescent="0.2">
      <c r="A106" s="105" t="str">
        <f>INDEX('PTB reference calculation'!B:B,MATCH(B106,'PTB reference calculation'!C:C,0),1)</f>
        <v>E06000044</v>
      </c>
      <c r="B106" s="104" t="s">
        <v>5873</v>
      </c>
      <c r="C106" s="110">
        <v>680</v>
      </c>
      <c r="D106" s="110">
        <v>65</v>
      </c>
      <c r="E106" s="110">
        <f t="shared" si="1"/>
        <v>745</v>
      </c>
    </row>
    <row r="107" spans="1:5" x14ac:dyDescent="0.2">
      <c r="A107" s="105" t="str">
        <f>INDEX('PTB reference calculation'!B:B,MATCH(B107,'PTB reference calculation'!C:C,0),1)</f>
        <v>E06000038</v>
      </c>
      <c r="B107" s="104" t="s">
        <v>9450</v>
      </c>
      <c r="C107" s="110">
        <v>666</v>
      </c>
      <c r="D107" s="110">
        <v>30</v>
      </c>
      <c r="E107" s="110">
        <f t="shared" si="1"/>
        <v>696</v>
      </c>
    </row>
    <row r="108" spans="1:5" x14ac:dyDescent="0.2">
      <c r="A108" s="105" t="str">
        <f>INDEX('PTB reference calculation'!B:B,MATCH(B108,'PTB reference calculation'!C:C,0),1)</f>
        <v>E09000026</v>
      </c>
      <c r="B108" s="104" t="s">
        <v>9439</v>
      </c>
      <c r="C108" s="110">
        <v>504</v>
      </c>
      <c r="D108" s="110">
        <v>90</v>
      </c>
      <c r="E108" s="110">
        <f t="shared" si="1"/>
        <v>594</v>
      </c>
    </row>
    <row r="109" spans="1:5" x14ac:dyDescent="0.2">
      <c r="A109" s="105" t="str">
        <f>INDEX('PTB reference calculation'!B:B,MATCH(B109,'PTB reference calculation'!C:C,0),1)</f>
        <v>E06000003</v>
      </c>
      <c r="B109" s="104" t="s">
        <v>11592</v>
      </c>
      <c r="C109" s="110">
        <v>712</v>
      </c>
      <c r="D109" s="110">
        <v>186</v>
      </c>
      <c r="E109" s="110">
        <f t="shared" si="1"/>
        <v>898</v>
      </c>
    </row>
    <row r="110" spans="1:5" x14ac:dyDescent="0.2">
      <c r="A110" s="105" t="str">
        <f>INDEX('PTB reference calculation'!B:B,MATCH(B110,'PTB reference calculation'!C:C,0),1)</f>
        <v>E09000027</v>
      </c>
      <c r="B110" s="104" t="s">
        <v>9440</v>
      </c>
      <c r="C110" s="110">
        <v>351</v>
      </c>
      <c r="D110" s="110">
        <v>120</v>
      </c>
      <c r="E110" s="110">
        <f t="shared" si="1"/>
        <v>471</v>
      </c>
    </row>
    <row r="111" spans="1:5" x14ac:dyDescent="0.2">
      <c r="A111" s="105" t="str">
        <f>INDEX('PTB reference calculation'!B:B,MATCH(B111,'PTB reference calculation'!C:C,0),1)</f>
        <v>E08000005</v>
      </c>
      <c r="B111" s="104" t="s">
        <v>11612</v>
      </c>
      <c r="C111" s="110">
        <v>1081</v>
      </c>
      <c r="D111" s="110">
        <v>223</v>
      </c>
      <c r="E111" s="110">
        <f t="shared" si="1"/>
        <v>1304</v>
      </c>
    </row>
    <row r="112" spans="1:5" x14ac:dyDescent="0.2">
      <c r="A112" s="105" t="str">
        <f>INDEX('PTB reference calculation'!B:B,MATCH(B112,'PTB reference calculation'!C:C,0),1)</f>
        <v>E08000018</v>
      </c>
      <c r="B112" s="104" t="s">
        <v>12372</v>
      </c>
      <c r="C112" s="110">
        <v>1347</v>
      </c>
      <c r="D112" s="110">
        <v>243</v>
      </c>
      <c r="E112" s="110">
        <f t="shared" si="1"/>
        <v>1590</v>
      </c>
    </row>
    <row r="113" spans="1:5" x14ac:dyDescent="0.2">
      <c r="A113" s="105" t="str">
        <f>INDEX('PTB reference calculation'!B:B,MATCH(B113,'PTB reference calculation'!C:C,0),1)</f>
        <v>E06000017</v>
      </c>
      <c r="B113" s="104" t="s">
        <v>12382</v>
      </c>
      <c r="C113" s="110">
        <v>14</v>
      </c>
      <c r="D113" s="110">
        <v>3</v>
      </c>
      <c r="E113" s="110">
        <f t="shared" si="1"/>
        <v>17</v>
      </c>
    </row>
    <row r="114" spans="1:5" x14ac:dyDescent="0.2">
      <c r="A114" s="105" t="str">
        <f>INDEX('PTB reference calculation'!B:B,MATCH(B114,'PTB reference calculation'!C:C,0),1)</f>
        <v>E08000006</v>
      </c>
      <c r="B114" s="104" t="s">
        <v>11613</v>
      </c>
      <c r="C114" s="110">
        <v>896</v>
      </c>
      <c r="D114" s="110">
        <v>208</v>
      </c>
      <c r="E114" s="110">
        <f t="shared" si="1"/>
        <v>1104</v>
      </c>
    </row>
    <row r="115" spans="1:5" x14ac:dyDescent="0.2">
      <c r="A115" s="105" t="str">
        <f>INDEX('PTB reference calculation'!B:B,MATCH(B115,'PTB reference calculation'!C:C,0),1)</f>
        <v>E08000028</v>
      </c>
      <c r="B115" s="104" t="s">
        <v>12396</v>
      </c>
      <c r="C115" s="110">
        <v>983</v>
      </c>
      <c r="D115" s="110">
        <v>50</v>
      </c>
      <c r="E115" s="110">
        <f t="shared" si="1"/>
        <v>1033</v>
      </c>
    </row>
    <row r="116" spans="1:5" x14ac:dyDescent="0.2">
      <c r="A116" s="105" t="str">
        <f>INDEX('PTB reference calculation'!B:B,MATCH(B116,'PTB reference calculation'!C:C,0),1)</f>
        <v>E08000014</v>
      </c>
      <c r="B116" s="104" t="s">
        <v>11621</v>
      </c>
      <c r="C116" s="110">
        <v>1240</v>
      </c>
      <c r="D116" s="110">
        <v>387</v>
      </c>
      <c r="E116" s="110">
        <f t="shared" si="1"/>
        <v>1627</v>
      </c>
    </row>
    <row r="117" spans="1:5" x14ac:dyDescent="0.2">
      <c r="A117" s="105" t="str">
        <f>INDEX('PTB reference calculation'!B:B,MATCH(B117,'PTB reference calculation'!C:C,0),1)</f>
        <v>E08000019</v>
      </c>
      <c r="B117" s="104" t="s">
        <v>12373</v>
      </c>
      <c r="C117" s="110">
        <v>2574</v>
      </c>
      <c r="D117" s="110">
        <v>292</v>
      </c>
      <c r="E117" s="110">
        <f t="shared" si="1"/>
        <v>2866</v>
      </c>
    </row>
    <row r="118" spans="1:5" x14ac:dyDescent="0.2">
      <c r="A118" s="105" t="str">
        <f>INDEX('PTB reference calculation'!B:B,MATCH(B118,'PTB reference calculation'!C:C,0),1)</f>
        <v>E06000051</v>
      </c>
      <c r="B118" s="104" t="s">
        <v>12392</v>
      </c>
      <c r="C118" s="110">
        <v>696</v>
      </c>
      <c r="D118" s="110">
        <v>132</v>
      </c>
      <c r="E118" s="110">
        <f t="shared" si="1"/>
        <v>828</v>
      </c>
    </row>
    <row r="119" spans="1:5" x14ac:dyDescent="0.2">
      <c r="A119" s="105" t="str">
        <f>INDEX('PTB reference calculation'!B:B,MATCH(B119,'PTB reference calculation'!C:C,0),1)</f>
        <v>E06000039</v>
      </c>
      <c r="B119" s="104" t="s">
        <v>9451</v>
      </c>
      <c r="C119" s="110">
        <v>499</v>
      </c>
      <c r="D119" s="110">
        <v>41</v>
      </c>
      <c r="E119" s="110">
        <f t="shared" si="1"/>
        <v>540</v>
      </c>
    </row>
    <row r="120" spans="1:5" x14ac:dyDescent="0.2">
      <c r="A120" s="105" t="str">
        <f>INDEX('PTB reference calculation'!B:B,MATCH(B120,'PTB reference calculation'!C:C,0),1)</f>
        <v>E08000029</v>
      </c>
      <c r="B120" s="104" t="s">
        <v>12397</v>
      </c>
      <c r="C120" s="110">
        <v>449</v>
      </c>
      <c r="D120" s="110">
        <v>97</v>
      </c>
      <c r="E120" s="110">
        <f t="shared" si="1"/>
        <v>546</v>
      </c>
    </row>
    <row r="121" spans="1:5" x14ac:dyDescent="0.2">
      <c r="A121" s="105" t="str">
        <f>INDEX('PTB reference calculation'!B:B,MATCH(B121,'PTB reference calculation'!C:C,0),1)</f>
        <v>E10000027</v>
      </c>
      <c r="B121" s="104" t="s">
        <v>5889</v>
      </c>
      <c r="C121" s="110">
        <v>1189</v>
      </c>
      <c r="D121" s="110">
        <v>100</v>
      </c>
      <c r="E121" s="110">
        <f t="shared" si="1"/>
        <v>1289</v>
      </c>
    </row>
    <row r="122" spans="1:5" x14ac:dyDescent="0.2">
      <c r="A122" s="105" t="str">
        <f>INDEX('PTB reference calculation'!B:B,MATCH(B122,'PTB reference calculation'!C:C,0),1)</f>
        <v>E06000025</v>
      </c>
      <c r="B122" s="104" t="s">
        <v>5886</v>
      </c>
      <c r="C122" s="110">
        <v>482</v>
      </c>
      <c r="D122" s="110">
        <v>200</v>
      </c>
      <c r="E122" s="110">
        <f t="shared" si="1"/>
        <v>682</v>
      </c>
    </row>
    <row r="123" spans="1:5" x14ac:dyDescent="0.2">
      <c r="A123" s="105" t="str">
        <f>INDEX('PTB reference calculation'!B:B,MATCH(B123,'PTB reference calculation'!C:C,0),1)</f>
        <v>E08000023</v>
      </c>
      <c r="B123" s="104" t="s">
        <v>11600</v>
      </c>
      <c r="C123" s="110">
        <v>440</v>
      </c>
      <c r="D123" s="110">
        <v>288</v>
      </c>
      <c r="E123" s="110">
        <f t="shared" si="1"/>
        <v>728</v>
      </c>
    </row>
    <row r="124" spans="1:5" x14ac:dyDescent="0.2">
      <c r="A124" s="105" t="str">
        <f>INDEX('PTB reference calculation'!B:B,MATCH(B124,'PTB reference calculation'!C:C,0),1)</f>
        <v>E06000045</v>
      </c>
      <c r="B124" s="104" t="s">
        <v>5874</v>
      </c>
      <c r="C124" s="110">
        <v>763</v>
      </c>
      <c r="D124" s="110">
        <v>131</v>
      </c>
      <c r="E124" s="110">
        <f t="shared" si="1"/>
        <v>894</v>
      </c>
    </row>
    <row r="125" spans="1:5" x14ac:dyDescent="0.2">
      <c r="A125" s="105" t="str">
        <f>INDEX('PTB reference calculation'!B:B,MATCH(B125,'PTB reference calculation'!C:C,0),1)</f>
        <v>E06000033</v>
      </c>
      <c r="B125" s="104" t="s">
        <v>12405</v>
      </c>
      <c r="C125" s="110">
        <v>619</v>
      </c>
      <c r="D125" s="110">
        <v>215</v>
      </c>
      <c r="E125" s="110">
        <f t="shared" si="1"/>
        <v>834</v>
      </c>
    </row>
    <row r="126" spans="1:5" x14ac:dyDescent="0.2">
      <c r="A126" s="105" t="str">
        <f>INDEX('PTB reference calculation'!B:B,MATCH(B126,'PTB reference calculation'!C:C,0),1)</f>
        <v>E09000028</v>
      </c>
      <c r="B126" s="104" t="s">
        <v>9441</v>
      </c>
      <c r="C126" s="110">
        <v>1460</v>
      </c>
      <c r="D126" s="110">
        <v>216</v>
      </c>
      <c r="E126" s="110">
        <f t="shared" si="1"/>
        <v>1676</v>
      </c>
    </row>
    <row r="127" spans="1:5" x14ac:dyDescent="0.2">
      <c r="A127" s="39" t="s">
        <v>12553</v>
      </c>
      <c r="B127" s="104" t="s">
        <v>259</v>
      </c>
      <c r="C127" s="110">
        <v>882</v>
      </c>
      <c r="D127" s="110">
        <v>180</v>
      </c>
      <c r="E127" s="110">
        <f t="shared" si="1"/>
        <v>1062</v>
      </c>
    </row>
    <row r="128" spans="1:5" x14ac:dyDescent="0.2">
      <c r="A128" s="105" t="str">
        <f>INDEX('PTB reference calculation'!B:B,MATCH(B128,'PTB reference calculation'!C:C,0),1)</f>
        <v>E10000028</v>
      </c>
      <c r="B128" s="104" t="s">
        <v>12400</v>
      </c>
      <c r="C128" s="110">
        <v>1798</v>
      </c>
      <c r="D128" s="110">
        <v>259</v>
      </c>
      <c r="E128" s="110">
        <f t="shared" si="1"/>
        <v>2057</v>
      </c>
    </row>
    <row r="129" spans="1:5" x14ac:dyDescent="0.2">
      <c r="A129" s="105" t="str">
        <f>INDEX('PTB reference calculation'!B:B,MATCH(B129,'PTB reference calculation'!C:C,0),1)</f>
        <v>E08000007</v>
      </c>
      <c r="B129" s="104" t="s">
        <v>11614</v>
      </c>
      <c r="C129" s="110">
        <v>681</v>
      </c>
      <c r="D129" s="110">
        <v>257</v>
      </c>
      <c r="E129" s="110">
        <f t="shared" si="1"/>
        <v>938</v>
      </c>
    </row>
    <row r="130" spans="1:5" x14ac:dyDescent="0.2">
      <c r="A130" s="105" t="str">
        <f>INDEX('PTB reference calculation'!B:B,MATCH(B130,'PTB reference calculation'!C:C,0),1)</f>
        <v>E06000004</v>
      </c>
      <c r="B130" s="104" t="s">
        <v>11593</v>
      </c>
      <c r="C130" s="110">
        <v>1250</v>
      </c>
      <c r="D130" s="110">
        <v>107</v>
      </c>
      <c r="E130" s="110">
        <f t="shared" si="1"/>
        <v>1357</v>
      </c>
    </row>
    <row r="131" spans="1:5" x14ac:dyDescent="0.2">
      <c r="A131" s="105" t="str">
        <f>INDEX('PTB reference calculation'!B:B,MATCH(B131,'PTB reference calculation'!C:C,0),1)</f>
        <v>E06000021</v>
      </c>
      <c r="B131" s="104" t="s">
        <v>12391</v>
      </c>
      <c r="C131" s="110">
        <v>1437</v>
      </c>
      <c r="D131" s="110">
        <v>47</v>
      </c>
      <c r="E131" s="110">
        <f t="shared" si="1"/>
        <v>1484</v>
      </c>
    </row>
    <row r="132" spans="1:5" x14ac:dyDescent="0.2">
      <c r="A132" s="105" t="str">
        <f>INDEX('PTB reference calculation'!B:B,MATCH(B132,'PTB reference calculation'!C:C,0),1)</f>
        <v>E10000029</v>
      </c>
      <c r="B132" s="104" t="s">
        <v>12413</v>
      </c>
      <c r="C132" s="110">
        <v>1199</v>
      </c>
      <c r="D132" s="110">
        <v>206</v>
      </c>
      <c r="E132" s="110">
        <f t="shared" si="1"/>
        <v>1405</v>
      </c>
    </row>
    <row r="133" spans="1:5" x14ac:dyDescent="0.2">
      <c r="A133" s="105" t="str">
        <f>INDEX('PTB reference calculation'!B:B,MATCH(B133,'PTB reference calculation'!C:C,0),1)</f>
        <v>E08000024</v>
      </c>
      <c r="B133" s="104" t="s">
        <v>11601</v>
      </c>
      <c r="C133" s="110">
        <v>808</v>
      </c>
      <c r="D133" s="110">
        <v>368</v>
      </c>
      <c r="E133" s="110">
        <f t="shared" si="1"/>
        <v>1176</v>
      </c>
    </row>
    <row r="134" spans="1:5" x14ac:dyDescent="0.2">
      <c r="A134" s="105" t="str">
        <f>INDEX('PTB reference calculation'!B:B,MATCH(B134,'PTB reference calculation'!C:C,0),1)</f>
        <v>E10000030</v>
      </c>
      <c r="B134" s="104" t="s">
        <v>5881</v>
      </c>
      <c r="C134" s="110">
        <v>1324</v>
      </c>
      <c r="D134" s="110">
        <v>407</v>
      </c>
      <c r="E134" s="110">
        <f t="shared" si="1"/>
        <v>1731</v>
      </c>
    </row>
    <row r="135" spans="1:5" x14ac:dyDescent="0.2">
      <c r="A135" s="105" t="str">
        <f>INDEX('PTB reference calculation'!B:B,MATCH(B135,'PTB reference calculation'!C:C,0),1)</f>
        <v>E09000029</v>
      </c>
      <c r="B135" s="104" t="s">
        <v>9442</v>
      </c>
      <c r="C135" s="110">
        <v>457</v>
      </c>
      <c r="D135" s="110">
        <v>161</v>
      </c>
      <c r="E135" s="110">
        <f t="shared" si="1"/>
        <v>618</v>
      </c>
    </row>
    <row r="136" spans="1:5" x14ac:dyDescent="0.2">
      <c r="A136" s="105" t="str">
        <f>INDEX('PTB reference calculation'!B:B,MATCH(B136,'PTB reference calculation'!C:C,0),1)</f>
        <v>E06000030</v>
      </c>
      <c r="B136" s="104" t="s">
        <v>12453</v>
      </c>
      <c r="C136" s="110">
        <v>581</v>
      </c>
      <c r="D136" s="110">
        <v>50</v>
      </c>
      <c r="E136" s="110">
        <f t="shared" si="1"/>
        <v>631</v>
      </c>
    </row>
    <row r="137" spans="1:5" x14ac:dyDescent="0.2">
      <c r="A137" s="105" t="str">
        <f>INDEX('PTB reference calculation'!B:B,MATCH(B137,'PTB reference calculation'!C:C,0),1)</f>
        <v>E08000008</v>
      </c>
      <c r="B137" s="104" t="s">
        <v>11615</v>
      </c>
      <c r="C137" s="110">
        <v>941</v>
      </c>
      <c r="D137" s="110">
        <v>203</v>
      </c>
      <c r="E137" s="110">
        <f t="shared" si="1"/>
        <v>1144</v>
      </c>
    </row>
    <row r="138" spans="1:5" x14ac:dyDescent="0.2">
      <c r="A138" s="105" t="str">
        <f>INDEX('PTB reference calculation'!B:B,MATCH(B138,'PTB reference calculation'!C:C,0),1)</f>
        <v>E06000020</v>
      </c>
      <c r="B138" s="104" t="s">
        <v>12390</v>
      </c>
      <c r="C138" s="110">
        <v>553</v>
      </c>
      <c r="D138" s="110">
        <v>68</v>
      </c>
      <c r="E138" s="110">
        <f t="shared" si="1"/>
        <v>621</v>
      </c>
    </row>
    <row r="139" spans="1:5" x14ac:dyDescent="0.2">
      <c r="A139" s="105" t="str">
        <f>INDEX('PTB reference calculation'!B:B,MATCH(B139,'PTB reference calculation'!C:C,0),1)</f>
        <v>E06000034</v>
      </c>
      <c r="B139" s="104" t="s">
        <v>12406</v>
      </c>
      <c r="C139" s="110">
        <v>217</v>
      </c>
      <c r="D139" s="110">
        <v>231</v>
      </c>
      <c r="E139" s="110">
        <f t="shared" si="1"/>
        <v>448</v>
      </c>
    </row>
    <row r="140" spans="1:5" x14ac:dyDescent="0.2">
      <c r="A140" s="105" t="str">
        <f>INDEX('PTB reference calculation'!B:B,MATCH(B140,'PTB reference calculation'!C:C,0),1)</f>
        <v>E06000027</v>
      </c>
      <c r="B140" s="104" t="s">
        <v>12450</v>
      </c>
      <c r="C140" s="110">
        <v>533</v>
      </c>
      <c r="D140" s="110">
        <v>80</v>
      </c>
      <c r="E140" s="110">
        <f t="shared" ref="E140:E159" si="2">C140+D140</f>
        <v>613</v>
      </c>
    </row>
    <row r="141" spans="1:5" x14ac:dyDescent="0.2">
      <c r="A141" s="105" t="str">
        <f>INDEX('PTB reference calculation'!B:B,MATCH(B141,'PTB reference calculation'!C:C,0),1)</f>
        <v>E09000030</v>
      </c>
      <c r="B141" s="104" t="s">
        <v>9443</v>
      </c>
      <c r="C141" s="110">
        <v>1478</v>
      </c>
      <c r="D141" s="110">
        <v>90</v>
      </c>
      <c r="E141" s="110">
        <f t="shared" si="2"/>
        <v>1568</v>
      </c>
    </row>
    <row r="142" spans="1:5" x14ac:dyDescent="0.2">
      <c r="A142" s="105" t="str">
        <f>INDEX('PTB reference calculation'!B:B,MATCH(B142,'PTB reference calculation'!C:C,0),1)</f>
        <v>E08000009</v>
      </c>
      <c r="B142" s="104" t="s">
        <v>11616</v>
      </c>
      <c r="C142" s="110">
        <v>523</v>
      </c>
      <c r="D142" s="110">
        <v>159</v>
      </c>
      <c r="E142" s="110">
        <f t="shared" si="2"/>
        <v>682</v>
      </c>
    </row>
    <row r="143" spans="1:5" x14ac:dyDescent="0.2">
      <c r="A143" s="105" t="str">
        <f>INDEX('PTB reference calculation'!B:B,MATCH(B143,'PTB reference calculation'!C:C,0),1)</f>
        <v>E08000036</v>
      </c>
      <c r="B143" s="104" t="s">
        <v>12378</v>
      </c>
      <c r="C143" s="110">
        <v>1778</v>
      </c>
      <c r="D143" s="110">
        <v>157</v>
      </c>
      <c r="E143" s="110">
        <f t="shared" si="2"/>
        <v>1935</v>
      </c>
    </row>
    <row r="144" spans="1:5" x14ac:dyDescent="0.2">
      <c r="A144" s="105" t="str">
        <f>INDEX('PTB reference calculation'!B:B,MATCH(B144,'PTB reference calculation'!C:C,0),1)</f>
        <v>E08000030</v>
      </c>
      <c r="B144" s="104" t="s">
        <v>12398</v>
      </c>
      <c r="C144" s="110">
        <v>1137</v>
      </c>
      <c r="D144" s="110">
        <v>142</v>
      </c>
      <c r="E144" s="110">
        <f t="shared" si="2"/>
        <v>1279</v>
      </c>
    </row>
    <row r="145" spans="1:5" x14ac:dyDescent="0.2">
      <c r="A145" s="105" t="str">
        <f>INDEX('PTB reference calculation'!B:B,MATCH(B145,'PTB reference calculation'!C:C,0),1)</f>
        <v>E09000031</v>
      </c>
      <c r="B145" s="104" t="s">
        <v>9444</v>
      </c>
      <c r="C145" s="110">
        <v>648</v>
      </c>
      <c r="D145" s="110">
        <v>199</v>
      </c>
      <c r="E145" s="110">
        <f t="shared" si="2"/>
        <v>847</v>
      </c>
    </row>
    <row r="146" spans="1:5" x14ac:dyDescent="0.2">
      <c r="A146" s="105" t="str">
        <f>INDEX('PTB reference calculation'!B:B,MATCH(B146,'PTB reference calculation'!C:C,0),1)</f>
        <v>E09000032</v>
      </c>
      <c r="B146" s="104" t="s">
        <v>9445</v>
      </c>
      <c r="C146" s="110">
        <v>941</v>
      </c>
      <c r="D146" s="110">
        <v>289</v>
      </c>
      <c r="E146" s="110">
        <f t="shared" si="2"/>
        <v>1230</v>
      </c>
    </row>
    <row r="147" spans="1:5" x14ac:dyDescent="0.2">
      <c r="A147" s="105" t="str">
        <f>INDEX('PTB reference calculation'!B:B,MATCH(B147,'PTB reference calculation'!C:C,0),1)</f>
        <v>E06000007</v>
      </c>
      <c r="B147" s="104" t="s">
        <v>11603</v>
      </c>
      <c r="C147" s="110">
        <v>603</v>
      </c>
      <c r="D147" s="110">
        <v>193</v>
      </c>
      <c r="E147" s="110">
        <f t="shared" si="2"/>
        <v>796</v>
      </c>
    </row>
    <row r="148" spans="1:5" x14ac:dyDescent="0.2">
      <c r="A148" s="105" t="str">
        <f>INDEX('PTB reference calculation'!B:B,MATCH(B148,'PTB reference calculation'!C:C,0),1)</f>
        <v>E10000031</v>
      </c>
      <c r="B148" s="104" t="s">
        <v>12401</v>
      </c>
      <c r="C148" s="110">
        <v>1120</v>
      </c>
      <c r="D148" s="110">
        <v>122</v>
      </c>
      <c r="E148" s="110">
        <f t="shared" si="2"/>
        <v>1242</v>
      </c>
    </row>
    <row r="149" spans="1:5" x14ac:dyDescent="0.2">
      <c r="A149" s="105" t="str">
        <f>INDEX('PTB reference calculation'!B:B,MATCH(B149,'PTB reference calculation'!C:C,0),1)</f>
        <v>E06000037</v>
      </c>
      <c r="B149" s="104" t="s">
        <v>9449</v>
      </c>
      <c r="C149" s="110">
        <v>238</v>
      </c>
      <c r="D149" s="110">
        <v>19</v>
      </c>
      <c r="E149" s="110">
        <f t="shared" si="2"/>
        <v>257</v>
      </c>
    </row>
    <row r="150" spans="1:5" x14ac:dyDescent="0.2">
      <c r="A150" s="105" t="str">
        <f>INDEX('PTB reference calculation'!B:B,MATCH(B150,'PTB reference calculation'!C:C,0),1)</f>
        <v>E10000032</v>
      </c>
      <c r="B150" s="104" t="s">
        <v>5882</v>
      </c>
      <c r="C150" s="110">
        <v>1089</v>
      </c>
      <c r="D150" s="110">
        <v>120</v>
      </c>
      <c r="E150" s="110">
        <f t="shared" si="2"/>
        <v>1209</v>
      </c>
    </row>
    <row r="151" spans="1:5" x14ac:dyDescent="0.2">
      <c r="A151" s="105" t="str">
        <f>INDEX('PTB reference calculation'!B:B,MATCH(B151,'PTB reference calculation'!C:C,0),1)</f>
        <v>E09000033</v>
      </c>
      <c r="B151" s="104" t="s">
        <v>9446</v>
      </c>
      <c r="C151" s="110">
        <v>1443</v>
      </c>
      <c r="D151" s="110">
        <v>249</v>
      </c>
      <c r="E151" s="110">
        <f t="shared" si="2"/>
        <v>1692</v>
      </c>
    </row>
    <row r="152" spans="1:5" x14ac:dyDescent="0.2">
      <c r="A152" s="105" t="str">
        <f>INDEX('PTB reference calculation'!B:B,MATCH(B152,'PTB reference calculation'!C:C,0),1)</f>
        <v>E08000010</v>
      </c>
      <c r="B152" s="104" t="s">
        <v>11617</v>
      </c>
      <c r="C152" s="110">
        <v>1283</v>
      </c>
      <c r="D152" s="110">
        <v>221</v>
      </c>
      <c r="E152" s="110">
        <f t="shared" si="2"/>
        <v>1504</v>
      </c>
    </row>
    <row r="153" spans="1:5" x14ac:dyDescent="0.2">
      <c r="A153" s="105" t="str">
        <f>INDEX('PTB reference calculation'!B:B,MATCH(B153,'PTB reference calculation'!C:C,0),1)</f>
        <v>E06000054</v>
      </c>
      <c r="B153" s="104" t="s">
        <v>12456</v>
      </c>
      <c r="C153" s="110">
        <v>621</v>
      </c>
      <c r="D153" s="110">
        <v>55</v>
      </c>
      <c r="E153" s="110">
        <f t="shared" si="2"/>
        <v>676</v>
      </c>
    </row>
    <row r="154" spans="1:5" x14ac:dyDescent="0.2">
      <c r="A154" s="105" t="str">
        <f>INDEX('PTB reference calculation'!B:B,MATCH(B154,'PTB reference calculation'!C:C,0),1)</f>
        <v>E06000040</v>
      </c>
      <c r="B154" s="104" t="s">
        <v>9452</v>
      </c>
      <c r="C154" s="110">
        <v>228</v>
      </c>
      <c r="D154" s="110">
        <v>68</v>
      </c>
      <c r="E154" s="110">
        <f t="shared" si="2"/>
        <v>296</v>
      </c>
    </row>
    <row r="155" spans="1:5" x14ac:dyDescent="0.2">
      <c r="A155" s="105" t="str">
        <f>INDEX('PTB reference calculation'!B:B,MATCH(B155,'PTB reference calculation'!C:C,0),1)</f>
        <v>E08000015</v>
      </c>
      <c r="B155" s="104" t="s">
        <v>12362</v>
      </c>
      <c r="C155" s="110">
        <v>2210</v>
      </c>
      <c r="D155" s="110">
        <v>338</v>
      </c>
      <c r="E155" s="110">
        <f t="shared" si="2"/>
        <v>2548</v>
      </c>
    </row>
    <row r="156" spans="1:5" x14ac:dyDescent="0.2">
      <c r="A156" s="105" t="str">
        <f>INDEX('PTB reference calculation'!B:B,MATCH(B156,'PTB reference calculation'!C:C,0),1)</f>
        <v>E06000041</v>
      </c>
      <c r="B156" s="104" t="s">
        <v>9453</v>
      </c>
      <c r="C156" s="110">
        <v>169</v>
      </c>
      <c r="D156" s="110">
        <v>25</v>
      </c>
      <c r="E156" s="110">
        <f t="shared" si="2"/>
        <v>194</v>
      </c>
    </row>
    <row r="157" spans="1:5" x14ac:dyDescent="0.2">
      <c r="A157" s="105" t="str">
        <f>INDEX('PTB reference calculation'!B:B,MATCH(B157,'PTB reference calculation'!C:C,0),1)</f>
        <v>E08000031</v>
      </c>
      <c r="B157" s="104" t="s">
        <v>12399</v>
      </c>
      <c r="C157" s="110">
        <v>1206</v>
      </c>
      <c r="D157" s="110">
        <v>164</v>
      </c>
      <c r="E157" s="110">
        <f t="shared" si="2"/>
        <v>1370</v>
      </c>
    </row>
    <row r="158" spans="1:5" x14ac:dyDescent="0.2">
      <c r="A158" s="105" t="str">
        <f>INDEX('PTB reference calculation'!B:B,MATCH(B158,'PTB reference calculation'!C:C,0),1)</f>
        <v>E10000034</v>
      </c>
      <c r="B158" s="105" t="s">
        <v>12402</v>
      </c>
      <c r="C158" s="111">
        <v>1431</v>
      </c>
      <c r="D158" s="111">
        <v>201</v>
      </c>
      <c r="E158" s="110">
        <f t="shared" si="2"/>
        <v>1632</v>
      </c>
    </row>
    <row r="159" spans="1:5" x14ac:dyDescent="0.2">
      <c r="A159" s="105" t="str">
        <f>INDEX('PTB reference calculation'!B:B,MATCH(B159,'PTB reference calculation'!C:C,0),1)</f>
        <v>E06000014</v>
      </c>
      <c r="B159" s="105" t="s">
        <v>12369</v>
      </c>
      <c r="C159" s="112">
        <v>697</v>
      </c>
      <c r="D159" s="112">
        <v>100</v>
      </c>
      <c r="E159" s="110">
        <f t="shared" si="2"/>
        <v>797</v>
      </c>
    </row>
    <row r="160" spans="1:5" x14ac:dyDescent="0.2">
      <c r="B160" s="109" t="s">
        <v>260</v>
      </c>
      <c r="C160" s="113">
        <f>SUM(C5:C159)-C9-C29-C33</f>
        <v>166741</v>
      </c>
      <c r="D160" s="113">
        <f>SUM(D5:D159)-D9-D29-D33</f>
        <v>29978</v>
      </c>
      <c r="E160" s="113">
        <f>SUM(E5:E159)-E9-E29-E33</f>
        <v>196719</v>
      </c>
    </row>
    <row r="166" spans="2:2" x14ac:dyDescent="0.2">
      <c r="B166" s="105" t="s">
        <v>6454</v>
      </c>
    </row>
    <row r="167" spans="2:2" x14ac:dyDescent="0.2">
      <c r="B167" s="105" t="s">
        <v>6454</v>
      </c>
    </row>
  </sheetData>
  <mergeCells count="1">
    <mergeCell ref="A1:H1"/>
  </mergeCells>
  <phoneticPr fontId="7" type="noConversion"/>
  <pageMargins left="0.75" right="0.75" top="1" bottom="1" header="0.5" footer="0.5"/>
  <pageSetup paperSize="9" fitToHeight="0"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71"/>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2.75" x14ac:dyDescent="0.2"/>
  <cols>
    <col min="1" max="1" width="13.85546875" customWidth="1"/>
    <col min="2" max="2" width="27" bestFit="1" customWidth="1"/>
    <col min="3" max="7" width="15" customWidth="1"/>
  </cols>
  <sheetData>
    <row r="1" spans="1:7" x14ac:dyDescent="0.2">
      <c r="A1" s="5" t="s">
        <v>9389</v>
      </c>
      <c r="B1" s="130"/>
      <c r="C1" s="139"/>
      <c r="D1" s="130"/>
    </row>
    <row r="2" spans="1:7" x14ac:dyDescent="0.2">
      <c r="A2" s="5" t="s">
        <v>7510</v>
      </c>
      <c r="B2" s="130"/>
      <c r="C2" s="130"/>
      <c r="D2" s="130"/>
      <c r="E2" s="131"/>
      <c r="F2" s="131"/>
    </row>
    <row r="3" spans="1:7" ht="89.25" x14ac:dyDescent="0.2">
      <c r="A3" s="131"/>
      <c r="B3" s="132"/>
      <c r="C3" s="154" t="s">
        <v>7511</v>
      </c>
      <c r="D3" s="155" t="s">
        <v>13455</v>
      </c>
      <c r="E3" s="155" t="s">
        <v>7512</v>
      </c>
      <c r="F3" s="155" t="s">
        <v>13456</v>
      </c>
      <c r="G3" s="156" t="s">
        <v>13457</v>
      </c>
    </row>
    <row r="4" spans="1:7" x14ac:dyDescent="0.2">
      <c r="A4" s="131"/>
      <c r="B4" s="132"/>
      <c r="C4" s="133" t="s">
        <v>7513</v>
      </c>
      <c r="D4" s="133" t="s">
        <v>7514</v>
      </c>
      <c r="E4" s="133" t="s">
        <v>7515</v>
      </c>
      <c r="F4" s="133" t="s">
        <v>7516</v>
      </c>
      <c r="G4" s="133" t="s">
        <v>13458</v>
      </c>
    </row>
    <row r="5" spans="1:7" x14ac:dyDescent="0.2">
      <c r="A5" s="134" t="s">
        <v>6860</v>
      </c>
      <c r="B5" s="135" t="s">
        <v>7324</v>
      </c>
      <c r="C5" s="136" t="s">
        <v>7517</v>
      </c>
      <c r="D5" s="136" t="s">
        <v>7517</v>
      </c>
      <c r="E5" s="44" t="s">
        <v>7517</v>
      </c>
      <c r="F5" s="44" t="s">
        <v>7517</v>
      </c>
      <c r="G5" s="44" t="s">
        <v>7517</v>
      </c>
    </row>
    <row r="6" spans="1:7" x14ac:dyDescent="0.2">
      <c r="A6" s="39" t="s">
        <v>4601</v>
      </c>
      <c r="B6" s="39" t="s">
        <v>11590</v>
      </c>
      <c r="C6" s="96">
        <v>7685.3520207972006</v>
      </c>
      <c r="D6" s="96">
        <v>7697.90342210361</v>
      </c>
      <c r="E6" s="96">
        <v>7697.90342210361</v>
      </c>
      <c r="F6" s="96">
        <v>8005.7984221036095</v>
      </c>
      <c r="G6" s="96">
        <v>8029.9483840920893</v>
      </c>
    </row>
    <row r="7" spans="1:7" x14ac:dyDescent="0.2">
      <c r="A7" s="39" t="s">
        <v>4821</v>
      </c>
      <c r="B7" s="39" t="s">
        <v>11591</v>
      </c>
      <c r="C7" s="96">
        <v>14871.545745567593</v>
      </c>
      <c r="D7" s="96">
        <v>14902.824120481069</v>
      </c>
      <c r="E7" s="96">
        <v>14902.824120481069</v>
      </c>
      <c r="F7" s="96">
        <v>15460.58712048107</v>
      </c>
      <c r="G7" s="96">
        <v>15498.007005688823</v>
      </c>
    </row>
    <row r="8" spans="1:7" x14ac:dyDescent="0.2">
      <c r="A8" s="39" t="s">
        <v>5215</v>
      </c>
      <c r="B8" s="39" t="s">
        <v>11592</v>
      </c>
      <c r="C8" s="96">
        <v>10110.146337952117</v>
      </c>
      <c r="D8" s="96">
        <v>10124.353469815269</v>
      </c>
      <c r="E8" s="96">
        <v>10124.353469815269</v>
      </c>
      <c r="F8" s="96">
        <v>10295.459469815269</v>
      </c>
      <c r="G8" s="96">
        <v>10330.448133715896</v>
      </c>
    </row>
    <row r="9" spans="1:7" x14ac:dyDescent="0.2">
      <c r="A9" s="39" t="s">
        <v>5256</v>
      </c>
      <c r="B9" s="39" t="s">
        <v>11593</v>
      </c>
      <c r="C9" s="96">
        <v>11914.418139438762</v>
      </c>
      <c r="D9" s="96">
        <v>11940.295650288916</v>
      </c>
      <c r="E9" s="96">
        <v>11940.295650288916</v>
      </c>
      <c r="F9" s="96">
        <v>12361.038650288916</v>
      </c>
      <c r="G9" s="96">
        <v>12364.723215179967</v>
      </c>
    </row>
    <row r="10" spans="1:7" x14ac:dyDescent="0.2">
      <c r="A10" s="39" t="s">
        <v>6766</v>
      </c>
      <c r="B10" s="39" t="s">
        <v>11594</v>
      </c>
      <c r="C10" s="96">
        <v>6482.2393442218645</v>
      </c>
      <c r="D10" s="96">
        <v>6677.8803406100296</v>
      </c>
      <c r="E10" s="96">
        <v>6677.8803406100296</v>
      </c>
      <c r="F10" s="96">
        <v>6780.9723406100293</v>
      </c>
      <c r="G10" s="96">
        <v>6798.3424322392721</v>
      </c>
    </row>
    <row r="11" spans="1:7" x14ac:dyDescent="0.2">
      <c r="A11" s="39" t="s">
        <v>6791</v>
      </c>
      <c r="B11" s="39" t="s">
        <v>11595</v>
      </c>
      <c r="C11" s="96">
        <v>42904.543435489031</v>
      </c>
      <c r="D11" s="96">
        <v>42113.807083790234</v>
      </c>
      <c r="E11" s="96">
        <v>42904.543435489031</v>
      </c>
      <c r="F11" s="96">
        <v>43200.161435489033</v>
      </c>
      <c r="G11" s="96">
        <v>43320.172977654714</v>
      </c>
    </row>
    <row r="12" spans="1:7" x14ac:dyDescent="0.2">
      <c r="A12" s="39" t="s">
        <v>11963</v>
      </c>
      <c r="B12" s="39" t="s">
        <v>11596</v>
      </c>
      <c r="C12" s="96">
        <v>10968.874738386487</v>
      </c>
      <c r="D12" s="96">
        <v>12527.336401330842</v>
      </c>
      <c r="E12" s="96">
        <v>12527.336401330842</v>
      </c>
      <c r="F12" s="96">
        <v>12683.394401330843</v>
      </c>
      <c r="G12" s="96">
        <v>12687.5000593523</v>
      </c>
    </row>
    <row r="13" spans="1:7" x14ac:dyDescent="0.2">
      <c r="A13" s="39" t="s">
        <v>11343</v>
      </c>
      <c r="B13" s="39" t="s">
        <v>11597</v>
      </c>
      <c r="C13" s="96">
        <v>14496.174205170142</v>
      </c>
      <c r="D13" s="96">
        <v>14180.010917586837</v>
      </c>
      <c r="E13" s="96">
        <v>14496.174205170142</v>
      </c>
      <c r="F13" s="96">
        <v>14846.120205170142</v>
      </c>
      <c r="G13" s="96">
        <v>14981.043177572434</v>
      </c>
    </row>
    <row r="14" spans="1:7" x14ac:dyDescent="0.2">
      <c r="A14" s="39" t="s">
        <v>3962</v>
      </c>
      <c r="B14" s="39" t="s">
        <v>11598</v>
      </c>
      <c r="C14" s="96">
        <v>18212.654476795469</v>
      </c>
      <c r="D14" s="96">
        <v>19442.046731934683</v>
      </c>
      <c r="E14" s="96">
        <v>19442.046731934683</v>
      </c>
      <c r="F14" s="96">
        <v>20153.275731934682</v>
      </c>
      <c r="G14" s="96">
        <v>20156.897697915243</v>
      </c>
    </row>
    <row r="15" spans="1:7" x14ac:dyDescent="0.2">
      <c r="A15" s="39" t="s">
        <v>4103</v>
      </c>
      <c r="B15" s="39" t="s">
        <v>11599</v>
      </c>
      <c r="C15" s="96">
        <v>8513.2322403303151</v>
      </c>
      <c r="D15" s="96">
        <v>9690.0435408367775</v>
      </c>
      <c r="E15" s="96">
        <v>9690.0435408367775</v>
      </c>
      <c r="F15" s="96">
        <v>9815.6695408367777</v>
      </c>
      <c r="G15" s="96">
        <v>9818.4550147381724</v>
      </c>
    </row>
    <row r="16" spans="1:7" x14ac:dyDescent="0.2">
      <c r="A16" s="39" t="s">
        <v>4643</v>
      </c>
      <c r="B16" s="39" t="s">
        <v>11600</v>
      </c>
      <c r="C16" s="96">
        <v>11970.202721081732</v>
      </c>
      <c r="D16" s="96">
        <v>11785.446210761918</v>
      </c>
      <c r="E16" s="96">
        <v>11970.202721081732</v>
      </c>
      <c r="F16" s="96">
        <v>12119.282721081732</v>
      </c>
      <c r="G16" s="96">
        <v>12223.231365653197</v>
      </c>
    </row>
    <row r="17" spans="1:13" x14ac:dyDescent="0.2">
      <c r="A17" s="39" t="s">
        <v>7845</v>
      </c>
      <c r="B17" s="39" t="s">
        <v>11601</v>
      </c>
      <c r="C17" s="96">
        <v>19468.303253222824</v>
      </c>
      <c r="D17" s="96">
        <v>19256.997692736946</v>
      </c>
      <c r="E17" s="96">
        <v>19468.303253222824</v>
      </c>
      <c r="F17" s="96">
        <v>19904.169253222826</v>
      </c>
      <c r="G17" s="96">
        <v>20092.980886561541</v>
      </c>
    </row>
    <row r="18" spans="1:13" x14ac:dyDescent="0.2">
      <c r="A18" s="39" t="s">
        <v>7130</v>
      </c>
      <c r="B18" s="39" t="s">
        <v>11602</v>
      </c>
      <c r="C18" s="96">
        <v>7453.1109900771598</v>
      </c>
      <c r="D18" s="96">
        <v>8126.3719841389393</v>
      </c>
      <c r="E18" s="96">
        <v>8126.3719841389393</v>
      </c>
      <c r="F18" s="96">
        <v>8208.7889841389388</v>
      </c>
      <c r="G18" s="96">
        <v>8278.6849686985843</v>
      </c>
    </row>
    <row r="19" spans="1:13" x14ac:dyDescent="0.2">
      <c r="A19" s="39" t="s">
        <v>12276</v>
      </c>
      <c r="B19" s="39" t="s">
        <v>11603</v>
      </c>
      <c r="C19" s="96">
        <v>7916.8278143510324</v>
      </c>
      <c r="D19" s="96">
        <v>8728.0758655008394</v>
      </c>
      <c r="E19" s="96">
        <v>8728.0758655008394</v>
      </c>
      <c r="F19" s="96">
        <v>8815.1848655008398</v>
      </c>
      <c r="G19" s="96">
        <v>9173.2611510219504</v>
      </c>
    </row>
    <row r="20" spans="1:13" x14ac:dyDescent="0.2">
      <c r="A20" s="39" t="s">
        <v>12300</v>
      </c>
      <c r="B20" s="39" t="s">
        <v>11604</v>
      </c>
      <c r="C20" s="96">
        <v>11567.46813208606</v>
      </c>
      <c r="D20" s="96">
        <v>12150.898166011724</v>
      </c>
      <c r="E20" s="96">
        <v>12150.898166011724</v>
      </c>
      <c r="F20" s="96">
        <v>12320.456166011725</v>
      </c>
      <c r="G20" s="96">
        <v>12427.834914265228</v>
      </c>
    </row>
    <row r="21" spans="1:13" x14ac:dyDescent="0.2">
      <c r="A21" s="39" t="s">
        <v>12337</v>
      </c>
      <c r="B21" s="39" t="s">
        <v>11605</v>
      </c>
      <c r="C21" s="96">
        <v>16539.196301163389</v>
      </c>
      <c r="D21" s="96">
        <v>16664.760635813316</v>
      </c>
      <c r="E21" s="96">
        <v>16664.760635813316</v>
      </c>
      <c r="F21" s="96">
        <v>16934.058635813315</v>
      </c>
      <c r="G21" s="96">
        <v>16981.431612983979</v>
      </c>
    </row>
    <row r="22" spans="1:13" x14ac:dyDescent="0.2">
      <c r="A22" s="39" t="s">
        <v>12480</v>
      </c>
      <c r="B22" s="39" t="s">
        <v>11606</v>
      </c>
      <c r="C22" s="96">
        <v>10704.109637673209</v>
      </c>
      <c r="D22" s="96">
        <v>12562.311592152317</v>
      </c>
      <c r="E22" s="96">
        <v>12562.311592152317</v>
      </c>
      <c r="F22" s="96">
        <v>12669.444451659538</v>
      </c>
      <c r="G22" s="96">
        <v>12931.246783648168</v>
      </c>
      <c r="H22" s="13"/>
      <c r="I22" s="96"/>
      <c r="K22" s="13"/>
      <c r="L22" s="13"/>
      <c r="M22" s="13"/>
    </row>
    <row r="23" spans="1:13" x14ac:dyDescent="0.2">
      <c r="A23" s="39" t="s">
        <v>12623</v>
      </c>
      <c r="B23" s="39" t="s">
        <v>11607</v>
      </c>
      <c r="C23" s="96">
        <v>10312.730287704951</v>
      </c>
      <c r="D23" s="96">
        <v>12045.952579047385</v>
      </c>
      <c r="E23" s="96">
        <v>12045.952579047385</v>
      </c>
      <c r="F23" s="96">
        <v>12140.905719540164</v>
      </c>
      <c r="G23" s="96">
        <v>12354.466720206728</v>
      </c>
      <c r="H23" s="13"/>
      <c r="I23" s="96"/>
      <c r="K23" s="13"/>
      <c r="L23" s="13"/>
      <c r="M23" s="13"/>
    </row>
    <row r="24" spans="1:13" x14ac:dyDescent="0.2">
      <c r="A24" s="39" t="s">
        <v>11581</v>
      </c>
      <c r="B24" s="39" t="s">
        <v>11608</v>
      </c>
      <c r="C24" s="96">
        <v>15923.698959332907</v>
      </c>
      <c r="D24" s="96">
        <v>15342.81499734124</v>
      </c>
      <c r="E24" s="96">
        <v>15923.698959332907</v>
      </c>
      <c r="F24" s="96">
        <v>16509.793959332907</v>
      </c>
      <c r="G24" s="96">
        <v>16630.858234324602</v>
      </c>
    </row>
    <row r="25" spans="1:13" x14ac:dyDescent="0.2">
      <c r="A25" s="39" t="s">
        <v>4408</v>
      </c>
      <c r="B25" s="39" t="s">
        <v>11609</v>
      </c>
      <c r="C25" s="96">
        <v>6082.3044550254035</v>
      </c>
      <c r="D25" s="96">
        <v>8019.7186685802817</v>
      </c>
      <c r="E25" s="96">
        <v>8019.7186685802817</v>
      </c>
      <c r="F25" s="96">
        <v>8285.5966685802814</v>
      </c>
      <c r="G25" s="96">
        <v>8315.0731877086946</v>
      </c>
    </row>
    <row r="26" spans="1:13" x14ac:dyDescent="0.2">
      <c r="A26" s="39" t="s">
        <v>7685</v>
      </c>
      <c r="B26" s="39" t="s">
        <v>11610</v>
      </c>
      <c r="C26" s="96">
        <v>29903.815859550614</v>
      </c>
      <c r="D26" s="96">
        <v>30505.849228653915</v>
      </c>
      <c r="E26" s="96">
        <v>34791.849228653911</v>
      </c>
      <c r="F26" s="96">
        <v>36192.911228653909</v>
      </c>
      <c r="G26" s="96">
        <v>36459.248375120071</v>
      </c>
    </row>
    <row r="27" spans="1:13" x14ac:dyDescent="0.2">
      <c r="A27" s="39" t="s">
        <v>5679</v>
      </c>
      <c r="B27" s="39" t="s">
        <v>11611</v>
      </c>
      <c r="C27" s="96">
        <v>9305.8566326410782</v>
      </c>
      <c r="D27" s="96">
        <v>11515.904428537717</v>
      </c>
      <c r="E27" s="96">
        <v>11762.904428537717</v>
      </c>
      <c r="F27" s="96">
        <v>12306.769428537717</v>
      </c>
      <c r="G27" s="96">
        <v>12326.40389598438</v>
      </c>
    </row>
    <row r="28" spans="1:13" x14ac:dyDescent="0.2">
      <c r="A28" s="39" t="s">
        <v>2203</v>
      </c>
      <c r="B28" s="39" t="s">
        <v>11612</v>
      </c>
      <c r="C28" s="96">
        <v>12459.753434316983</v>
      </c>
      <c r="D28" s="96">
        <v>13159.197455851319</v>
      </c>
      <c r="E28" s="96">
        <v>13159.197455851319</v>
      </c>
      <c r="F28" s="96">
        <v>13554.376455851319</v>
      </c>
      <c r="G28" s="96">
        <v>13636.586467700463</v>
      </c>
    </row>
    <row r="29" spans="1:13" x14ac:dyDescent="0.2">
      <c r="A29" s="39" t="s">
        <v>10185</v>
      </c>
      <c r="B29" s="39" t="s">
        <v>11613</v>
      </c>
      <c r="C29" s="96">
        <v>14219.505156305211</v>
      </c>
      <c r="D29" s="96">
        <v>15003.083587990077</v>
      </c>
      <c r="E29" s="96">
        <v>15003.083587990077</v>
      </c>
      <c r="F29" s="96">
        <v>15369.605587990078</v>
      </c>
      <c r="G29" s="96">
        <v>15522.662361454086</v>
      </c>
    </row>
    <row r="30" spans="1:13" x14ac:dyDescent="0.2">
      <c r="A30" s="39" t="s">
        <v>10246</v>
      </c>
      <c r="B30" s="39" t="s">
        <v>11614</v>
      </c>
      <c r="C30" s="96">
        <v>9112.7366771228462</v>
      </c>
      <c r="D30" s="96">
        <v>10066.583976168882</v>
      </c>
      <c r="E30" s="96">
        <v>11211</v>
      </c>
      <c r="F30" s="96">
        <v>11586.487999999999</v>
      </c>
      <c r="G30" s="96">
        <v>11607.3884958872</v>
      </c>
    </row>
    <row r="31" spans="1:13" x14ac:dyDescent="0.2">
      <c r="A31" s="39" t="s">
        <v>6905</v>
      </c>
      <c r="B31" s="39" t="s">
        <v>11615</v>
      </c>
      <c r="C31" s="96">
        <v>9324.265233117063</v>
      </c>
      <c r="D31" s="96">
        <v>9807.2085872973566</v>
      </c>
      <c r="E31" s="96">
        <v>9807.2085872973566</v>
      </c>
      <c r="F31" s="96">
        <v>10309.930587297356</v>
      </c>
      <c r="G31" s="96">
        <v>10413.170035698571</v>
      </c>
    </row>
    <row r="32" spans="1:13" x14ac:dyDescent="0.2">
      <c r="A32" s="39" t="s">
        <v>2997</v>
      </c>
      <c r="B32" s="39" t="s">
        <v>11616</v>
      </c>
      <c r="C32" s="96">
        <v>9456.5215726551796</v>
      </c>
      <c r="D32" s="96">
        <v>9416.02867931115</v>
      </c>
      <c r="E32" s="96">
        <v>9456.5215726551796</v>
      </c>
      <c r="F32" s="96">
        <v>9829.9425726551799</v>
      </c>
      <c r="G32" s="96">
        <v>9893.9831305723219</v>
      </c>
    </row>
    <row r="33" spans="1:7" x14ac:dyDescent="0.2">
      <c r="A33" s="39" t="s">
        <v>3210</v>
      </c>
      <c r="B33" s="39" t="s">
        <v>11617</v>
      </c>
      <c r="C33" s="96">
        <v>18645.726269158455</v>
      </c>
      <c r="D33" s="96">
        <v>21907.965777181664</v>
      </c>
      <c r="E33" s="96">
        <v>21907.965777181664</v>
      </c>
      <c r="F33" s="96">
        <v>22391.314777181662</v>
      </c>
      <c r="G33" s="96">
        <v>22393.436960230967</v>
      </c>
    </row>
    <row r="34" spans="1:7" x14ac:dyDescent="0.2">
      <c r="A34" s="39" t="s">
        <v>7086</v>
      </c>
      <c r="B34" s="39" t="s">
        <v>11618</v>
      </c>
      <c r="C34" s="96">
        <v>15201.939365865517</v>
      </c>
      <c r="D34" s="96">
        <v>15254.772015953498</v>
      </c>
      <c r="E34" s="96">
        <v>15254.772015953498</v>
      </c>
      <c r="F34" s="96">
        <v>15390.231015953499</v>
      </c>
      <c r="G34" s="96">
        <v>15494.708735058133</v>
      </c>
    </row>
    <row r="35" spans="1:7" x14ac:dyDescent="0.2">
      <c r="A35" s="39" t="s">
        <v>2005</v>
      </c>
      <c r="B35" s="39" t="s">
        <v>11619</v>
      </c>
      <c r="C35" s="96">
        <v>34159.186898295593</v>
      </c>
      <c r="D35" s="96">
        <v>37938.823924158445</v>
      </c>
      <c r="E35" s="96">
        <v>37938.823924158445</v>
      </c>
      <c r="F35" s="96">
        <v>39119.184924158442</v>
      </c>
      <c r="G35" s="96">
        <v>39209.996534975369</v>
      </c>
    </row>
    <row r="36" spans="1:7" x14ac:dyDescent="0.2">
      <c r="A36" s="39" t="s">
        <v>12553</v>
      </c>
      <c r="B36" s="39" t="s">
        <v>11620</v>
      </c>
      <c r="C36" s="96">
        <v>11088.349415906105</v>
      </c>
      <c r="D36" s="96">
        <v>12089.991972980115</v>
      </c>
      <c r="E36" s="96">
        <v>12089.991972980115</v>
      </c>
      <c r="F36" s="96">
        <v>12230.945972980115</v>
      </c>
      <c r="G36" s="96">
        <v>12334.933569649207</v>
      </c>
    </row>
    <row r="37" spans="1:7" x14ac:dyDescent="0.2">
      <c r="A37" s="39" t="s">
        <v>13380</v>
      </c>
      <c r="B37" s="39" t="s">
        <v>11621</v>
      </c>
      <c r="C37" s="96">
        <v>17876.911326056739</v>
      </c>
      <c r="D37" s="96">
        <v>18456.078198002422</v>
      </c>
      <c r="E37" s="96">
        <v>18456.078198002422</v>
      </c>
      <c r="F37" s="96">
        <v>18859.047198002423</v>
      </c>
      <c r="G37" s="96">
        <v>18879.764843411223</v>
      </c>
    </row>
    <row r="38" spans="1:7" x14ac:dyDescent="0.2">
      <c r="A38" s="39" t="s">
        <v>8748</v>
      </c>
      <c r="B38" s="39" t="s">
        <v>12362</v>
      </c>
      <c r="C38" s="96">
        <v>22263.925549872019</v>
      </c>
      <c r="D38" s="96">
        <v>24493.260323617498</v>
      </c>
      <c r="E38" s="96">
        <v>24493.260323617498</v>
      </c>
      <c r="F38" s="96">
        <v>24814.121323617499</v>
      </c>
      <c r="G38" s="96">
        <v>25019.403908603137</v>
      </c>
    </row>
    <row r="39" spans="1:7" x14ac:dyDescent="0.2">
      <c r="A39" s="39" t="s">
        <v>6281</v>
      </c>
      <c r="B39" s="39" t="s">
        <v>12363</v>
      </c>
      <c r="C39" s="96">
        <v>12610.852179339985</v>
      </c>
      <c r="D39" s="96">
        <v>12464.146113449311</v>
      </c>
      <c r="E39" s="96">
        <v>12610.852179339985</v>
      </c>
      <c r="F39" s="96">
        <v>12818.478179339985</v>
      </c>
      <c r="G39" s="96">
        <v>12887.432179443951</v>
      </c>
    </row>
    <row r="40" spans="1:7" x14ac:dyDescent="0.2">
      <c r="A40" s="39" t="s">
        <v>286</v>
      </c>
      <c r="B40" s="39" t="s">
        <v>12364</v>
      </c>
      <c r="C40" s="96">
        <v>45890.666730399127</v>
      </c>
      <c r="D40" s="96">
        <v>55106.290561427209</v>
      </c>
      <c r="E40" s="96">
        <v>55106.290561427209</v>
      </c>
      <c r="F40" s="96">
        <v>55790.010561427211</v>
      </c>
      <c r="G40" s="96">
        <v>56411.750774451888</v>
      </c>
    </row>
    <row r="41" spans="1:7" x14ac:dyDescent="0.2">
      <c r="A41" s="39" t="s">
        <v>8559</v>
      </c>
      <c r="B41" s="39" t="s">
        <v>12365</v>
      </c>
      <c r="C41" s="96">
        <v>20164.132814877888</v>
      </c>
      <c r="D41" s="96">
        <v>20454.85511191265</v>
      </c>
      <c r="E41" s="96">
        <v>20454.85511191265</v>
      </c>
      <c r="F41" s="96">
        <v>21323.346111912651</v>
      </c>
      <c r="G41" s="96">
        <v>21347.255506146565</v>
      </c>
    </row>
    <row r="42" spans="1:7" x14ac:dyDescent="0.2">
      <c r="A42" s="39" t="s">
        <v>5863</v>
      </c>
      <c r="B42" s="39" t="s">
        <v>12366</v>
      </c>
      <c r="C42" s="96">
        <v>7429.6932010487853</v>
      </c>
      <c r="D42" s="96">
        <v>6879.3841384589778</v>
      </c>
      <c r="E42" s="96">
        <v>7429.6932010487853</v>
      </c>
      <c r="F42" s="96">
        <v>7561.2042010487858</v>
      </c>
      <c r="G42" s="96">
        <v>7582.7852239820877</v>
      </c>
    </row>
    <row r="43" spans="1:7" x14ac:dyDescent="0.2">
      <c r="A43" s="39" t="s">
        <v>5743</v>
      </c>
      <c r="B43" s="39" t="s">
        <v>12367</v>
      </c>
      <c r="C43" s="96">
        <v>8761.8458006422352</v>
      </c>
      <c r="D43" s="96">
        <v>8815.5446079612593</v>
      </c>
      <c r="E43" s="96">
        <v>8815.5446079612593</v>
      </c>
      <c r="F43" s="96">
        <v>9362.0636079612595</v>
      </c>
      <c r="G43" s="96">
        <v>9435.4665589952401</v>
      </c>
    </row>
    <row r="44" spans="1:7" x14ac:dyDescent="0.2">
      <c r="A44" s="39" t="s">
        <v>16</v>
      </c>
      <c r="B44" s="39" t="s">
        <v>12368</v>
      </c>
      <c r="C44" s="96">
        <v>7364.4192971792581</v>
      </c>
      <c r="D44" s="96">
        <v>7410.0998371649239</v>
      </c>
      <c r="E44" s="96">
        <v>7410.0998371649239</v>
      </c>
      <c r="F44" s="96">
        <v>7762.5218371649244</v>
      </c>
      <c r="G44" s="96">
        <v>7825.0239624445067</v>
      </c>
    </row>
    <row r="45" spans="1:7" x14ac:dyDescent="0.2">
      <c r="A45" s="39" t="s">
        <v>12065</v>
      </c>
      <c r="B45" s="39" t="s">
        <v>12369</v>
      </c>
      <c r="C45" s="96">
        <v>5619.7947004868429</v>
      </c>
      <c r="D45" s="96">
        <v>5884.3703390950122</v>
      </c>
      <c r="E45" s="96">
        <v>5884.3703390950122</v>
      </c>
      <c r="F45" s="96">
        <v>5995.4423390950124</v>
      </c>
      <c r="G45" s="96">
        <v>6036.985488389797</v>
      </c>
    </row>
    <row r="46" spans="1:7" x14ac:dyDescent="0.2">
      <c r="A46" s="39" t="s">
        <v>13586</v>
      </c>
      <c r="B46" s="39" t="s">
        <v>12370</v>
      </c>
      <c r="C46" s="96">
        <v>12181.492400478877</v>
      </c>
      <c r="D46" s="96">
        <v>12443.742722359237</v>
      </c>
      <c r="E46" s="96">
        <v>12443.742722359237</v>
      </c>
      <c r="F46" s="96">
        <v>12874.838722359236</v>
      </c>
      <c r="G46" s="96">
        <v>12969.359926054065</v>
      </c>
    </row>
    <row r="47" spans="1:7" x14ac:dyDescent="0.2">
      <c r="A47" s="39" t="s">
        <v>841</v>
      </c>
      <c r="B47" s="39" t="s">
        <v>12371</v>
      </c>
      <c r="C47" s="96">
        <v>16706.623409678345</v>
      </c>
      <c r="D47" s="96">
        <v>17000.7281703187</v>
      </c>
      <c r="E47" s="96">
        <v>18342</v>
      </c>
      <c r="F47" s="96">
        <v>19004.481</v>
      </c>
      <c r="G47" s="96">
        <v>19112.912481079518</v>
      </c>
    </row>
    <row r="48" spans="1:7" x14ac:dyDescent="0.2">
      <c r="A48" s="39" t="s">
        <v>5161</v>
      </c>
      <c r="B48" s="39" t="s">
        <v>12372</v>
      </c>
      <c r="C48" s="96">
        <v>12989.544085745347</v>
      </c>
      <c r="D48" s="96">
        <v>13020.845514944614</v>
      </c>
      <c r="E48" s="96">
        <v>13020.845514944614</v>
      </c>
      <c r="F48" s="96">
        <v>13409.344514944614</v>
      </c>
      <c r="G48" s="96">
        <v>13414.702051260783</v>
      </c>
    </row>
    <row r="49" spans="1:7" x14ac:dyDescent="0.2">
      <c r="A49" s="39" t="s">
        <v>4344</v>
      </c>
      <c r="B49" s="39" t="s">
        <v>12373</v>
      </c>
      <c r="C49" s="96">
        <v>25730.46612043335</v>
      </c>
      <c r="D49" s="96">
        <v>27225.501949451707</v>
      </c>
      <c r="E49" s="96">
        <v>27225.501949451707</v>
      </c>
      <c r="F49" s="96">
        <v>28525.917949451708</v>
      </c>
      <c r="G49" s="96">
        <v>28571.061326661144</v>
      </c>
    </row>
    <row r="50" spans="1:7" x14ac:dyDescent="0.2">
      <c r="A50" s="39" t="s">
        <v>9808</v>
      </c>
      <c r="B50" s="39" t="s">
        <v>12374</v>
      </c>
      <c r="C50" s="96">
        <v>25224.975356925861</v>
      </c>
      <c r="D50" s="96">
        <v>25174.841947355952</v>
      </c>
      <c r="E50" s="96">
        <v>27320.841947355952</v>
      </c>
      <c r="F50" s="96">
        <v>28469.071947355951</v>
      </c>
      <c r="G50" s="96">
        <v>28676.925930256639</v>
      </c>
    </row>
    <row r="51" spans="1:7" x14ac:dyDescent="0.2">
      <c r="A51" s="39" t="s">
        <v>4994</v>
      </c>
      <c r="B51" s="39" t="s">
        <v>12375</v>
      </c>
      <c r="C51" s="96">
        <v>7013.05436996959</v>
      </c>
      <c r="D51" s="96">
        <v>8541.5646163927941</v>
      </c>
      <c r="E51" s="96">
        <v>8541.5646163927941</v>
      </c>
      <c r="F51" s="96">
        <v>8838.2756163927934</v>
      </c>
      <c r="G51" s="96">
        <v>8935.4044782793662</v>
      </c>
    </row>
    <row r="52" spans="1:7" x14ac:dyDescent="0.2">
      <c r="A52" s="39" t="s">
        <v>5049</v>
      </c>
      <c r="B52" s="39" t="s">
        <v>12376</v>
      </c>
      <c r="C52" s="96">
        <v>19486.793017881188</v>
      </c>
      <c r="D52" s="96">
        <v>19786.166101588322</v>
      </c>
      <c r="E52" s="96">
        <v>19786.166101588322</v>
      </c>
      <c r="F52" s="96">
        <v>20401.758101588322</v>
      </c>
      <c r="G52" s="96">
        <v>20841.53723965598</v>
      </c>
    </row>
    <row r="53" spans="1:7" x14ac:dyDescent="0.2">
      <c r="A53" s="39" t="s">
        <v>9087</v>
      </c>
      <c r="B53" s="39" t="s">
        <v>12377</v>
      </c>
      <c r="C53" s="96">
        <v>30255.407888749527</v>
      </c>
      <c r="D53" s="96">
        <v>31224.213242933183</v>
      </c>
      <c r="E53" s="96">
        <v>31224.213242933183</v>
      </c>
      <c r="F53" s="96">
        <v>32759.667242933185</v>
      </c>
      <c r="G53" s="96">
        <v>33504.47571733861</v>
      </c>
    </row>
    <row r="54" spans="1:7" x14ac:dyDescent="0.2">
      <c r="A54" s="39" t="s">
        <v>8974</v>
      </c>
      <c r="B54" s="39" t="s">
        <v>12378</v>
      </c>
      <c r="C54" s="96">
        <v>18735.619129365965</v>
      </c>
      <c r="D54" s="96">
        <v>19020.250334021293</v>
      </c>
      <c r="E54" s="96">
        <v>19020.250334021293</v>
      </c>
      <c r="F54" s="96">
        <v>19630.326334021294</v>
      </c>
      <c r="G54" s="96">
        <v>19679.278410430979</v>
      </c>
    </row>
    <row r="55" spans="1:7" x14ac:dyDescent="0.2">
      <c r="A55" s="39" t="s">
        <v>7189</v>
      </c>
      <c r="B55" s="39" t="s">
        <v>12379</v>
      </c>
      <c r="C55" s="96">
        <v>16382.485088630601</v>
      </c>
      <c r="D55" s="96">
        <v>17153.759963482837</v>
      </c>
      <c r="E55" s="96">
        <v>17153.759963482837</v>
      </c>
      <c r="F55" s="96">
        <v>17376.077963482836</v>
      </c>
      <c r="G55" s="96">
        <v>17497.182035807327</v>
      </c>
    </row>
    <row r="56" spans="1:7" x14ac:dyDescent="0.2">
      <c r="A56" s="39" t="s">
        <v>2798</v>
      </c>
      <c r="B56" s="39" t="s">
        <v>12380</v>
      </c>
      <c r="C56" s="96">
        <v>11636.393837929692</v>
      </c>
      <c r="D56" s="96">
        <v>11682.593810199511</v>
      </c>
      <c r="E56" s="96">
        <v>11682.593810199511</v>
      </c>
      <c r="F56" s="96">
        <v>11928.129810199511</v>
      </c>
      <c r="G56" s="96">
        <v>11970.309752071849</v>
      </c>
    </row>
    <row r="57" spans="1:7" x14ac:dyDescent="0.2">
      <c r="A57" s="39" t="s">
        <v>13216</v>
      </c>
      <c r="B57" s="39" t="s">
        <v>12381</v>
      </c>
      <c r="C57" s="96">
        <v>16994.599386682654</v>
      </c>
      <c r="D57" s="96">
        <v>17305.79345436208</v>
      </c>
      <c r="E57" s="96">
        <v>17305.79345436208</v>
      </c>
      <c r="F57" s="96">
        <v>18115.090454362078</v>
      </c>
      <c r="G57" s="96">
        <v>18177.374413292313</v>
      </c>
    </row>
    <row r="58" spans="1:7" x14ac:dyDescent="0.2">
      <c r="A58" s="39" t="s">
        <v>9524</v>
      </c>
      <c r="B58" s="39" t="s">
        <v>12382</v>
      </c>
      <c r="C58" s="96">
        <v>906.22656128973279</v>
      </c>
      <c r="D58" s="96">
        <v>933.05122030202767</v>
      </c>
      <c r="E58" s="96">
        <v>1004.621592216882</v>
      </c>
      <c r="F58" s="96">
        <v>1008.258592216882</v>
      </c>
      <c r="G58" s="96">
        <v>1015.1387596901081</v>
      </c>
    </row>
    <row r="59" spans="1:7" x14ac:dyDescent="0.2">
      <c r="A59" s="39" t="s">
        <v>9535</v>
      </c>
      <c r="B59" s="39" t="s">
        <v>12383</v>
      </c>
      <c r="C59" s="96">
        <v>23421.766880459738</v>
      </c>
      <c r="D59" s="96">
        <v>24979.931496180623</v>
      </c>
      <c r="E59" s="96">
        <v>24979.931496180623</v>
      </c>
      <c r="F59" s="96">
        <v>26076.088496180622</v>
      </c>
      <c r="G59" s="96">
        <v>26343.285371037135</v>
      </c>
    </row>
    <row r="60" spans="1:7" x14ac:dyDescent="0.2">
      <c r="A60" s="39" t="s">
        <v>13919</v>
      </c>
      <c r="B60" s="39" t="s">
        <v>12384</v>
      </c>
      <c r="C60" s="96">
        <v>32357.070571444576</v>
      </c>
      <c r="D60" s="96">
        <v>33213.745569960141</v>
      </c>
      <c r="E60" s="96">
        <v>33213.745569960141</v>
      </c>
      <c r="F60" s="96">
        <v>33581.780569960145</v>
      </c>
      <c r="G60" s="96">
        <v>33735.652942563691</v>
      </c>
    </row>
    <row r="61" spans="1:7" x14ac:dyDescent="0.2">
      <c r="A61" s="39" t="s">
        <v>10336</v>
      </c>
      <c r="B61" s="39" t="s">
        <v>12385</v>
      </c>
      <c r="C61" s="96">
        <v>16224.749677709831</v>
      </c>
      <c r="D61" s="96">
        <v>16705.008584538828</v>
      </c>
      <c r="E61" s="96">
        <v>17986.378407783119</v>
      </c>
      <c r="F61" s="96">
        <v>18246.322407783118</v>
      </c>
      <c r="G61" s="96">
        <v>18369.502415699622</v>
      </c>
    </row>
    <row r="62" spans="1:7" x14ac:dyDescent="0.2">
      <c r="A62" s="39" t="s">
        <v>6118</v>
      </c>
      <c r="B62" s="39" t="s">
        <v>12386</v>
      </c>
      <c r="C62" s="96">
        <v>24688.990882461607</v>
      </c>
      <c r="D62" s="96">
        <v>25850.545145429267</v>
      </c>
      <c r="E62" s="96">
        <v>25850.545145429267</v>
      </c>
      <c r="F62" s="96">
        <v>26163.337145429268</v>
      </c>
      <c r="G62" s="96">
        <v>26243.587594096902</v>
      </c>
    </row>
    <row r="63" spans="1:7" x14ac:dyDescent="0.2">
      <c r="A63" s="39" t="s">
        <v>1242</v>
      </c>
      <c r="B63" s="39" t="s">
        <v>12387</v>
      </c>
      <c r="C63" s="96">
        <v>22644.88257902909</v>
      </c>
      <c r="D63" s="96">
        <v>23780.18180684694</v>
      </c>
      <c r="E63" s="96">
        <v>23780.18180684694</v>
      </c>
      <c r="F63" s="96">
        <v>24337.207806846942</v>
      </c>
      <c r="G63" s="96">
        <v>24399.319043581811</v>
      </c>
    </row>
    <row r="64" spans="1:7" x14ac:dyDescent="0.2">
      <c r="A64" s="39" t="s">
        <v>226</v>
      </c>
      <c r="B64" s="39" t="s">
        <v>12388</v>
      </c>
      <c r="C64" s="96">
        <v>29945.590303903573</v>
      </c>
      <c r="D64" s="96">
        <v>32263.955283014966</v>
      </c>
      <c r="E64" s="96">
        <v>32829.955283014962</v>
      </c>
      <c r="F64" s="96">
        <v>34018.242283014959</v>
      </c>
      <c r="G64" s="96">
        <v>34178.261039113102</v>
      </c>
    </row>
    <row r="65" spans="1:7" x14ac:dyDescent="0.2">
      <c r="A65" s="39" t="s">
        <v>13452</v>
      </c>
      <c r="B65" s="39" t="s">
        <v>12389</v>
      </c>
      <c r="C65" s="96">
        <v>6657.0181748803034</v>
      </c>
      <c r="D65" s="96">
        <v>7401.451998996532</v>
      </c>
      <c r="E65" s="96">
        <v>7401.451998996532</v>
      </c>
      <c r="F65" s="96">
        <v>7482.8779989965324</v>
      </c>
      <c r="G65" s="96">
        <v>7541.5185365402585</v>
      </c>
    </row>
    <row r="66" spans="1:7" x14ac:dyDescent="0.2">
      <c r="A66" s="39" t="s">
        <v>7718</v>
      </c>
      <c r="B66" s="39" t="s">
        <v>12390</v>
      </c>
      <c r="C66" s="96">
        <v>7772.5731850495094</v>
      </c>
      <c r="D66" s="96">
        <v>8111.6005479109181</v>
      </c>
      <c r="E66" s="96">
        <v>10030.600547910919</v>
      </c>
      <c r="F66" s="96">
        <v>10134.411547910919</v>
      </c>
      <c r="G66" s="96">
        <v>10326.535288658608</v>
      </c>
    </row>
    <row r="67" spans="1:7" x14ac:dyDescent="0.2">
      <c r="A67" s="39" t="s">
        <v>4449</v>
      </c>
      <c r="B67" s="39" t="s">
        <v>12391</v>
      </c>
      <c r="C67" s="96">
        <v>18877.481856969054</v>
      </c>
      <c r="D67" s="96">
        <v>18413.451614033951</v>
      </c>
      <c r="E67" s="96">
        <v>18877.481856969054</v>
      </c>
      <c r="F67" s="96">
        <v>19066.477856969053</v>
      </c>
      <c r="G67" s="96">
        <v>19154.173314846234</v>
      </c>
    </row>
    <row r="68" spans="1:7" x14ac:dyDescent="0.2">
      <c r="A68" s="39" t="s">
        <v>13807</v>
      </c>
      <c r="B68" s="39" t="s">
        <v>12392</v>
      </c>
      <c r="C68" s="96">
        <v>7156.2346982414683</v>
      </c>
      <c r="D68" s="96">
        <v>7811.8039354423718</v>
      </c>
      <c r="E68" s="96">
        <v>7811.8039354423718</v>
      </c>
      <c r="F68" s="96">
        <v>7914.1869354423716</v>
      </c>
      <c r="G68" s="96">
        <v>8134.734462492459</v>
      </c>
    </row>
    <row r="69" spans="1:7" x14ac:dyDescent="0.2">
      <c r="A69" s="39" t="s">
        <v>11655</v>
      </c>
      <c r="B69" s="39" t="s">
        <v>12393</v>
      </c>
      <c r="C69" s="96">
        <v>48347.719016735296</v>
      </c>
      <c r="D69" s="96">
        <v>73094.662834018294</v>
      </c>
      <c r="E69" s="96">
        <v>73094.959094588557</v>
      </c>
      <c r="F69" s="96">
        <v>76324.113094588552</v>
      </c>
      <c r="G69" s="96">
        <v>76494.236542713465</v>
      </c>
    </row>
    <row r="70" spans="1:7" x14ac:dyDescent="0.2">
      <c r="A70" s="39" t="s">
        <v>5962</v>
      </c>
      <c r="B70" s="39" t="s">
        <v>12394</v>
      </c>
      <c r="C70" s="96">
        <v>14150.381115966731</v>
      </c>
      <c r="D70" s="96">
        <v>15203.858356656438</v>
      </c>
      <c r="E70" s="96">
        <v>15627.858356656438</v>
      </c>
      <c r="F70" s="96">
        <v>16178.057356656438</v>
      </c>
      <c r="G70" s="96">
        <v>16210.602558220888</v>
      </c>
    </row>
    <row r="71" spans="1:7" x14ac:dyDescent="0.2">
      <c r="A71" s="39" t="s">
        <v>7013</v>
      </c>
      <c r="B71" s="39" t="s">
        <v>12395</v>
      </c>
      <c r="C71" s="96">
        <v>16288.467200929223</v>
      </c>
      <c r="D71" s="96">
        <v>17422.251836742209</v>
      </c>
      <c r="E71" s="96">
        <v>17422.251836742209</v>
      </c>
      <c r="F71" s="96">
        <v>17864.09383674221</v>
      </c>
      <c r="G71" s="96">
        <v>17954.10249336647</v>
      </c>
    </row>
    <row r="72" spans="1:7" x14ac:dyDescent="0.2">
      <c r="A72" s="39" t="s">
        <v>8678</v>
      </c>
      <c r="B72" s="39" t="s">
        <v>12396</v>
      </c>
      <c r="C72" s="96">
        <v>17995.21619306651</v>
      </c>
      <c r="D72" s="96">
        <v>18147.586059761667</v>
      </c>
      <c r="E72" s="96">
        <v>18147.586059761667</v>
      </c>
      <c r="F72" s="96">
        <v>18684.039059761668</v>
      </c>
      <c r="G72" s="96">
        <v>18931.224938241234</v>
      </c>
    </row>
    <row r="73" spans="1:7" x14ac:dyDescent="0.2">
      <c r="A73" s="39" t="s">
        <v>9209</v>
      </c>
      <c r="B73" s="39" t="s">
        <v>12397</v>
      </c>
      <c r="C73" s="96">
        <v>7723.0927780233787</v>
      </c>
      <c r="D73" s="96">
        <v>8091.1704353305513</v>
      </c>
      <c r="E73" s="96">
        <v>8965.1704353305504</v>
      </c>
      <c r="F73" s="96">
        <v>9213.8234353305506</v>
      </c>
      <c r="G73" s="96">
        <v>9373.0138950204637</v>
      </c>
    </row>
    <row r="74" spans="1:7" x14ac:dyDescent="0.2">
      <c r="A74" s="39" t="s">
        <v>85</v>
      </c>
      <c r="B74" s="39" t="s">
        <v>12398</v>
      </c>
      <c r="C74" s="96">
        <v>13143.232536251313</v>
      </c>
      <c r="D74" s="96">
        <v>13142.959484357749</v>
      </c>
      <c r="E74" s="96">
        <v>13143.232536251313</v>
      </c>
      <c r="F74" s="96">
        <v>13535.841536251313</v>
      </c>
      <c r="G74" s="96">
        <v>13621.54391637494</v>
      </c>
    </row>
    <row r="75" spans="1:7" x14ac:dyDescent="0.2">
      <c r="A75" s="39" t="s">
        <v>1095</v>
      </c>
      <c r="B75" s="39" t="s">
        <v>12399</v>
      </c>
      <c r="C75" s="96">
        <v>14726.464366577904</v>
      </c>
      <c r="D75" s="96">
        <v>17631.695736507856</v>
      </c>
      <c r="E75" s="96">
        <v>17631.695736507856</v>
      </c>
      <c r="F75" s="96">
        <v>18136.524736507858</v>
      </c>
      <c r="G75" s="96">
        <v>18259.168110738574</v>
      </c>
    </row>
    <row r="76" spans="1:7" x14ac:dyDescent="0.2">
      <c r="A76" s="39" t="s">
        <v>12974</v>
      </c>
      <c r="B76" s="39" t="s">
        <v>12400</v>
      </c>
      <c r="C76" s="96">
        <v>29471.539245614142</v>
      </c>
      <c r="D76" s="96">
        <v>29885.759818074272</v>
      </c>
      <c r="E76" s="96">
        <v>29885.759818074272</v>
      </c>
      <c r="F76" s="96">
        <v>30279.421818074272</v>
      </c>
      <c r="G76" s="96">
        <v>30548.951214236426</v>
      </c>
    </row>
    <row r="77" spans="1:7" x14ac:dyDescent="0.2">
      <c r="A77" s="39" t="s">
        <v>783</v>
      </c>
      <c r="B77" s="39" t="s">
        <v>12401</v>
      </c>
      <c r="C77" s="96">
        <v>19814.747339500773</v>
      </c>
      <c r="D77" s="96">
        <v>20400.209598149631</v>
      </c>
      <c r="E77" s="96">
        <v>20400.209598149631</v>
      </c>
      <c r="F77" s="96">
        <v>20635.063598149631</v>
      </c>
      <c r="G77" s="96">
        <v>20638.465711540117</v>
      </c>
    </row>
    <row r="78" spans="1:7" x14ac:dyDescent="0.2">
      <c r="A78" s="39" t="s">
        <v>3698</v>
      </c>
      <c r="B78" s="39" t="s">
        <v>12402</v>
      </c>
      <c r="C78" s="96">
        <v>22414.019842727899</v>
      </c>
      <c r="D78" s="96">
        <v>24837.464600472347</v>
      </c>
      <c r="E78" s="96">
        <v>24837.464600472347</v>
      </c>
      <c r="F78" s="96">
        <v>25040.834600472346</v>
      </c>
      <c r="G78" s="96">
        <v>25102.845301222333</v>
      </c>
    </row>
    <row r="79" spans="1:7" x14ac:dyDescent="0.2">
      <c r="A79" s="39" t="s">
        <v>8037</v>
      </c>
      <c r="B79" s="39" t="s">
        <v>12403</v>
      </c>
      <c r="C79" s="96">
        <v>5896.9233508161724</v>
      </c>
      <c r="D79" s="96">
        <v>7231.7939359240954</v>
      </c>
      <c r="E79" s="96">
        <v>7231.7939359240954</v>
      </c>
      <c r="F79" s="96">
        <v>7621.6019359240954</v>
      </c>
      <c r="G79" s="96">
        <v>7678.2935773589415</v>
      </c>
    </row>
    <row r="80" spans="1:7" x14ac:dyDescent="0.2">
      <c r="A80" s="39" t="s">
        <v>3384</v>
      </c>
      <c r="B80" s="39" t="s">
        <v>12404</v>
      </c>
      <c r="C80" s="96">
        <v>7272.924998431462</v>
      </c>
      <c r="D80" s="96">
        <v>10564.653789587279</v>
      </c>
      <c r="E80" s="96">
        <v>10564.653789587279</v>
      </c>
      <c r="F80" s="96">
        <v>10776.963660263025</v>
      </c>
      <c r="G80" s="96">
        <v>10797.18343275695</v>
      </c>
    </row>
    <row r="81" spans="1:7" x14ac:dyDescent="0.2">
      <c r="A81" s="39" t="s">
        <v>3427</v>
      </c>
      <c r="B81" s="39" t="s">
        <v>12405</v>
      </c>
      <c r="C81" s="96">
        <v>5204.6190594131067</v>
      </c>
      <c r="D81" s="96">
        <v>6554.5897996730728</v>
      </c>
      <c r="E81" s="96">
        <v>6554.5897996730728</v>
      </c>
      <c r="F81" s="96">
        <v>6656.5517996730732</v>
      </c>
      <c r="G81" s="96">
        <v>6660.9423418876104</v>
      </c>
    </row>
    <row r="82" spans="1:7" x14ac:dyDescent="0.2">
      <c r="A82" s="39" t="s">
        <v>392</v>
      </c>
      <c r="B82" s="39" t="s">
        <v>12406</v>
      </c>
      <c r="C82" s="96">
        <v>5239.7502313356817</v>
      </c>
      <c r="D82" s="96">
        <v>6349.3750061432365</v>
      </c>
      <c r="E82" s="96">
        <v>7112.6330621639345</v>
      </c>
      <c r="F82" s="96">
        <v>7204.4760621639343</v>
      </c>
      <c r="G82" s="96">
        <v>7214.7437749610845</v>
      </c>
    </row>
    <row r="83" spans="1:7" x14ac:dyDescent="0.2">
      <c r="A83" s="39" t="s">
        <v>11010</v>
      </c>
      <c r="B83" s="39" t="s">
        <v>12407</v>
      </c>
      <c r="C83" s="96">
        <v>5206.5969721787687</v>
      </c>
      <c r="D83" s="96">
        <v>5897.6219517207928</v>
      </c>
      <c r="E83" s="96">
        <v>5897.6219517207928</v>
      </c>
      <c r="F83" s="96">
        <v>6060.9433865337642</v>
      </c>
      <c r="G83" s="96">
        <v>6068.8626344040831</v>
      </c>
    </row>
    <row r="84" spans="1:7" x14ac:dyDescent="0.2">
      <c r="A84" s="39" t="s">
        <v>4064</v>
      </c>
      <c r="B84" s="39" t="s">
        <v>12408</v>
      </c>
      <c r="C84" s="96">
        <v>8233.7568714677454</v>
      </c>
      <c r="D84" s="96">
        <v>9326.5496695396614</v>
      </c>
      <c r="E84" s="96">
        <v>9326.5496695396614</v>
      </c>
      <c r="F84" s="96">
        <v>9591.5973640509437</v>
      </c>
      <c r="G84" s="96">
        <v>9604.1209301954932</v>
      </c>
    </row>
    <row r="85" spans="1:7" x14ac:dyDescent="0.2">
      <c r="A85" s="39" t="s">
        <v>7910</v>
      </c>
      <c r="B85" s="39" t="s">
        <v>12409</v>
      </c>
      <c r="C85" s="96">
        <v>15150.401899165081</v>
      </c>
      <c r="D85" s="96">
        <v>19199.741280856808</v>
      </c>
      <c r="E85" s="96">
        <v>19199.741280856808</v>
      </c>
      <c r="F85" s="96">
        <v>19417.620280856809</v>
      </c>
      <c r="G85" s="96">
        <v>19432.358540421013</v>
      </c>
    </row>
    <row r="86" spans="1:7" x14ac:dyDescent="0.2">
      <c r="A86" s="39" t="s">
        <v>12264</v>
      </c>
      <c r="B86" s="39" t="s">
        <v>12410</v>
      </c>
      <c r="C86" s="96">
        <v>39615.844128941688</v>
      </c>
      <c r="D86" s="96">
        <v>45521.275079536637</v>
      </c>
      <c r="E86" s="96">
        <v>46716.489681383697</v>
      </c>
      <c r="F86" s="96">
        <v>47221.417681383697</v>
      </c>
      <c r="G86" s="96">
        <v>47377.266897798821</v>
      </c>
    </row>
    <row r="87" spans="1:7" x14ac:dyDescent="0.2">
      <c r="A87" s="39" t="s">
        <v>922</v>
      </c>
      <c r="B87" s="39" t="s">
        <v>12411</v>
      </c>
      <c r="C87" s="96">
        <v>22226.712000666768</v>
      </c>
      <c r="D87" s="96">
        <v>21584.181131780198</v>
      </c>
      <c r="E87" s="96">
        <v>30478.181131780198</v>
      </c>
      <c r="F87" s="96">
        <v>30947.756131780199</v>
      </c>
      <c r="G87" s="96">
        <v>31108.824254160456</v>
      </c>
    </row>
    <row r="88" spans="1:7" x14ac:dyDescent="0.2">
      <c r="A88" s="39" t="s">
        <v>1761</v>
      </c>
      <c r="B88" s="39" t="s">
        <v>12412</v>
      </c>
      <c r="C88" s="96">
        <v>28492.645983327628</v>
      </c>
      <c r="D88" s="96">
        <v>28523.921290396185</v>
      </c>
      <c r="E88" s="96">
        <v>28523.921290396185</v>
      </c>
      <c r="F88" s="96">
        <v>28865.413290396184</v>
      </c>
      <c r="G88" s="96">
        <v>28986.699311970748</v>
      </c>
    </row>
    <row r="89" spans="1:7" x14ac:dyDescent="0.2">
      <c r="A89" s="39" t="s">
        <v>2038</v>
      </c>
      <c r="B89" s="39" t="s">
        <v>12413</v>
      </c>
      <c r="C89" s="96">
        <v>24511.252195520385</v>
      </c>
      <c r="D89" s="96">
        <v>23684.062069118005</v>
      </c>
      <c r="E89" s="96">
        <v>24511.252195520385</v>
      </c>
      <c r="F89" s="96">
        <v>24786.798195520383</v>
      </c>
      <c r="G89" s="96">
        <v>24875.969887317584</v>
      </c>
    </row>
    <row r="90" spans="1:7" x14ac:dyDescent="0.2">
      <c r="A90" s="39" t="s">
        <v>5820</v>
      </c>
      <c r="B90" s="39" t="s">
        <v>12414</v>
      </c>
      <c r="C90" s="96">
        <v>1422.221769949791</v>
      </c>
      <c r="D90" s="96">
        <v>1450.3078016740715</v>
      </c>
      <c r="E90" s="96">
        <v>1450.3078016740715</v>
      </c>
      <c r="F90" s="96">
        <v>1601.5408016740714</v>
      </c>
      <c r="G90" s="96">
        <v>1606.4213136808755</v>
      </c>
    </row>
    <row r="91" spans="1:7" x14ac:dyDescent="0.2">
      <c r="A91" s="39" t="s">
        <v>5823</v>
      </c>
      <c r="B91" s="39" t="s">
        <v>12415</v>
      </c>
      <c r="C91" s="96">
        <v>11019.038885998803</v>
      </c>
      <c r="D91" s="96">
        <v>11448.13199375876</v>
      </c>
      <c r="E91" s="96">
        <v>11448.13199375876</v>
      </c>
      <c r="F91" s="96">
        <v>11615.11399375876</v>
      </c>
      <c r="G91" s="96">
        <v>11746.477106603274</v>
      </c>
    </row>
    <row r="92" spans="1:7" x14ac:dyDescent="0.2">
      <c r="A92" s="39" t="s">
        <v>9698</v>
      </c>
      <c r="B92" s="39" t="s">
        <v>13156</v>
      </c>
      <c r="C92" s="96">
        <v>11796.431032586364</v>
      </c>
      <c r="D92" s="96">
        <v>12614.664567199017</v>
      </c>
      <c r="E92" s="96">
        <v>12614.664567199017</v>
      </c>
      <c r="F92" s="96">
        <v>12798.029567199017</v>
      </c>
      <c r="G92" s="96">
        <v>12835.29907221637</v>
      </c>
    </row>
    <row r="93" spans="1:7" x14ac:dyDescent="0.2">
      <c r="A93" s="39" t="s">
        <v>12525</v>
      </c>
      <c r="B93" s="39" t="s">
        <v>13157</v>
      </c>
      <c r="C93" s="96">
        <v>4669.0298454807735</v>
      </c>
      <c r="D93" s="96">
        <v>6111.1140550155596</v>
      </c>
      <c r="E93" s="96">
        <v>6111.1140550155596</v>
      </c>
      <c r="F93" s="96">
        <v>6230.1340550155601</v>
      </c>
      <c r="G93" s="96">
        <v>6259.6105741439724</v>
      </c>
    </row>
    <row r="94" spans="1:7" x14ac:dyDescent="0.2">
      <c r="A94" s="39" t="s">
        <v>3817</v>
      </c>
      <c r="B94" s="39" t="s">
        <v>13158</v>
      </c>
      <c r="C94" s="96">
        <v>16006.649892565745</v>
      </c>
      <c r="D94" s="96">
        <v>17152.110906095204</v>
      </c>
      <c r="E94" s="96">
        <v>17152.110906095204</v>
      </c>
      <c r="F94" s="96">
        <v>17751.975906095206</v>
      </c>
      <c r="G94" s="96">
        <v>17835.438600429839</v>
      </c>
    </row>
    <row r="95" spans="1:7" x14ac:dyDescent="0.2">
      <c r="A95" s="39" t="s">
        <v>1058</v>
      </c>
      <c r="B95" s="39" t="s">
        <v>13159</v>
      </c>
      <c r="C95" s="96">
        <v>9994.3960917817749</v>
      </c>
      <c r="D95" s="96">
        <v>12099.990988098589</v>
      </c>
      <c r="E95" s="96">
        <v>12099.990988098589</v>
      </c>
      <c r="F95" s="96">
        <v>12255.997988098588</v>
      </c>
      <c r="G95" s="96">
        <v>12257.572755916222</v>
      </c>
    </row>
    <row r="96" spans="1:7" x14ac:dyDescent="0.2">
      <c r="A96" s="39" t="s">
        <v>4847</v>
      </c>
      <c r="B96" s="39" t="s">
        <v>13160</v>
      </c>
      <c r="C96" s="96">
        <v>23786.162136004081</v>
      </c>
      <c r="D96" s="96">
        <v>24257.1985402379</v>
      </c>
      <c r="E96" s="96">
        <v>24257.1985402379</v>
      </c>
      <c r="F96" s="96">
        <v>24917.687540237901</v>
      </c>
      <c r="G96" s="96">
        <v>24950.757664408229</v>
      </c>
    </row>
    <row r="97" spans="1:7" x14ac:dyDescent="0.2">
      <c r="A97" s="39" t="s">
        <v>6606</v>
      </c>
      <c r="B97" s="39" t="s">
        <v>13161</v>
      </c>
      <c r="C97" s="96">
        <v>17077.93112421544</v>
      </c>
      <c r="D97" s="96">
        <v>17287.999429223</v>
      </c>
      <c r="E97" s="96">
        <v>17287.999429223</v>
      </c>
      <c r="F97" s="96">
        <v>17807.552429223</v>
      </c>
      <c r="G97" s="96">
        <v>17813.125268717104</v>
      </c>
    </row>
    <row r="98" spans="1:7" x14ac:dyDescent="0.2">
      <c r="A98" s="39" t="s">
        <v>7795</v>
      </c>
      <c r="B98" s="39" t="s">
        <v>13162</v>
      </c>
      <c r="C98" s="96">
        <v>18024.655174795502</v>
      </c>
      <c r="D98" s="96">
        <v>20171.725898687804</v>
      </c>
      <c r="E98" s="96">
        <v>20171.725898687804</v>
      </c>
      <c r="F98" s="96">
        <v>20775.621898687805</v>
      </c>
      <c r="G98" s="96">
        <v>20793.469267287663</v>
      </c>
    </row>
    <row r="99" spans="1:7" x14ac:dyDescent="0.2">
      <c r="A99" s="39" t="s">
        <v>7868</v>
      </c>
      <c r="B99" s="39" t="s">
        <v>13163</v>
      </c>
      <c r="C99" s="96">
        <v>10366.57719452719</v>
      </c>
      <c r="D99" s="96">
        <v>11268.130840084692</v>
      </c>
      <c r="E99" s="96">
        <v>11268.130840084692</v>
      </c>
      <c r="F99" s="96">
        <v>11706.353840084692</v>
      </c>
      <c r="G99" s="96">
        <v>11782.963266961589</v>
      </c>
    </row>
    <row r="100" spans="1:7" x14ac:dyDescent="0.2">
      <c r="A100" s="39" t="s">
        <v>2104</v>
      </c>
      <c r="B100" s="39" t="s">
        <v>13164</v>
      </c>
      <c r="C100" s="96">
        <v>14194.788457129998</v>
      </c>
      <c r="D100" s="96">
        <v>16077.795099209978</v>
      </c>
      <c r="E100" s="96">
        <v>16077.795099209978</v>
      </c>
      <c r="F100" s="96">
        <v>16559.518099209978</v>
      </c>
      <c r="G100" s="96">
        <v>16615.684818038946</v>
      </c>
    </row>
    <row r="101" spans="1:7" x14ac:dyDescent="0.2">
      <c r="A101" s="39" t="s">
        <v>6810</v>
      </c>
      <c r="B101" s="39" t="s">
        <v>13165</v>
      </c>
      <c r="C101" s="96">
        <v>26723.67144993116</v>
      </c>
      <c r="D101" s="96">
        <v>27251.41044253462</v>
      </c>
      <c r="E101" s="96">
        <v>27251.41044253462</v>
      </c>
      <c r="F101" s="96">
        <v>28123.617442534618</v>
      </c>
      <c r="G101" s="96">
        <v>28215.322690009405</v>
      </c>
    </row>
    <row r="102" spans="1:7" x14ac:dyDescent="0.2">
      <c r="A102" s="39" t="s">
        <v>10658</v>
      </c>
      <c r="B102" s="39" t="s">
        <v>13166</v>
      </c>
      <c r="C102" s="96">
        <v>17582.780969215019</v>
      </c>
      <c r="D102" s="96">
        <v>19219.156904157957</v>
      </c>
      <c r="E102" s="96">
        <v>19219.156904157957</v>
      </c>
      <c r="F102" s="96">
        <v>19797.798904157957</v>
      </c>
      <c r="G102" s="96">
        <v>19845.566861292875</v>
      </c>
    </row>
    <row r="103" spans="1:7" x14ac:dyDescent="0.2">
      <c r="A103" s="39" t="s">
        <v>8541</v>
      </c>
      <c r="B103" s="39" t="s">
        <v>13167</v>
      </c>
      <c r="C103" s="96">
        <v>14630.431146166449</v>
      </c>
      <c r="D103" s="96">
        <v>15582.278033101411</v>
      </c>
      <c r="E103" s="96">
        <v>15582.278033101411</v>
      </c>
      <c r="F103" s="96">
        <v>16185.278033101411</v>
      </c>
      <c r="G103" s="96">
        <v>16253.906638223118</v>
      </c>
    </row>
    <row r="104" spans="1:7" x14ac:dyDescent="0.2">
      <c r="A104" s="39" t="s">
        <v>10705</v>
      </c>
      <c r="B104" s="39" t="s">
        <v>13168</v>
      </c>
      <c r="C104" s="96">
        <v>7861.7789167554165</v>
      </c>
      <c r="D104" s="96">
        <v>8414.0538202471398</v>
      </c>
      <c r="E104" s="96">
        <v>8414.0538202471398</v>
      </c>
      <c r="F104" s="96">
        <v>8519.4808202471395</v>
      </c>
      <c r="G104" s="96">
        <v>8576.1724616819865</v>
      </c>
    </row>
    <row r="105" spans="1:7" x14ac:dyDescent="0.2">
      <c r="A105" s="39" t="s">
        <v>10751</v>
      </c>
      <c r="B105" s="39" t="s">
        <v>13169</v>
      </c>
      <c r="C105" s="96">
        <v>6912.0447157682966</v>
      </c>
      <c r="D105" s="96">
        <v>7204.2307863322885</v>
      </c>
      <c r="E105" s="96">
        <v>7809.2307863322885</v>
      </c>
      <c r="F105" s="96">
        <v>7914.7477863322883</v>
      </c>
      <c r="G105" s="96">
        <v>8030.364168949357</v>
      </c>
    </row>
    <row r="106" spans="1:7" x14ac:dyDescent="0.2">
      <c r="A106" s="39" t="s">
        <v>6939</v>
      </c>
      <c r="B106" s="39" t="s">
        <v>13170</v>
      </c>
      <c r="C106" s="96">
        <v>11183.732739357612</v>
      </c>
      <c r="D106" s="96">
        <v>14724.968378012165</v>
      </c>
      <c r="E106" s="96">
        <v>14724.968378012165</v>
      </c>
      <c r="F106" s="96">
        <v>14847.157378012165</v>
      </c>
      <c r="G106" s="96">
        <v>14865.004746612025</v>
      </c>
    </row>
    <row r="107" spans="1:7" x14ac:dyDescent="0.2">
      <c r="A107" s="39" t="s">
        <v>5326</v>
      </c>
      <c r="B107" s="39" t="s">
        <v>13171</v>
      </c>
      <c r="C107" s="96">
        <v>9179.4774296803098</v>
      </c>
      <c r="D107" s="96">
        <v>11136.87262812163</v>
      </c>
      <c r="E107" s="96">
        <v>11136.87262812163</v>
      </c>
      <c r="F107" s="96">
        <v>11576.94862812163</v>
      </c>
      <c r="G107" s="96">
        <v>11639.939340827015</v>
      </c>
    </row>
    <row r="108" spans="1:7" x14ac:dyDescent="0.2">
      <c r="A108" s="39" t="s">
        <v>5441</v>
      </c>
      <c r="B108" s="39" t="s">
        <v>13172</v>
      </c>
      <c r="C108" s="96">
        <v>20867.489291067955</v>
      </c>
      <c r="D108" s="96">
        <v>23188.011232262936</v>
      </c>
      <c r="E108" s="96">
        <v>23188.011232262936</v>
      </c>
      <c r="F108" s="96">
        <v>23943.133232262935</v>
      </c>
      <c r="G108" s="96">
        <v>24062.815586403165</v>
      </c>
    </row>
    <row r="109" spans="1:7" x14ac:dyDescent="0.2">
      <c r="A109" s="39" t="s">
        <v>7116</v>
      </c>
      <c r="B109" s="39" t="s">
        <v>13173</v>
      </c>
      <c r="C109" s="96">
        <v>15093.992228912399</v>
      </c>
      <c r="D109" s="96">
        <v>16012.915120047363</v>
      </c>
      <c r="E109" s="96">
        <v>19338.074121076494</v>
      </c>
      <c r="F109" s="96">
        <v>19823.992121076495</v>
      </c>
      <c r="G109" s="96">
        <v>20073.855281474524</v>
      </c>
    </row>
    <row r="110" spans="1:7" x14ac:dyDescent="0.2">
      <c r="A110" s="39" t="s">
        <v>13286</v>
      </c>
      <c r="B110" s="39" t="s">
        <v>13174</v>
      </c>
      <c r="C110" s="96">
        <v>8069.4927457047743</v>
      </c>
      <c r="D110" s="96">
        <v>8696.3928115842846</v>
      </c>
      <c r="E110" s="96">
        <v>8696.3928115842846</v>
      </c>
      <c r="F110" s="96">
        <v>8767.2548115842837</v>
      </c>
      <c r="G110" s="96">
        <v>8802.4246261781245</v>
      </c>
    </row>
    <row r="111" spans="1:7" x14ac:dyDescent="0.2">
      <c r="A111" s="39" t="s">
        <v>6586</v>
      </c>
      <c r="B111" s="39" t="s">
        <v>13175</v>
      </c>
      <c r="C111" s="96">
        <v>21644.846861260903</v>
      </c>
      <c r="D111" s="96">
        <v>23060.227362394962</v>
      </c>
      <c r="E111" s="96">
        <v>23060.227362394962</v>
      </c>
      <c r="F111" s="96">
        <v>23980.657362394963</v>
      </c>
      <c r="G111" s="96">
        <v>24207.826573074239</v>
      </c>
    </row>
    <row r="112" spans="1:7" x14ac:dyDescent="0.2">
      <c r="A112" s="39" t="s">
        <v>2876</v>
      </c>
      <c r="B112" s="39" t="s">
        <v>13176</v>
      </c>
      <c r="C112" s="96">
        <v>17501.809273518</v>
      </c>
      <c r="D112" s="96">
        <v>18358.276573568914</v>
      </c>
      <c r="E112" s="96">
        <v>18358.276573568914</v>
      </c>
      <c r="F112" s="96">
        <v>18981.428573568912</v>
      </c>
      <c r="G112" s="96">
        <v>19008.724549074577</v>
      </c>
    </row>
    <row r="113" spans="1:7" x14ac:dyDescent="0.2">
      <c r="A113" s="39" t="s">
        <v>8750</v>
      </c>
      <c r="B113" s="39" t="s">
        <v>13177</v>
      </c>
      <c r="C113" s="96">
        <v>7469.0733841718284</v>
      </c>
      <c r="D113" s="96">
        <v>8578.8743043438517</v>
      </c>
      <c r="E113" s="96">
        <v>8578.8743043438517</v>
      </c>
      <c r="F113" s="96">
        <v>8683.6503043438515</v>
      </c>
      <c r="G113" s="96">
        <v>8739.9210290119918</v>
      </c>
    </row>
    <row r="114" spans="1:7" x14ac:dyDescent="0.2">
      <c r="A114" s="39" t="s">
        <v>8801</v>
      </c>
      <c r="B114" s="39" t="s">
        <v>13178</v>
      </c>
      <c r="C114" s="96">
        <v>19673.338344353713</v>
      </c>
      <c r="D114" s="96">
        <v>20719.46628987576</v>
      </c>
      <c r="E114" s="96">
        <v>20719.46628987576</v>
      </c>
      <c r="F114" s="96">
        <v>21508.978289875758</v>
      </c>
      <c r="G114" s="96">
        <v>21580.088954926301</v>
      </c>
    </row>
    <row r="115" spans="1:7" x14ac:dyDescent="0.2">
      <c r="A115" s="39" t="s">
        <v>3625</v>
      </c>
      <c r="B115" s="39" t="s">
        <v>9439</v>
      </c>
      <c r="C115" s="96">
        <v>7915.211160634869</v>
      </c>
      <c r="D115" s="96">
        <v>8368.838884585577</v>
      </c>
      <c r="E115" s="96">
        <v>8991.838884585577</v>
      </c>
      <c r="F115" s="96">
        <v>9361.204884585577</v>
      </c>
      <c r="G115" s="96">
        <v>9430.8240994591615</v>
      </c>
    </row>
    <row r="116" spans="1:7" x14ac:dyDescent="0.2">
      <c r="A116" s="39" t="s">
        <v>5784</v>
      </c>
      <c r="B116" s="39" t="s">
        <v>9440</v>
      </c>
      <c r="C116" s="96">
        <v>7342.6279472073675</v>
      </c>
      <c r="D116" s="96">
        <v>7346.7736758230167</v>
      </c>
      <c r="E116" s="96">
        <v>7346.7736758230167</v>
      </c>
      <c r="F116" s="96">
        <v>7416.4476758230167</v>
      </c>
      <c r="G116" s="96">
        <v>7466.9144238293356</v>
      </c>
    </row>
    <row r="117" spans="1:7" x14ac:dyDescent="0.2">
      <c r="A117" s="39" t="s">
        <v>6038</v>
      </c>
      <c r="B117" s="39" t="s">
        <v>9441</v>
      </c>
      <c r="C117" s="96">
        <v>18368.449589344302</v>
      </c>
      <c r="D117" s="96">
        <v>19781.010628454387</v>
      </c>
      <c r="E117" s="96">
        <v>19781.010628454387</v>
      </c>
      <c r="F117" s="96">
        <v>20689.637628454388</v>
      </c>
      <c r="G117" s="96">
        <v>20699.513841461645</v>
      </c>
    </row>
    <row r="118" spans="1:7" x14ac:dyDescent="0.2">
      <c r="A118" s="39" t="s">
        <v>1613</v>
      </c>
      <c r="B118" s="39" t="s">
        <v>9442</v>
      </c>
      <c r="C118" s="96">
        <v>6949.9905198399993</v>
      </c>
      <c r="D118" s="96">
        <v>7982.6629113645722</v>
      </c>
      <c r="E118" s="96">
        <v>7982.6629113645722</v>
      </c>
      <c r="F118" s="96">
        <v>8067.1059113645724</v>
      </c>
      <c r="G118" s="96">
        <v>8119.4659542872814</v>
      </c>
    </row>
    <row r="119" spans="1:7" x14ac:dyDescent="0.2">
      <c r="A119" s="39" t="s">
        <v>10449</v>
      </c>
      <c r="B119" s="39" t="s">
        <v>9443</v>
      </c>
      <c r="C119" s="96">
        <v>29139.108241648148</v>
      </c>
      <c r="D119" s="96">
        <v>29599.636043785293</v>
      </c>
      <c r="E119" s="96">
        <v>29599.636043785293</v>
      </c>
      <c r="F119" s="96">
        <v>30464.242043785292</v>
      </c>
      <c r="G119" s="96">
        <v>30527.53290001554</v>
      </c>
    </row>
    <row r="120" spans="1:7" x14ac:dyDescent="0.2">
      <c r="A120" s="39" t="s">
        <v>9584</v>
      </c>
      <c r="B120" s="39" t="s">
        <v>9444</v>
      </c>
      <c r="C120" s="96">
        <v>8550.4686431836581</v>
      </c>
      <c r="D120" s="96">
        <v>8879.8649566394142</v>
      </c>
      <c r="E120" s="96">
        <v>9660.8649566394142</v>
      </c>
      <c r="F120" s="96">
        <v>10097.134956639415</v>
      </c>
      <c r="G120" s="96">
        <v>10145.922256043579</v>
      </c>
    </row>
    <row r="121" spans="1:7" x14ac:dyDescent="0.2">
      <c r="A121" s="39" t="s">
        <v>4167</v>
      </c>
      <c r="B121" s="39" t="s">
        <v>9445</v>
      </c>
      <c r="C121" s="96">
        <v>23239.782799894958</v>
      </c>
      <c r="D121" s="96">
        <v>23489.104006212347</v>
      </c>
      <c r="E121" s="96">
        <v>23489.104006212347</v>
      </c>
      <c r="F121" s="96">
        <v>23982.698006212348</v>
      </c>
      <c r="G121" s="96">
        <v>24064.38831186419</v>
      </c>
    </row>
    <row r="122" spans="1:7" x14ac:dyDescent="0.2">
      <c r="A122" s="39" t="s">
        <v>4786</v>
      </c>
      <c r="B122" s="39" t="s">
        <v>9446</v>
      </c>
      <c r="C122" s="96">
        <v>27102.360619592771</v>
      </c>
      <c r="D122" s="96">
        <v>28527.689867428333</v>
      </c>
      <c r="E122" s="96">
        <v>28527.689867428333</v>
      </c>
      <c r="F122" s="96">
        <v>29491.493867428333</v>
      </c>
      <c r="G122" s="96">
        <v>29556.584270557232</v>
      </c>
    </row>
    <row r="123" spans="1:7" x14ac:dyDescent="0.2">
      <c r="A123" s="39" t="s">
        <v>662</v>
      </c>
      <c r="B123" s="39" t="s">
        <v>9447</v>
      </c>
      <c r="C123" s="96">
        <v>10402.62743236652</v>
      </c>
      <c r="D123" s="96">
        <v>11709.924116937873</v>
      </c>
      <c r="E123" s="96">
        <v>11709.924116937873</v>
      </c>
      <c r="F123" s="96">
        <v>11845.529116937872</v>
      </c>
      <c r="G123" s="96">
        <v>11972.897319265332</v>
      </c>
    </row>
    <row r="124" spans="1:7" x14ac:dyDescent="0.2">
      <c r="A124" s="39" t="s">
        <v>739</v>
      </c>
      <c r="B124" s="39" t="s">
        <v>9448</v>
      </c>
      <c r="C124" s="96">
        <v>2578.646060234867</v>
      </c>
      <c r="D124" s="96">
        <v>2449.4860637814672</v>
      </c>
      <c r="E124" s="96">
        <v>2449.4860637814672</v>
      </c>
      <c r="F124" s="96">
        <v>2510.619063781467</v>
      </c>
      <c r="G124" s="96">
        <v>2519.6337031222492</v>
      </c>
    </row>
    <row r="125" spans="1:7" x14ac:dyDescent="0.2">
      <c r="A125" s="39" t="s">
        <v>7054</v>
      </c>
      <c r="B125" s="39" t="s">
        <v>9449</v>
      </c>
      <c r="C125" s="96">
        <v>4131.5043163047158</v>
      </c>
      <c r="D125" s="96">
        <v>3912.6619480142149</v>
      </c>
      <c r="E125" s="96">
        <v>3912.6619480142149</v>
      </c>
      <c r="F125" s="96">
        <v>3970.639948014215</v>
      </c>
      <c r="G125" s="96">
        <v>3982.7384900956422</v>
      </c>
    </row>
    <row r="126" spans="1:7" x14ac:dyDescent="0.2">
      <c r="A126" s="39" t="s">
        <v>13182</v>
      </c>
      <c r="B126" s="39" t="s">
        <v>9450</v>
      </c>
      <c r="C126" s="96">
        <v>4149.7006255544984</v>
      </c>
      <c r="D126" s="96">
        <v>6202.1905851736828</v>
      </c>
      <c r="E126" s="96">
        <v>6202.1905851736828</v>
      </c>
      <c r="F126" s="96">
        <v>6767.6685851736829</v>
      </c>
      <c r="G126" s="96">
        <v>6786.8466958279496</v>
      </c>
    </row>
    <row r="127" spans="1:7" x14ac:dyDescent="0.2">
      <c r="A127" s="39" t="s">
        <v>4252</v>
      </c>
      <c r="B127" s="39" t="s">
        <v>9451</v>
      </c>
      <c r="C127" s="96">
        <v>2924.6216047087441</v>
      </c>
      <c r="D127" s="96">
        <v>4115.093575984054</v>
      </c>
      <c r="E127" s="96">
        <v>4115.093575984054</v>
      </c>
      <c r="F127" s="96">
        <v>4519.1565759840541</v>
      </c>
      <c r="G127" s="96">
        <v>4534.3010117861495</v>
      </c>
    </row>
    <row r="128" spans="1:7" x14ac:dyDescent="0.2">
      <c r="A128" s="39" t="s">
        <v>12593</v>
      </c>
      <c r="B128" s="39" t="s">
        <v>9452</v>
      </c>
      <c r="C128" s="96">
        <v>3240.2648632049331</v>
      </c>
      <c r="D128" s="96">
        <v>2827.9843493174967</v>
      </c>
      <c r="E128" s="96">
        <v>2827.9843493174967</v>
      </c>
      <c r="F128" s="96">
        <v>2891.0103493174965</v>
      </c>
      <c r="G128" s="96">
        <v>2901.4179443421922</v>
      </c>
    </row>
    <row r="129" spans="1:10" x14ac:dyDescent="0.2">
      <c r="A129" s="39" t="s">
        <v>3490</v>
      </c>
      <c r="B129" s="39" t="s">
        <v>9453</v>
      </c>
      <c r="C129" s="96">
        <v>4356.9931958689976</v>
      </c>
      <c r="D129" s="96">
        <v>3423.0435169510997</v>
      </c>
      <c r="E129" s="96">
        <v>3423.0435169510997</v>
      </c>
      <c r="F129" s="96">
        <v>3479.3295169510998</v>
      </c>
      <c r="G129" s="96">
        <v>3489.9140848454481</v>
      </c>
    </row>
    <row r="130" spans="1:10" x14ac:dyDescent="0.2">
      <c r="A130" s="39" t="s">
        <v>3531</v>
      </c>
      <c r="B130" s="39" t="s">
        <v>9454</v>
      </c>
      <c r="C130" s="96">
        <v>5746.6349108530885</v>
      </c>
      <c r="D130" s="96">
        <v>7157.5176802454362</v>
      </c>
      <c r="E130" s="96">
        <v>7157.5176802454362</v>
      </c>
      <c r="F130" s="96">
        <v>7257.6066802454361</v>
      </c>
      <c r="G130" s="96">
        <v>7262.7515319419899</v>
      </c>
    </row>
    <row r="131" spans="1:10" x14ac:dyDescent="0.2">
      <c r="A131" s="39" t="s">
        <v>13119</v>
      </c>
      <c r="B131" s="39" t="s">
        <v>9455</v>
      </c>
      <c r="C131" s="96">
        <v>12780.640007220733</v>
      </c>
      <c r="D131" s="96">
        <v>13656.712816310943</v>
      </c>
      <c r="E131" s="96">
        <v>17476.712816310945</v>
      </c>
      <c r="F131" s="96">
        <v>17653.835816310944</v>
      </c>
      <c r="G131" s="96">
        <v>17690.054071602499</v>
      </c>
    </row>
    <row r="132" spans="1:10" x14ac:dyDescent="0.2">
      <c r="A132" s="39" t="s">
        <v>9415</v>
      </c>
      <c r="B132" s="39" t="s">
        <v>5873</v>
      </c>
      <c r="C132" s="96">
        <v>14867.64612695192</v>
      </c>
      <c r="D132" s="96">
        <v>15132.467866444797</v>
      </c>
      <c r="E132" s="96">
        <v>15132.467866444797</v>
      </c>
      <c r="F132" s="96">
        <v>15305.111866444797</v>
      </c>
      <c r="G132" s="96">
        <v>15308.796431335848</v>
      </c>
    </row>
    <row r="133" spans="1:10" x14ac:dyDescent="0.2">
      <c r="A133" s="39" t="s">
        <v>14267</v>
      </c>
      <c r="B133" s="39" t="s">
        <v>5874</v>
      </c>
      <c r="C133" s="96">
        <v>12709.916579651721</v>
      </c>
      <c r="D133" s="96">
        <v>12868.719997402706</v>
      </c>
      <c r="E133" s="96">
        <v>12868.719997402706</v>
      </c>
      <c r="F133" s="96">
        <v>13054.774997402707</v>
      </c>
      <c r="G133" s="96">
        <v>13077.679944357476</v>
      </c>
    </row>
    <row r="134" spans="1:10" x14ac:dyDescent="0.2">
      <c r="A134" s="39" t="s">
        <v>11306</v>
      </c>
      <c r="B134" s="39" t="s">
        <v>5875</v>
      </c>
      <c r="C134" s="96">
        <v>4852.7529242319506</v>
      </c>
      <c r="D134" s="96">
        <v>5622.7800673654256</v>
      </c>
      <c r="E134" s="96">
        <v>5622.7800673654256</v>
      </c>
      <c r="F134" s="96">
        <v>5695.8370673654254</v>
      </c>
      <c r="G134" s="96">
        <v>5760.5801361653321</v>
      </c>
    </row>
    <row r="135" spans="1:10" x14ac:dyDescent="0.2">
      <c r="A135" s="39" t="s">
        <v>4003</v>
      </c>
      <c r="B135" s="39" t="s">
        <v>5876</v>
      </c>
      <c r="C135" s="96">
        <v>8026.2245729143742</v>
      </c>
      <c r="D135" s="96">
        <v>14071.383125410895</v>
      </c>
      <c r="E135" s="96">
        <v>14071.383125410895</v>
      </c>
      <c r="F135" s="96">
        <v>14251.495125410895</v>
      </c>
      <c r="G135" s="96">
        <v>14255.66553410573</v>
      </c>
    </row>
    <row r="136" spans="1:10" x14ac:dyDescent="0.2">
      <c r="A136" s="39" t="s">
        <v>8386</v>
      </c>
      <c r="B136" s="39" t="s">
        <v>5877</v>
      </c>
      <c r="C136" s="96">
        <v>21317.743142008425</v>
      </c>
      <c r="D136" s="96">
        <v>22970.286016857815</v>
      </c>
      <c r="E136" s="96">
        <v>22970.286016857815</v>
      </c>
      <c r="F136" s="96">
        <v>23186.149016857817</v>
      </c>
      <c r="G136" s="96">
        <v>23189.887440515493</v>
      </c>
    </row>
    <row r="137" spans="1:10" x14ac:dyDescent="0.2">
      <c r="A137" s="39" t="s">
        <v>9793</v>
      </c>
      <c r="B137" s="39" t="s">
        <v>5878</v>
      </c>
      <c r="C137" s="96">
        <v>28243.922364074722</v>
      </c>
      <c r="D137" s="96">
        <v>32928.135640887296</v>
      </c>
      <c r="E137" s="96">
        <v>32928.135640887296</v>
      </c>
      <c r="F137" s="96">
        <v>33296.017640887294</v>
      </c>
      <c r="G137" s="96">
        <v>33411.694402634574</v>
      </c>
    </row>
    <row r="138" spans="1:10" x14ac:dyDescent="0.2">
      <c r="A138" s="39" t="s">
        <v>2405</v>
      </c>
      <c r="B138" s="39" t="s">
        <v>5879</v>
      </c>
      <c r="C138" s="96">
        <v>36483.914226492721</v>
      </c>
      <c r="D138" s="96">
        <v>44595.687353963607</v>
      </c>
      <c r="E138" s="96">
        <v>44595.687353963607</v>
      </c>
      <c r="F138" s="96">
        <v>45273.283353963605</v>
      </c>
      <c r="G138" s="96">
        <v>45311.694085492192</v>
      </c>
    </row>
    <row r="139" spans="1:10" x14ac:dyDescent="0.2">
      <c r="A139" s="39" t="s">
        <v>12926</v>
      </c>
      <c r="B139" s="39" t="s">
        <v>5880</v>
      </c>
      <c r="C139" s="96">
        <v>20898.980514865958</v>
      </c>
      <c r="D139" s="96">
        <v>23787.697737253337</v>
      </c>
      <c r="E139" s="96">
        <v>23791.448619409854</v>
      </c>
      <c r="F139" s="96">
        <v>24469.521619409854</v>
      </c>
      <c r="G139" s="96">
        <v>24534.344320043314</v>
      </c>
    </row>
    <row r="140" spans="1:10" x14ac:dyDescent="0.2">
      <c r="A140" s="39" t="s">
        <v>8206</v>
      </c>
      <c r="B140" s="39" t="s">
        <v>5881</v>
      </c>
      <c r="C140" s="96">
        <v>19695.349087398863</v>
      </c>
      <c r="D140" s="96">
        <v>20633.167323079299</v>
      </c>
      <c r="E140" s="96">
        <v>20633.167323079299</v>
      </c>
      <c r="F140" s="96">
        <v>20971.609323079298</v>
      </c>
      <c r="G140" s="96">
        <v>21124.921788839423</v>
      </c>
    </row>
    <row r="141" spans="1:10" x14ac:dyDescent="0.2">
      <c r="A141" s="39" t="s">
        <v>6330</v>
      </c>
      <c r="B141" s="39" t="s">
        <v>5882</v>
      </c>
      <c r="C141" s="96">
        <v>23269.261782121037</v>
      </c>
      <c r="D141" s="96">
        <v>25530.133351335717</v>
      </c>
      <c r="E141" s="96">
        <v>25530.133351335717</v>
      </c>
      <c r="F141" s="96">
        <v>25726.154351335717</v>
      </c>
      <c r="G141" s="96">
        <v>25970.613121283324</v>
      </c>
    </row>
    <row r="142" spans="1:10" x14ac:dyDescent="0.2">
      <c r="A142" s="39" t="s">
        <v>4518</v>
      </c>
      <c r="B142" s="39" t="s">
        <v>5883</v>
      </c>
      <c r="C142" s="96">
        <v>5234.8158759371645</v>
      </c>
      <c r="D142" s="96">
        <v>5454.4707976804657</v>
      </c>
      <c r="E142" s="96">
        <v>6860</v>
      </c>
      <c r="F142" s="96">
        <v>6942.1480000000001</v>
      </c>
      <c r="G142" s="96">
        <v>6987.8162667114038</v>
      </c>
      <c r="I142" s="13"/>
      <c r="J142" s="13"/>
    </row>
    <row r="143" spans="1:10" x14ac:dyDescent="0.2">
      <c r="A143" s="39" t="s">
        <v>5636</v>
      </c>
      <c r="B143" s="39" t="s">
        <v>5884</v>
      </c>
      <c r="C143" s="96">
        <v>17464.776301638765</v>
      </c>
      <c r="D143" s="96">
        <v>23428.358450370353</v>
      </c>
      <c r="E143" s="96">
        <v>23428.358450370353</v>
      </c>
      <c r="F143" s="96">
        <v>24822.581450370351</v>
      </c>
      <c r="G143" s="96">
        <v>24829.546011830444</v>
      </c>
    </row>
    <row r="144" spans="1:10" x14ac:dyDescent="0.2">
      <c r="A144" s="39" t="s">
        <v>6382</v>
      </c>
      <c r="B144" s="39" t="s">
        <v>5885</v>
      </c>
      <c r="C144" s="96">
        <v>5351.7689475119023</v>
      </c>
      <c r="D144" s="96">
        <v>6862.5349100880985</v>
      </c>
      <c r="E144" s="96">
        <v>6862.5349100880985</v>
      </c>
      <c r="F144" s="96">
        <v>6933.6099100880983</v>
      </c>
      <c r="G144" s="96">
        <v>6964.2462377707698</v>
      </c>
    </row>
    <row r="145" spans="1:10" x14ac:dyDescent="0.2">
      <c r="A145" s="39" t="s">
        <v>2419</v>
      </c>
      <c r="B145" s="39" t="s">
        <v>5886</v>
      </c>
      <c r="C145" s="96">
        <v>4939.5050451182669</v>
      </c>
      <c r="D145" s="96">
        <v>5958.2998119910653</v>
      </c>
      <c r="E145" s="96">
        <v>5958.2998119910653</v>
      </c>
      <c r="F145" s="96">
        <v>6039.3998119910657</v>
      </c>
      <c r="G145" s="96">
        <v>6070.324622826558</v>
      </c>
    </row>
    <row r="146" spans="1:10" x14ac:dyDescent="0.2">
      <c r="A146" s="39" t="s">
        <v>10276</v>
      </c>
      <c r="B146" s="39" t="s">
        <v>5887</v>
      </c>
      <c r="C146" s="96">
        <v>8430.0944870627172</v>
      </c>
      <c r="D146" s="96">
        <v>8640.2256670344177</v>
      </c>
      <c r="E146" s="96">
        <v>9944.2256670344177</v>
      </c>
      <c r="F146" s="96">
        <v>10112.874667034417</v>
      </c>
      <c r="G146" s="96">
        <v>10145.223345245904</v>
      </c>
    </row>
    <row r="147" spans="1:10" x14ac:dyDescent="0.2">
      <c r="A147" s="39" t="s">
        <v>13958</v>
      </c>
      <c r="B147" s="39" t="s">
        <v>12450</v>
      </c>
      <c r="C147" s="96">
        <v>6485.7985711764659</v>
      </c>
      <c r="D147" s="96">
        <v>6800.3856932251838</v>
      </c>
      <c r="E147" s="96">
        <v>6800.3856932251838</v>
      </c>
      <c r="F147" s="96">
        <v>6911.185693225184</v>
      </c>
      <c r="G147" s="96">
        <v>6955.6454269264441</v>
      </c>
    </row>
    <row r="148" spans="1:10" x14ac:dyDescent="0.2">
      <c r="A148" s="39" t="s">
        <v>3037</v>
      </c>
      <c r="B148" s="39" t="s">
        <v>12451</v>
      </c>
      <c r="C148" s="96">
        <v>6459.6145799967899</v>
      </c>
      <c r="D148" s="96">
        <v>6714.6201102848172</v>
      </c>
      <c r="E148" s="96">
        <v>6714.6201102848172</v>
      </c>
      <c r="F148" s="96">
        <v>6834.4321102848171</v>
      </c>
      <c r="G148" s="96">
        <v>6856.3846408884656</v>
      </c>
    </row>
    <row r="149" spans="1:10" x14ac:dyDescent="0.2">
      <c r="A149" s="39" t="s">
        <v>3082</v>
      </c>
      <c r="B149" s="39" t="s">
        <v>12452</v>
      </c>
      <c r="C149" s="96">
        <v>5441.5893782778494</v>
      </c>
      <c r="D149" s="96">
        <v>5656.4064339756414</v>
      </c>
      <c r="E149" s="96">
        <v>5656.4064339756414</v>
      </c>
      <c r="F149" s="96">
        <v>5712.7474339756418</v>
      </c>
      <c r="G149" s="96">
        <v>5731.2402799310412</v>
      </c>
    </row>
    <row r="150" spans="1:10" x14ac:dyDescent="0.2">
      <c r="A150" s="39" t="s">
        <v>3303</v>
      </c>
      <c r="B150" s="39" t="s">
        <v>12453</v>
      </c>
      <c r="C150" s="96">
        <v>6591.1140971149016</v>
      </c>
      <c r="D150" s="96">
        <v>6867.6369599519221</v>
      </c>
      <c r="E150" s="96">
        <v>7031.8860777954014</v>
      </c>
      <c r="F150" s="96">
        <v>7132.1290777954018</v>
      </c>
      <c r="G150" s="96">
        <v>7173.8128440984419</v>
      </c>
    </row>
    <row r="151" spans="1:10" x14ac:dyDescent="0.2">
      <c r="A151" s="39" t="s">
        <v>11535</v>
      </c>
      <c r="B151" s="39" t="s">
        <v>12454</v>
      </c>
      <c r="C151" s="96">
        <v>16862.990579414563</v>
      </c>
      <c r="D151" s="96">
        <v>17133.041200050953</v>
      </c>
      <c r="E151" s="96">
        <v>17133.041200050953</v>
      </c>
      <c r="F151" s="96">
        <v>17319.139428684819</v>
      </c>
      <c r="G151" s="96">
        <v>17353.217817803314</v>
      </c>
    </row>
    <row r="152" spans="1:10" x14ac:dyDescent="0.2">
      <c r="A152" s="39" t="s">
        <v>7321</v>
      </c>
      <c r="B152" s="39" t="s">
        <v>12455</v>
      </c>
      <c r="C152" s="96">
        <v>67.013627797229958</v>
      </c>
      <c r="D152" s="96">
        <v>68.086810616879376</v>
      </c>
      <c r="E152" s="96">
        <v>68.086810616879376</v>
      </c>
      <c r="F152" s="96">
        <v>68.879581983013054</v>
      </c>
      <c r="G152" s="96">
        <v>69.015009709996662</v>
      </c>
    </row>
    <row r="153" spans="1:10" x14ac:dyDescent="0.2">
      <c r="A153" s="39" t="s">
        <v>4439</v>
      </c>
      <c r="B153" s="39" t="s">
        <v>12456</v>
      </c>
      <c r="C153" s="96">
        <v>11866.073641112816</v>
      </c>
      <c r="D153" s="96">
        <v>11588.023209590472</v>
      </c>
      <c r="E153" s="96">
        <v>11866.073641112816</v>
      </c>
      <c r="F153" s="96">
        <v>11998.329641112816</v>
      </c>
      <c r="G153" s="96">
        <v>12055.005691730943</v>
      </c>
    </row>
    <row r="154" spans="1:10" x14ac:dyDescent="0.2">
      <c r="A154" s="39" t="s">
        <v>6073</v>
      </c>
      <c r="B154" s="39" t="s">
        <v>12457</v>
      </c>
      <c r="C154" s="96">
        <v>16840.368152012667</v>
      </c>
      <c r="D154" s="96">
        <v>17180.500057882884</v>
      </c>
      <c r="E154" s="96">
        <v>18596.500057882884</v>
      </c>
      <c r="F154" s="96">
        <v>18795.453057882885</v>
      </c>
      <c r="G154" s="96">
        <v>18861.705827892471</v>
      </c>
    </row>
    <row r="155" spans="1:10" x14ac:dyDescent="0.2">
      <c r="A155" s="39" t="s">
        <v>1653</v>
      </c>
      <c r="B155" s="39" t="s">
        <v>12458</v>
      </c>
      <c r="C155" s="96">
        <v>11200.836740854953</v>
      </c>
      <c r="D155" s="96">
        <v>12056.738509781604</v>
      </c>
      <c r="E155" s="96">
        <v>12056.738509781604</v>
      </c>
      <c r="F155" s="96">
        <v>12153.482509781605</v>
      </c>
      <c r="G155" s="96">
        <v>12196.644555648209</v>
      </c>
    </row>
    <row r="156" spans="1:10" x14ac:dyDescent="0.2">
      <c r="A156" s="39" t="s">
        <v>805</v>
      </c>
      <c r="B156" s="39" t="s">
        <v>9456</v>
      </c>
      <c r="C156" s="96">
        <v>15703.840030531148</v>
      </c>
      <c r="D156" s="96">
        <v>18992.624798012639</v>
      </c>
      <c r="E156" s="96">
        <v>18992.624798012639</v>
      </c>
      <c r="F156" s="96">
        <v>19195.66279801264</v>
      </c>
      <c r="G156" s="96">
        <v>19268.694985977003</v>
      </c>
    </row>
    <row r="157" spans="1:10" x14ac:dyDescent="0.2">
      <c r="A157" s="39" t="s">
        <v>10951</v>
      </c>
      <c r="B157" s="39" t="s">
        <v>5889</v>
      </c>
      <c r="C157" s="96">
        <v>12537.576455484266</v>
      </c>
      <c r="D157" s="96">
        <v>12388.776759503608</v>
      </c>
      <c r="E157" s="96">
        <v>12537.576455484266</v>
      </c>
      <c r="F157" s="96">
        <v>12713.632455484267</v>
      </c>
      <c r="G157" s="96">
        <v>12820.893297661256</v>
      </c>
    </row>
    <row r="158" spans="1:10" x14ac:dyDescent="0.2">
      <c r="B158" s="168" t="s">
        <v>6454</v>
      </c>
      <c r="C158" s="131"/>
      <c r="D158" s="131"/>
      <c r="E158" s="131"/>
      <c r="F158" s="131"/>
      <c r="G158" s="131"/>
    </row>
    <row r="159" spans="1:10" x14ac:dyDescent="0.2">
      <c r="B159" s="21" t="s">
        <v>2929</v>
      </c>
      <c r="C159" s="160">
        <f>SUM(C6:C157)</f>
        <v>2223588.3396115885</v>
      </c>
      <c r="D159" s="160">
        <f t="shared" ref="D159:G159" si="0">SUM(D6:D157)</f>
        <v>2407397.090823371</v>
      </c>
      <c r="E159" s="160">
        <f t="shared" si="0"/>
        <v>2450537.8732364676</v>
      </c>
      <c r="F159" s="160">
        <f t="shared" si="0"/>
        <v>2510537.8712364677</v>
      </c>
      <c r="G159" s="160">
        <f t="shared" si="0"/>
        <v>2523680.3959207516</v>
      </c>
      <c r="H159" s="131"/>
      <c r="I159" s="131"/>
      <c r="J159" s="131"/>
    </row>
    <row r="160" spans="1:10" x14ac:dyDescent="0.2">
      <c r="A160" s="131"/>
      <c r="B160" s="132"/>
      <c r="C160" s="160"/>
      <c r="D160" s="160"/>
      <c r="E160" s="160"/>
      <c r="F160" s="160"/>
      <c r="G160" s="160"/>
      <c r="H160" s="131"/>
      <c r="I160" s="131"/>
      <c r="J160" s="131"/>
    </row>
    <row r="161" spans="1:10" x14ac:dyDescent="0.2">
      <c r="A161" s="5" t="s">
        <v>2914</v>
      </c>
      <c r="B161" s="132"/>
      <c r="C161" s="132"/>
      <c r="D161" s="132"/>
      <c r="E161" s="131"/>
      <c r="F161" s="131"/>
      <c r="G161" s="131"/>
      <c r="H161" s="131"/>
      <c r="I161" s="131"/>
      <c r="J161" s="131"/>
    </row>
    <row r="162" spans="1:10" x14ac:dyDescent="0.2">
      <c r="A162" t="s">
        <v>7518</v>
      </c>
      <c r="B162" s="132"/>
      <c r="C162" s="131"/>
      <c r="D162" s="131"/>
      <c r="E162" s="131"/>
      <c r="F162" s="131"/>
      <c r="G162" s="131"/>
      <c r="H162" s="131"/>
      <c r="I162" s="131"/>
      <c r="J162" s="131"/>
    </row>
    <row r="163" spans="1:10" x14ac:dyDescent="0.2">
      <c r="A163" t="s">
        <v>7519</v>
      </c>
      <c r="B163" s="132"/>
      <c r="C163" s="132"/>
      <c r="D163" s="132"/>
      <c r="E163" s="131"/>
      <c r="F163" s="131"/>
      <c r="G163" s="131"/>
      <c r="H163" s="131"/>
      <c r="I163" s="131"/>
      <c r="J163" s="131"/>
    </row>
    <row r="164" spans="1:10" x14ac:dyDescent="0.2">
      <c r="A164" s="137" t="s">
        <v>7520</v>
      </c>
      <c r="B164" s="132"/>
      <c r="C164" s="132"/>
      <c r="D164" s="132"/>
      <c r="E164" s="131"/>
      <c r="F164" s="131"/>
      <c r="G164" s="131"/>
      <c r="H164" s="131"/>
      <c r="I164" s="131"/>
      <c r="J164" s="131"/>
    </row>
    <row r="165" spans="1:10" x14ac:dyDescent="0.2">
      <c r="A165" s="137" t="s">
        <v>13459</v>
      </c>
      <c r="B165" s="132"/>
      <c r="C165" s="132"/>
      <c r="D165" s="132"/>
      <c r="E165" s="131"/>
      <c r="F165" s="131"/>
      <c r="G165" s="131"/>
      <c r="H165" s="131"/>
      <c r="I165" s="131"/>
      <c r="J165" s="131"/>
    </row>
    <row r="166" spans="1:10" x14ac:dyDescent="0.2">
      <c r="A166" s="137" t="s">
        <v>13460</v>
      </c>
      <c r="B166" s="130"/>
      <c r="C166" s="130"/>
      <c r="D166" s="130"/>
      <c r="E166" s="96"/>
      <c r="F166" s="96"/>
      <c r="G166" s="131"/>
      <c r="H166" s="131"/>
      <c r="I166" s="131"/>
      <c r="J166" s="131"/>
    </row>
    <row r="167" spans="1:10" x14ac:dyDescent="0.2">
      <c r="A167" t="s">
        <v>7521</v>
      </c>
      <c r="B167" s="138"/>
      <c r="C167" s="138"/>
      <c r="D167" s="138"/>
      <c r="E167" s="96"/>
      <c r="F167" s="96"/>
      <c r="G167" s="131"/>
      <c r="H167" s="131"/>
      <c r="I167" s="131"/>
      <c r="J167" s="131"/>
    </row>
    <row r="168" spans="1:10" x14ac:dyDescent="0.2">
      <c r="A168" s="175" t="s">
        <v>7522</v>
      </c>
      <c r="B168" s="138"/>
      <c r="C168" s="138"/>
      <c r="D168" s="138"/>
      <c r="E168" s="96"/>
      <c r="F168" s="96"/>
      <c r="G168" s="131"/>
      <c r="H168" s="131"/>
      <c r="I168" s="131"/>
      <c r="J168" s="131"/>
    </row>
    <row r="169" spans="1:10" x14ac:dyDescent="0.2">
      <c r="A169" s="174" t="s">
        <v>13461</v>
      </c>
      <c r="B169" s="138"/>
      <c r="C169" s="138"/>
      <c r="D169" s="138"/>
      <c r="E169" s="96"/>
      <c r="F169" s="96"/>
      <c r="G169" s="131"/>
    </row>
    <row r="170" spans="1:10" x14ac:dyDescent="0.2">
      <c r="A170" s="38" t="s">
        <v>13462</v>
      </c>
      <c r="B170" s="138"/>
      <c r="C170" s="138"/>
      <c r="D170" s="138"/>
      <c r="E170" s="96"/>
      <c r="F170" s="96"/>
      <c r="G170" s="131"/>
    </row>
    <row r="171" spans="1:10" x14ac:dyDescent="0.2">
      <c r="A171" s="157" t="s">
        <v>13463</v>
      </c>
      <c r="B171" s="138"/>
      <c r="C171" s="138"/>
      <c r="D171" s="138"/>
      <c r="E171" s="96"/>
      <c r="F171" s="96"/>
      <c r="G171" s="131"/>
    </row>
  </sheetData>
  <phoneticPr fontId="7" type="noConversion"/>
  <pageMargins left="0.75" right="0.75" top="1" bottom="1" header="0.5" footer="0.5"/>
  <pageSetup paperSize="9" scale="67"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heetViews>
  <sheetFormatPr defaultRowHeight="12.75" x14ac:dyDescent="0.2"/>
  <cols>
    <col min="1" max="16384" width="9.140625" style="63"/>
  </cols>
  <sheetData>
    <row r="1" spans="1:7" x14ac:dyDescent="0.2">
      <c r="A1" s="62" t="s">
        <v>2927</v>
      </c>
    </row>
    <row r="2" spans="1:7" ht="21.75" customHeight="1" x14ac:dyDescent="0.2">
      <c r="A2" s="123" t="s">
        <v>2925</v>
      </c>
      <c r="B2" s="158" t="s">
        <v>14293</v>
      </c>
      <c r="C2" s="66"/>
      <c r="E2" s="67"/>
      <c r="F2" s="67"/>
      <c r="G2" s="67"/>
    </row>
    <row r="3" spans="1:7" ht="21.75" customHeight="1" x14ac:dyDescent="0.2">
      <c r="A3" s="123" t="s">
        <v>1109</v>
      </c>
      <c r="B3" s="66" t="s">
        <v>2844</v>
      </c>
      <c r="C3" s="66"/>
      <c r="E3" s="67"/>
      <c r="F3" s="67"/>
      <c r="G3" s="67"/>
    </row>
    <row r="4" spans="1:7" ht="21.75" customHeight="1" x14ac:dyDescent="0.2">
      <c r="A4" s="123" t="s">
        <v>2845</v>
      </c>
      <c r="B4" s="66" t="s">
        <v>0</v>
      </c>
      <c r="C4" s="66"/>
      <c r="D4" s="67"/>
      <c r="E4" s="67"/>
      <c r="F4" s="67"/>
      <c r="G4" s="67"/>
    </row>
    <row r="5" spans="1:7" ht="21.75" customHeight="1" x14ac:dyDescent="0.2">
      <c r="A5" s="123" t="s">
        <v>1110</v>
      </c>
      <c r="B5" s="124" t="s">
        <v>2486</v>
      </c>
      <c r="C5" s="66"/>
      <c r="D5" s="67"/>
      <c r="E5" s="67"/>
      <c r="F5" s="67"/>
      <c r="G5" s="67"/>
    </row>
    <row r="6" spans="1:7" ht="21.75" customHeight="1" x14ac:dyDescent="0.2">
      <c r="A6" s="123" t="s">
        <v>1111</v>
      </c>
      <c r="B6" s="63" t="s">
        <v>1</v>
      </c>
      <c r="C6" s="67"/>
      <c r="D6" s="67"/>
      <c r="E6" s="67"/>
      <c r="F6" s="67"/>
      <c r="G6" s="67"/>
    </row>
    <row r="7" spans="1:7" ht="21.75" customHeight="1" x14ac:dyDescent="0.2">
      <c r="A7" s="123" t="s">
        <v>6857</v>
      </c>
      <c r="B7" s="67" t="s">
        <v>2487</v>
      </c>
      <c r="C7" s="67"/>
      <c r="D7" s="67"/>
      <c r="E7" s="67"/>
      <c r="F7" s="67"/>
      <c r="G7" s="67"/>
    </row>
    <row r="8" spans="1:7" ht="21.75" customHeight="1" x14ac:dyDescent="0.2">
      <c r="A8" s="123" t="s">
        <v>2846</v>
      </c>
      <c r="B8" s="67" t="s">
        <v>2488</v>
      </c>
      <c r="C8" s="67"/>
      <c r="D8" s="67"/>
      <c r="E8" s="67"/>
      <c r="F8" s="67"/>
      <c r="G8" s="67"/>
    </row>
    <row r="9" spans="1:7" ht="21.75" customHeight="1" x14ac:dyDescent="0.2">
      <c r="A9" s="123" t="s">
        <v>2847</v>
      </c>
      <c r="B9" s="67" t="s">
        <v>2</v>
      </c>
      <c r="C9" s="67"/>
      <c r="D9" s="67"/>
      <c r="E9" s="67"/>
      <c r="F9" s="67"/>
      <c r="G9" s="67"/>
    </row>
    <row r="10" spans="1:7" ht="21.75" customHeight="1" x14ac:dyDescent="0.2">
      <c r="A10" s="123" t="s">
        <v>2848</v>
      </c>
      <c r="B10" s="65" t="s">
        <v>2926</v>
      </c>
      <c r="C10" s="65"/>
      <c r="D10" s="67"/>
      <c r="E10" s="67"/>
      <c r="F10" s="67"/>
      <c r="G10" s="67"/>
    </row>
    <row r="11" spans="1:7" ht="19.5" customHeight="1" x14ac:dyDescent="0.2">
      <c r="A11" s="65" t="s">
        <v>4</v>
      </c>
      <c r="B11" s="65" t="s">
        <v>6835</v>
      </c>
      <c r="C11" s="64"/>
      <c r="D11" s="62"/>
      <c r="E11" s="62"/>
      <c r="F11" s="62"/>
      <c r="G11" s="62"/>
    </row>
    <row r="12" spans="1:7" ht="21" customHeight="1" x14ac:dyDescent="0.2">
      <c r="A12" s="67" t="s">
        <v>2903</v>
      </c>
      <c r="B12" s="105" t="s">
        <v>6836</v>
      </c>
      <c r="C12" s="67"/>
      <c r="D12" s="67"/>
    </row>
    <row r="13" spans="1:7" ht="22.5" customHeight="1" x14ac:dyDescent="0.2">
      <c r="A13" s="63" t="s">
        <v>6833</v>
      </c>
      <c r="B13" s="63" t="s">
        <v>2485</v>
      </c>
    </row>
  </sheetData>
  <phoneticPr fontId="7" type="noConversion"/>
  <pageMargins left="0.75" right="0.75" top="1" bottom="1" header="0.5" footer="0.5"/>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64"/>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RowHeight="12.75" x14ac:dyDescent="0.2"/>
  <cols>
    <col min="1" max="1" width="11.140625" customWidth="1"/>
    <col min="2" max="2" width="25.85546875" customWidth="1"/>
    <col min="3" max="3" width="10.28515625" bestFit="1" customWidth="1"/>
    <col min="4" max="4" width="9.28515625" customWidth="1"/>
    <col min="5" max="5" width="10.5703125" customWidth="1"/>
    <col min="6" max="7" width="10.7109375" customWidth="1"/>
    <col min="10" max="10" width="11.28515625" customWidth="1"/>
    <col min="12" max="12" width="10.7109375" customWidth="1"/>
    <col min="14" max="14" width="11.5703125" customWidth="1"/>
    <col min="17" max="17" width="11.140625" customWidth="1"/>
    <col min="19" max="19" width="11.5703125" customWidth="1"/>
    <col min="21" max="21" width="12.5703125" customWidth="1"/>
    <col min="27" max="27" width="10.42578125" customWidth="1"/>
    <col min="29" max="29" width="10.7109375" customWidth="1"/>
    <col min="32" max="32" width="11.42578125" customWidth="1"/>
  </cols>
  <sheetData>
    <row r="1" spans="1:34" x14ac:dyDescent="0.2">
      <c r="A1" s="176" t="s">
        <v>14291</v>
      </c>
      <c r="B1" s="176"/>
      <c r="C1" s="177"/>
      <c r="D1" s="177"/>
      <c r="E1" s="177"/>
      <c r="F1" s="177"/>
      <c r="G1" s="177"/>
      <c r="H1" s="177"/>
      <c r="I1" s="21"/>
      <c r="J1" s="21"/>
      <c r="K1" s="21"/>
      <c r="L1" s="21"/>
      <c r="M1" s="21"/>
    </row>
    <row r="2" spans="1:34" x14ac:dyDescent="0.2">
      <c r="A2" s="21"/>
      <c r="B2" s="21"/>
      <c r="C2" s="21"/>
      <c r="D2" s="21"/>
      <c r="E2" s="21"/>
      <c r="F2" s="21"/>
      <c r="G2" s="21"/>
      <c r="H2" s="21"/>
      <c r="I2" s="21"/>
      <c r="J2" s="21"/>
      <c r="K2" s="21"/>
      <c r="L2" s="21"/>
      <c r="M2" s="21"/>
    </row>
    <row r="3" spans="1:34" x14ac:dyDescent="0.2">
      <c r="A3" s="21"/>
      <c r="B3" s="21"/>
      <c r="C3" s="21"/>
      <c r="D3" s="21"/>
      <c r="E3" s="21"/>
      <c r="F3" s="21"/>
      <c r="G3" s="21"/>
      <c r="H3" s="21"/>
      <c r="I3" s="21"/>
      <c r="J3" s="21"/>
      <c r="K3" s="21"/>
      <c r="L3" s="21"/>
      <c r="M3" s="21"/>
    </row>
    <row r="4" spans="1:34" ht="89.25" x14ac:dyDescent="0.2">
      <c r="A4" s="26" t="s">
        <v>6860</v>
      </c>
      <c r="B4" s="25" t="s">
        <v>7324</v>
      </c>
      <c r="C4" s="118" t="s">
        <v>2842</v>
      </c>
      <c r="D4" s="118" t="s">
        <v>5563</v>
      </c>
      <c r="E4" s="118" t="s">
        <v>2904</v>
      </c>
      <c r="F4" s="118" t="s">
        <v>5565</v>
      </c>
      <c r="G4" s="118" t="s">
        <v>14295</v>
      </c>
      <c r="H4" s="118" t="s">
        <v>9390</v>
      </c>
      <c r="I4" s="118" t="s">
        <v>12224</v>
      </c>
      <c r="J4" s="126" t="s">
        <v>9391</v>
      </c>
      <c r="K4" s="127" t="s">
        <v>5566</v>
      </c>
      <c r="L4" s="126" t="s">
        <v>2843</v>
      </c>
      <c r="M4" s="126" t="s">
        <v>5564</v>
      </c>
      <c r="N4" s="118" t="s">
        <v>9392</v>
      </c>
      <c r="O4" s="118" t="s">
        <v>9393</v>
      </c>
      <c r="P4" s="118" t="s">
        <v>5567</v>
      </c>
      <c r="Q4" s="118" t="s">
        <v>5562</v>
      </c>
      <c r="R4" s="21"/>
      <c r="S4" s="118" t="s">
        <v>14278</v>
      </c>
      <c r="T4" s="118" t="s">
        <v>14279</v>
      </c>
      <c r="U4" s="118" t="s">
        <v>14280</v>
      </c>
      <c r="V4" s="118" t="s">
        <v>14281</v>
      </c>
      <c r="W4" s="118" t="s">
        <v>14282</v>
      </c>
      <c r="X4" s="118" t="s">
        <v>14283</v>
      </c>
      <c r="Y4" s="127" t="s">
        <v>14292</v>
      </c>
      <c r="Z4" s="127" t="s">
        <v>14284</v>
      </c>
      <c r="AA4" s="126" t="s">
        <v>14285</v>
      </c>
      <c r="AB4" s="126" t="s">
        <v>14286</v>
      </c>
      <c r="AC4" s="118" t="s">
        <v>14287</v>
      </c>
      <c r="AD4" s="118" t="s">
        <v>14288</v>
      </c>
      <c r="AE4" s="118" t="s">
        <v>14289</v>
      </c>
      <c r="AF4" s="118" t="s">
        <v>14290</v>
      </c>
    </row>
    <row r="5" spans="1:34" x14ac:dyDescent="0.2">
      <c r="A5" s="39" t="s">
        <v>4601</v>
      </c>
      <c r="B5" s="39" t="s">
        <v>11590</v>
      </c>
      <c r="C5" s="4">
        <f>INDEX('Pace-of-change'!$M:$M,MATCH(Allocations!A5,'Pace-of-change'!$D:$D,0),1)</f>
        <v>8029.9483840920893</v>
      </c>
      <c r="D5" s="4">
        <f t="shared" ref="D5:D36" si="0">C5/Q5*1000</f>
        <v>86.616244407994458</v>
      </c>
      <c r="E5" s="4">
        <f>(INDEX('Final Weighted Populations'!$I:$I,MATCH(Allocations!A5,'Final Weighted Populations'!$C:$C,0),1))*'Pace-of-change'!$O$158</f>
        <v>6562.0093961654502</v>
      </c>
      <c r="F5" s="4">
        <f t="shared" ref="F5:F36" si="1">E5/Q5*1000</f>
        <v>70.782100018453164</v>
      </c>
      <c r="G5" s="59">
        <f>C5/(E5*$C$158/$E$158)-1</f>
        <v>0.28980242246672194</v>
      </c>
      <c r="H5" s="13">
        <f>C5-E5</f>
        <v>1467.9389879266391</v>
      </c>
      <c r="I5" s="59">
        <f>H5/E5</f>
        <v>0.22370266473322001</v>
      </c>
      <c r="J5" s="13">
        <f>(INDEX('Pace-of-change'!$V:$V,MATCH(Allocations!A5,'Pace-of-change'!$D:$D,0),1))-Allocations!C5</f>
        <v>224.83855475457858</v>
      </c>
      <c r="K5" s="59">
        <f t="shared" ref="K5:K36" si="2">J5/C5</f>
        <v>2.8000000000000011E-2</v>
      </c>
      <c r="L5" s="13">
        <f>INDEX('Pace-of-change'!$V:$V,MATCH(Allocations!A5,'Pace-of-change'!$D:$D,0),1)</f>
        <v>8254.7869388466679</v>
      </c>
      <c r="M5" s="4">
        <f>L5/Q5*1000</f>
        <v>89.041499251418301</v>
      </c>
      <c r="N5" s="13">
        <f>E5*$L$158/$E$158</f>
        <v>6566.4352916441894</v>
      </c>
      <c r="O5" s="13">
        <f>L5-N5</f>
        <v>1688.3516472024785</v>
      </c>
      <c r="P5" s="59">
        <f>O5/N5</f>
        <v>0.25711844740949652</v>
      </c>
      <c r="Q5" s="4">
        <f>INDEX('Pace-of-change'!$Z:$Z,MATCH(Allocations!A5,'Pace-of-change'!$D:$D,0),1)</f>
        <v>92707.187190754557</v>
      </c>
      <c r="S5" s="91">
        <v>8254.7869388466679</v>
      </c>
      <c r="T5" s="91">
        <v>88.700444331729415</v>
      </c>
      <c r="U5" s="91">
        <v>6941.4308172944875</v>
      </c>
      <c r="V5" s="91">
        <v>74.587993894122889</v>
      </c>
      <c r="W5" s="91">
        <v>1313.3561215521804</v>
      </c>
      <c r="X5" s="59">
        <v>0.18920538951133392</v>
      </c>
      <c r="Y5" s="91">
        <v>231.13403428770653</v>
      </c>
      <c r="Z5" s="59">
        <v>2.8000000000000025E-2</v>
      </c>
      <c r="AA5" s="91">
        <v>8485.9209731343744</v>
      </c>
      <c r="AB5" s="91">
        <v>91.184056773017844</v>
      </c>
      <c r="AC5" s="91">
        <v>6943.3577073752595</v>
      </c>
      <c r="AD5" s="91">
        <v>1542.563265759115</v>
      </c>
      <c r="AE5" s="59">
        <v>0.22216387672503157</v>
      </c>
      <c r="AF5" s="91">
        <v>93063.648114035575</v>
      </c>
      <c r="AH5" s="170"/>
    </row>
    <row r="6" spans="1:34" x14ac:dyDescent="0.2">
      <c r="A6" s="39" t="s">
        <v>4821</v>
      </c>
      <c r="B6" s="39" t="s">
        <v>11591</v>
      </c>
      <c r="C6" s="4">
        <f>INDEX('Pace-of-change'!$M:$M,MATCH(Allocations!A6,'Pace-of-change'!$D:$D,0),1)</f>
        <v>15498.007005688823</v>
      </c>
      <c r="D6" s="4">
        <f t="shared" si="0"/>
        <v>110.81470495307305</v>
      </c>
      <c r="E6" s="4">
        <f>(INDEX('Final Weighted Populations'!$I:$I,MATCH(Allocations!A6,'Final Weighted Populations'!$C:$C,0),1))*'Pace-of-change'!$O$158</f>
        <v>11525.97662968509</v>
      </c>
      <c r="F6" s="4">
        <f t="shared" si="1"/>
        <v>82.413674161182911</v>
      </c>
      <c r="G6" s="59">
        <f t="shared" ref="G6:G69" si="3">C6/(E6*$C$158/$E$158)-1</f>
        <v>0.41724652478907953</v>
      </c>
      <c r="H6" s="13">
        <f t="shared" ref="H6:H69" si="4">C6-E6</f>
        <v>3972.0303760037332</v>
      </c>
      <c r="I6" s="59">
        <f t="shared" ref="I6:I69" si="5">H6/E6</f>
        <v>0.34461551533722451</v>
      </c>
      <c r="J6" s="13">
        <f>(INDEX('Pace-of-change'!$V:$V,MATCH(Allocations!A6,'Pace-of-change'!$D:$D,0),1))-Allocations!C6</f>
        <v>433.94419615928746</v>
      </c>
      <c r="K6" s="59">
        <f t="shared" si="2"/>
        <v>2.8000000000000025E-2</v>
      </c>
      <c r="L6" s="13">
        <f>INDEX('Pace-of-change'!$V:$V,MATCH(Allocations!A6,'Pace-of-change'!$D:$D,0),1)</f>
        <v>15931.951201848111</v>
      </c>
      <c r="M6" s="4">
        <f t="shared" ref="M6:M69" si="6">L6/Q6*1000</f>
        <v>113.9175166917591</v>
      </c>
      <c r="N6" s="13">
        <f t="shared" ref="N6:N69" si="7">E6*$L$158/$E$158</f>
        <v>11533.750585004811</v>
      </c>
      <c r="O6" s="13">
        <f t="shared" ref="O6:O69" si="8">L6-N6</f>
        <v>4398.2006168432999</v>
      </c>
      <c r="P6" s="59">
        <f t="shared" ref="P6:P69" si="9">O6/N6</f>
        <v>0.38133307846638037</v>
      </c>
      <c r="Q6" s="4">
        <f>INDEX('Pace-of-change'!$Z:$Z,MATCH(Allocations!A6,'Pace-of-change'!$D:$D,0),1)</f>
        <v>139855.14839616095</v>
      </c>
      <c r="S6" s="91">
        <v>15931.951201848111</v>
      </c>
      <c r="T6" s="91">
        <v>113.37213868347871</v>
      </c>
      <c r="U6" s="91">
        <v>12070.686157505035</v>
      </c>
      <c r="V6" s="91">
        <v>85.895286002047484</v>
      </c>
      <c r="W6" s="91">
        <v>3861.2650443430757</v>
      </c>
      <c r="X6" s="59">
        <v>0.31988778383922328</v>
      </c>
      <c r="Y6" s="91">
        <v>446.09463365174815</v>
      </c>
      <c r="Z6" s="59">
        <v>2.8000000000000025E-2</v>
      </c>
      <c r="AA6" s="91">
        <v>16378.045835499859</v>
      </c>
      <c r="AB6" s="91">
        <v>116.54655856661613</v>
      </c>
      <c r="AC6" s="91">
        <v>12074.036891098325</v>
      </c>
      <c r="AD6" s="91">
        <v>4304.0089444015339</v>
      </c>
      <c r="AE6" s="59">
        <v>0.35646809623173314</v>
      </c>
      <c r="AF6" s="91">
        <v>140527.92323454522</v>
      </c>
      <c r="AH6" s="170"/>
    </row>
    <row r="7" spans="1:34" x14ac:dyDescent="0.2">
      <c r="A7" s="39" t="s">
        <v>5215</v>
      </c>
      <c r="B7" s="39" t="s">
        <v>11592</v>
      </c>
      <c r="C7" s="4">
        <f>INDEX('Pace-of-change'!$M:$M,MATCH(Allocations!A7,'Pace-of-change'!$D:$D,0),1)</f>
        <v>10330.448133715896</v>
      </c>
      <c r="D7" s="4">
        <f t="shared" si="0"/>
        <v>76.484793731261036</v>
      </c>
      <c r="E7" s="4">
        <f>(INDEX('Final Weighted Populations'!$I:$I,MATCH(Allocations!A7,'Final Weighted Populations'!$C:$C,0),1))*'Pace-of-change'!$O$158</f>
        <v>7136.3423203356197</v>
      </c>
      <c r="F7" s="4">
        <f t="shared" si="1"/>
        <v>52.836204519058441</v>
      </c>
      <c r="G7" s="59">
        <f t="shared" si="3"/>
        <v>0.52577596642510338</v>
      </c>
      <c r="H7" s="13">
        <f t="shared" si="4"/>
        <v>3194.1058133802762</v>
      </c>
      <c r="I7" s="59">
        <f t="shared" si="5"/>
        <v>0.44758304324589332</v>
      </c>
      <c r="J7" s="13">
        <f>(INDEX('Pace-of-change'!$V:$V,MATCH(Allocations!A7,'Pace-of-change'!$D:$D,0),1))-Allocations!C7</f>
        <v>289.25254774404493</v>
      </c>
      <c r="K7" s="59">
        <f t="shared" si="2"/>
        <v>2.7999999999999987E-2</v>
      </c>
      <c r="L7" s="13">
        <f>INDEX('Pace-of-change'!$V:$V,MATCH(Allocations!A7,'Pace-of-change'!$D:$D,0),1)</f>
        <v>10619.700681459941</v>
      </c>
      <c r="M7" s="4">
        <f t="shared" si="6"/>
        <v>78.626367955736356</v>
      </c>
      <c r="N7" s="13">
        <f t="shared" si="7"/>
        <v>7141.1555876297462</v>
      </c>
      <c r="O7" s="13">
        <f t="shared" si="8"/>
        <v>3478.5450938301947</v>
      </c>
      <c r="P7" s="59">
        <f t="shared" si="9"/>
        <v>0.4871123519358545</v>
      </c>
      <c r="Q7" s="4">
        <f>INDEX('Pace-of-change'!$Z:$Z,MATCH(Allocations!A7,'Pace-of-change'!$D:$D,0),1)</f>
        <v>135065.38528446879</v>
      </c>
      <c r="S7" s="91">
        <v>10619.700681459941</v>
      </c>
      <c r="T7" s="91">
        <v>78.61208597081918</v>
      </c>
      <c r="U7" s="91">
        <v>7476.5654874851607</v>
      </c>
      <c r="V7" s="91">
        <v>55.345101194306217</v>
      </c>
      <c r="W7" s="91">
        <v>3143.1351939747801</v>
      </c>
      <c r="X7" s="59">
        <v>0.4203982696648611</v>
      </c>
      <c r="Y7" s="91">
        <v>297.35161908087866</v>
      </c>
      <c r="Z7" s="59">
        <v>2.8000000000000025E-2</v>
      </c>
      <c r="AA7" s="91">
        <v>10917.052300540819</v>
      </c>
      <c r="AB7" s="91">
        <v>80.813224378002133</v>
      </c>
      <c r="AC7" s="91">
        <v>7478.6409270098447</v>
      </c>
      <c r="AD7" s="91">
        <v>3438.4113735309747</v>
      </c>
      <c r="AE7" s="59">
        <v>0.45976420142232194</v>
      </c>
      <c r="AF7" s="91">
        <v>135089.92351890999</v>
      </c>
      <c r="AH7" s="170"/>
    </row>
    <row r="8" spans="1:34" x14ac:dyDescent="0.2">
      <c r="A8" s="39" t="s">
        <v>5256</v>
      </c>
      <c r="B8" s="39" t="s">
        <v>11593</v>
      </c>
      <c r="C8" s="4">
        <f>INDEX('Pace-of-change'!$M:$M,MATCH(Allocations!A8,'Pace-of-change'!$D:$D,0),1)</f>
        <v>12364.723215179967</v>
      </c>
      <c r="D8" s="4">
        <f t="shared" si="0"/>
        <v>63.475619029863289</v>
      </c>
      <c r="E8" s="4">
        <f>(INDEX('Final Weighted Populations'!$I:$I,MATCH(Allocations!A8,'Final Weighted Populations'!$C:$C,0),1))*'Pace-of-change'!$O$158</f>
        <v>11152.664950397075</v>
      </c>
      <c r="F8" s="4">
        <f t="shared" si="1"/>
        <v>57.253389278460304</v>
      </c>
      <c r="G8" s="59">
        <f t="shared" si="3"/>
        <v>0.16856540860581259</v>
      </c>
      <c r="H8" s="13">
        <f t="shared" si="4"/>
        <v>1212.0582647828924</v>
      </c>
      <c r="I8" s="59">
        <f t="shared" si="5"/>
        <v>0.10867880189835155</v>
      </c>
      <c r="J8" s="13">
        <f>(INDEX('Pace-of-change'!$V:$V,MATCH(Allocations!A8,'Pace-of-change'!$D:$D,0),1))-Allocations!C8</f>
        <v>346.21225002503888</v>
      </c>
      <c r="K8" s="59">
        <f t="shared" si="2"/>
        <v>2.7999999999999983E-2</v>
      </c>
      <c r="L8" s="13">
        <f>INDEX('Pace-of-change'!$V:$V,MATCH(Allocations!A8,'Pace-of-change'!$D:$D,0),1)</f>
        <v>12710.935465205006</v>
      </c>
      <c r="M8" s="4">
        <f t="shared" si="6"/>
        <v>65.252936362699472</v>
      </c>
      <c r="N8" s="13">
        <f t="shared" si="7"/>
        <v>11160.187117221265</v>
      </c>
      <c r="O8" s="13">
        <f t="shared" si="8"/>
        <v>1550.748347983741</v>
      </c>
      <c r="P8" s="59">
        <f t="shared" si="9"/>
        <v>0.1389536153556766</v>
      </c>
      <c r="Q8" s="4">
        <f>INDEX('Pace-of-change'!$Z:$Z,MATCH(Allocations!A8,'Pace-of-change'!$D:$D,0),1)</f>
        <v>194794.84255778193</v>
      </c>
      <c r="S8" s="91">
        <v>12710.935465205006</v>
      </c>
      <c r="T8" s="91">
        <v>64.739662810788786</v>
      </c>
      <c r="U8" s="91">
        <v>11952.458408693219</v>
      </c>
      <c r="V8" s="91">
        <v>60.876567995878503</v>
      </c>
      <c r="W8" s="91">
        <v>758.47705651178694</v>
      </c>
      <c r="X8" s="59">
        <v>6.3457828555181089E-2</v>
      </c>
      <c r="Y8" s="91">
        <v>355.90619302574123</v>
      </c>
      <c r="Z8" s="59">
        <v>2.8000000000000025E-2</v>
      </c>
      <c r="AA8" s="91">
        <v>13066.841658230747</v>
      </c>
      <c r="AB8" s="91">
        <v>66.55237336949088</v>
      </c>
      <c r="AC8" s="91">
        <v>11955.776323134023</v>
      </c>
      <c r="AD8" s="91">
        <v>1111.0653350967241</v>
      </c>
      <c r="AE8" s="59">
        <v>9.2931258085420201E-2</v>
      </c>
      <c r="AF8" s="91">
        <v>196339.22874072715</v>
      </c>
      <c r="AH8" s="170"/>
    </row>
    <row r="9" spans="1:34" x14ac:dyDescent="0.2">
      <c r="A9" s="39" t="s">
        <v>6766</v>
      </c>
      <c r="B9" s="39" t="s">
        <v>11594</v>
      </c>
      <c r="C9" s="4">
        <f>INDEX('Pace-of-change'!$M:$M,MATCH(Allocations!A9,'Pace-of-change'!$D:$D,0),1)</f>
        <v>6798.3424322392721</v>
      </c>
      <c r="D9" s="4">
        <f t="shared" si="0"/>
        <v>63.795277844299889</v>
      </c>
      <c r="E9" s="4">
        <f>(INDEX('Final Weighted Populations'!$I:$I,MATCH(Allocations!A9,'Final Weighted Populations'!$C:$C,0),1))*'Pace-of-change'!$O$158</f>
        <v>6081.0579609353717</v>
      </c>
      <c r="F9" s="4">
        <f t="shared" si="1"/>
        <v>57.064319144244884</v>
      </c>
      <c r="G9" s="59">
        <f t="shared" si="3"/>
        <v>0.17834150675697513</v>
      </c>
      <c r="H9" s="13">
        <f t="shared" si="4"/>
        <v>717.28447130390032</v>
      </c>
      <c r="I9" s="59">
        <f t="shared" si="5"/>
        <v>0.11795389485048907</v>
      </c>
      <c r="J9" s="13">
        <f>(INDEX('Pace-of-change'!$V:$V,MATCH(Allocations!A9,'Pace-of-change'!$D:$D,0),1))-Allocations!C9</f>
        <v>190.35358810270009</v>
      </c>
      <c r="K9" s="59">
        <f t="shared" si="2"/>
        <v>2.800000000000007E-2</v>
      </c>
      <c r="L9" s="13">
        <f>INDEX('Pace-of-change'!$V:$V,MATCH(Allocations!A9,'Pace-of-change'!$D:$D,0),1)</f>
        <v>6988.6960203419721</v>
      </c>
      <c r="M9" s="4">
        <f t="shared" si="6"/>
        <v>65.581545623940286</v>
      </c>
      <c r="N9" s="13">
        <f t="shared" si="7"/>
        <v>6085.1594678535093</v>
      </c>
      <c r="O9" s="13">
        <f t="shared" si="8"/>
        <v>903.5365524884628</v>
      </c>
      <c r="P9" s="59">
        <f t="shared" si="9"/>
        <v>0.14848198428679438</v>
      </c>
      <c r="Q9" s="4">
        <f>INDEX('Pace-of-change'!$Z:$Z,MATCH(Allocations!A9,'Pace-of-change'!$D:$D,0),1)</f>
        <v>106564.97881914474</v>
      </c>
      <c r="S9" s="91">
        <v>6988.6960203419721</v>
      </c>
      <c r="T9" s="91">
        <v>65.260563918932107</v>
      </c>
      <c r="U9" s="91">
        <v>6433.3299152153786</v>
      </c>
      <c r="V9" s="91">
        <v>60.074545655077358</v>
      </c>
      <c r="W9" s="91">
        <v>555.36610512659354</v>
      </c>
      <c r="X9" s="59">
        <v>8.632638345083235E-2</v>
      </c>
      <c r="Y9" s="91">
        <v>195.68348856957527</v>
      </c>
      <c r="Z9" s="59">
        <v>2.8000000000000025E-2</v>
      </c>
      <c r="AA9" s="91">
        <v>7184.3795089115474</v>
      </c>
      <c r="AB9" s="91">
        <v>67.087859708662194</v>
      </c>
      <c r="AC9" s="91">
        <v>6435.1157602271987</v>
      </c>
      <c r="AD9" s="91">
        <v>749.26374868434868</v>
      </c>
      <c r="AE9" s="59">
        <v>0.11643360843875404</v>
      </c>
      <c r="AF9" s="91">
        <v>107089.11478336997</v>
      </c>
      <c r="AH9" s="170"/>
    </row>
    <row r="10" spans="1:34" x14ac:dyDescent="0.2">
      <c r="A10" s="39" t="s">
        <v>6791</v>
      </c>
      <c r="B10" s="39" t="s">
        <v>11595</v>
      </c>
      <c r="C10" s="4">
        <f>INDEX('Pace-of-change'!$M:$M,MATCH(Allocations!A10,'Pace-of-change'!$D:$D,0),1)</f>
        <v>43320.172977654714</v>
      </c>
      <c r="D10" s="4">
        <f t="shared" si="0"/>
        <v>83.374152237967792</v>
      </c>
      <c r="E10" s="4">
        <f>(INDEX('Final Weighted Populations'!$I:$I,MATCH(Allocations!A10,'Final Weighted Populations'!$C:$C,0),1))*'Pace-of-change'!$O$158</f>
        <v>25212.655428961138</v>
      </c>
      <c r="F10" s="4">
        <f t="shared" si="1"/>
        <v>48.52436238290003</v>
      </c>
      <c r="G10" s="59">
        <f t="shared" si="3"/>
        <v>0.81100177546750207</v>
      </c>
      <c r="H10" s="13">
        <f t="shared" si="4"/>
        <v>18107.517548693577</v>
      </c>
      <c r="I10" s="59">
        <f t="shared" si="5"/>
        <v>0.71819160816729888</v>
      </c>
      <c r="J10" s="13">
        <f>(INDEX('Pace-of-change'!$V:$V,MATCH(Allocations!A10,'Pace-of-change'!$D:$D,0),1))-Allocations!C10</f>
        <v>1212.964843374335</v>
      </c>
      <c r="K10" s="59">
        <f t="shared" si="2"/>
        <v>2.800000000000007E-2</v>
      </c>
      <c r="L10" s="13">
        <f>INDEX('Pace-of-change'!$V:$V,MATCH(Allocations!A10,'Pace-of-change'!$D:$D,0),1)</f>
        <v>44533.13782102905</v>
      </c>
      <c r="M10" s="4">
        <f t="shared" si="6"/>
        <v>85.708628500630894</v>
      </c>
      <c r="N10" s="13">
        <f t="shared" si="7"/>
        <v>25229.660673991002</v>
      </c>
      <c r="O10" s="13">
        <f t="shared" si="8"/>
        <v>19303.477147038047</v>
      </c>
      <c r="P10" s="59">
        <f t="shared" si="9"/>
        <v>0.7651104545745161</v>
      </c>
      <c r="Q10" s="4">
        <f>INDEX('Pace-of-change'!$Z:$Z,MATCH(Allocations!A10,'Pace-of-change'!$D:$D,0),1)</f>
        <v>519587.56778731145</v>
      </c>
      <c r="S10" s="91">
        <v>44533.13782102905</v>
      </c>
      <c r="T10" s="91">
        <v>85.180883395987507</v>
      </c>
      <c r="U10" s="91">
        <v>26536.986786557485</v>
      </c>
      <c r="V10" s="91">
        <v>50.758695383894711</v>
      </c>
      <c r="W10" s="91">
        <v>17996.151034471564</v>
      </c>
      <c r="X10" s="59">
        <v>0.67815352131793849</v>
      </c>
      <c r="Y10" s="91">
        <v>1246.9278589888127</v>
      </c>
      <c r="Z10" s="59">
        <v>2.8000000000000025E-2</v>
      </c>
      <c r="AA10" s="91">
        <v>45780.065680017862</v>
      </c>
      <c r="AB10" s="91">
        <v>87.56594813107516</v>
      </c>
      <c r="AC10" s="91">
        <v>26544.353258680952</v>
      </c>
      <c r="AD10" s="91">
        <v>19235.71242133691</v>
      </c>
      <c r="AE10" s="59">
        <v>0.72466306614745435</v>
      </c>
      <c r="AF10" s="91">
        <v>522806.7149057861</v>
      </c>
      <c r="AH10" s="170"/>
    </row>
    <row r="11" spans="1:34" x14ac:dyDescent="0.2">
      <c r="A11" s="39" t="s">
        <v>11963</v>
      </c>
      <c r="B11" s="39" t="s">
        <v>11596</v>
      </c>
      <c r="C11" s="4">
        <f>INDEX('Pace-of-change'!$M:$M,MATCH(Allocations!A11,'Pace-of-change'!$D:$D,0),1)</f>
        <v>12687.5000593523</v>
      </c>
      <c r="D11" s="4">
        <f t="shared" si="0"/>
        <v>39.878781950605095</v>
      </c>
      <c r="E11" s="4">
        <f>(INDEX('Final Weighted Populations'!$I:$I,MATCH(Allocations!A11,'Final Weighted Populations'!$C:$C,0),1))*'Pace-of-change'!$O$158</f>
        <v>12636.90501521549</v>
      </c>
      <c r="F11" s="4">
        <f t="shared" si="1"/>
        <v>39.719753873878055</v>
      </c>
      <c r="G11" s="59">
        <f t="shared" si="3"/>
        <v>5.8236212013099253E-2</v>
      </c>
      <c r="H11" s="13">
        <f t="shared" si="4"/>
        <v>50.59504413680952</v>
      </c>
      <c r="I11" s="59">
        <f t="shared" si="5"/>
        <v>4.0037528236455408E-3</v>
      </c>
      <c r="J11" s="13">
        <f>(INDEX('Pace-of-change'!$V:$V,MATCH(Allocations!A11,'Pace-of-change'!$D:$D,0),1))-Allocations!C11</f>
        <v>355.2500016618651</v>
      </c>
      <c r="K11" s="59">
        <f t="shared" si="2"/>
        <v>2.8000000000000056E-2</v>
      </c>
      <c r="L11" s="13">
        <f>INDEX('Pace-of-change'!$V:$V,MATCH(Allocations!A11,'Pace-of-change'!$D:$D,0),1)</f>
        <v>13042.750061014165</v>
      </c>
      <c r="M11" s="4">
        <f t="shared" si="6"/>
        <v>40.995387845222048</v>
      </c>
      <c r="N11" s="13">
        <f t="shared" si="7"/>
        <v>12645.428261281671</v>
      </c>
      <c r="O11" s="13">
        <f t="shared" si="8"/>
        <v>397.32179973249367</v>
      </c>
      <c r="P11" s="59">
        <f t="shared" si="9"/>
        <v>3.1420193252689674E-2</v>
      </c>
      <c r="Q11" s="4">
        <f>INDEX('Pace-of-change'!$Z:$Z,MATCH(Allocations!A11,'Pace-of-change'!$D:$D,0),1)</f>
        <v>318151.64452784363</v>
      </c>
      <c r="S11" s="91">
        <v>13042.750061014165</v>
      </c>
      <c r="T11" s="91">
        <v>40.861887266684882</v>
      </c>
      <c r="U11" s="91">
        <v>13312.729800732523</v>
      </c>
      <c r="V11" s="91">
        <v>41.707712084077933</v>
      </c>
      <c r="W11" s="91">
        <v>-269.97973971835745</v>
      </c>
      <c r="X11" s="59">
        <v>-2.0279818170988645E-2</v>
      </c>
      <c r="Y11" s="91">
        <v>365.19700170839678</v>
      </c>
      <c r="Z11" s="59">
        <v>2.8000000000000025E-2</v>
      </c>
      <c r="AA11" s="91">
        <v>13407.947062722562</v>
      </c>
      <c r="AB11" s="91">
        <v>42.006020110152058</v>
      </c>
      <c r="AC11" s="91">
        <v>13316.425316495226</v>
      </c>
      <c r="AD11" s="91">
        <v>91.521746227335825</v>
      </c>
      <c r="AE11" s="59">
        <v>6.8728464322904042E-3</v>
      </c>
      <c r="AF11" s="91">
        <v>319191.08326766035</v>
      </c>
      <c r="AH11" s="170"/>
    </row>
    <row r="12" spans="1:34" x14ac:dyDescent="0.2">
      <c r="A12" s="39" t="s">
        <v>11343</v>
      </c>
      <c r="B12" s="39" t="s">
        <v>11597</v>
      </c>
      <c r="C12" s="4">
        <f>INDEX('Pace-of-change'!$M:$M,MATCH(Allocations!A12,'Pace-of-change'!$D:$D,0),1)</f>
        <v>14981.043177572434</v>
      </c>
      <c r="D12" s="4">
        <f t="shared" si="0"/>
        <v>74.356403591396159</v>
      </c>
      <c r="E12" s="4">
        <f>(INDEX('Final Weighted Populations'!$I:$I,MATCH(Allocations!A12,'Final Weighted Populations'!$C:$C,0),1))*'Pace-of-change'!$O$158</f>
        <v>12224.3632203173</v>
      </c>
      <c r="F12" s="4">
        <f t="shared" si="1"/>
        <v>60.673991422606825</v>
      </c>
      <c r="G12" s="59">
        <f t="shared" si="3"/>
        <v>0.29170426248580883</v>
      </c>
      <c r="H12" s="13">
        <f t="shared" si="4"/>
        <v>2756.6799572551336</v>
      </c>
      <c r="I12" s="59">
        <f t="shared" si="5"/>
        <v>0.22550703930929011</v>
      </c>
      <c r="J12" s="13">
        <f>(INDEX('Pace-of-change'!$V:$V,MATCH(Allocations!A12,'Pace-of-change'!$D:$D,0),1))-Allocations!C12</f>
        <v>419.46920897202835</v>
      </c>
      <c r="K12" s="59">
        <f t="shared" si="2"/>
        <v>2.8000000000000014E-2</v>
      </c>
      <c r="L12" s="13">
        <f>INDEX('Pace-of-change'!$V:$V,MATCH(Allocations!A12,'Pace-of-change'!$D:$D,0),1)</f>
        <v>15400.512386544462</v>
      </c>
      <c r="M12" s="4">
        <f t="shared" si="6"/>
        <v>76.438382891955243</v>
      </c>
      <c r="N12" s="13">
        <f t="shared" si="7"/>
        <v>12232.608218250232</v>
      </c>
      <c r="O12" s="13">
        <f t="shared" si="8"/>
        <v>3167.9041682942297</v>
      </c>
      <c r="P12" s="59">
        <f t="shared" si="9"/>
        <v>0.25897209423971651</v>
      </c>
      <c r="Q12" s="4">
        <f>INDEX('Pace-of-change'!$Z:$Z,MATCH(Allocations!A12,'Pace-of-change'!$D:$D,0),1)</f>
        <v>201476.16686649303</v>
      </c>
      <c r="S12" s="91">
        <v>15400.512386544462</v>
      </c>
      <c r="T12" s="91">
        <v>76.180417666358593</v>
      </c>
      <c r="U12" s="91">
        <v>12874.495240794842</v>
      </c>
      <c r="V12" s="91">
        <v>63.685181380342613</v>
      </c>
      <c r="W12" s="91">
        <v>2526.0171457496199</v>
      </c>
      <c r="X12" s="59">
        <v>0.19620319853360474</v>
      </c>
      <c r="Y12" s="91">
        <v>431.21434682324616</v>
      </c>
      <c r="Z12" s="59">
        <v>2.8000000000000025E-2</v>
      </c>
      <c r="AA12" s="91">
        <v>15831.726733367708</v>
      </c>
      <c r="AB12" s="91">
        <v>78.313469361016644</v>
      </c>
      <c r="AC12" s="91">
        <v>12878.069105870703</v>
      </c>
      <c r="AD12" s="91">
        <v>2953.6576274970048</v>
      </c>
      <c r="AE12" s="59">
        <v>0.22935562802272322</v>
      </c>
      <c r="AF12" s="91">
        <v>202158.41364893637</v>
      </c>
      <c r="AH12" s="170"/>
    </row>
    <row r="13" spans="1:34" x14ac:dyDescent="0.2">
      <c r="A13" s="39" t="s">
        <v>3962</v>
      </c>
      <c r="B13" s="39" t="s">
        <v>11598</v>
      </c>
      <c r="C13" s="4">
        <f>INDEX('Pace-of-change'!$M:$M,MATCH(Allocations!A13,'Pace-of-change'!$D:$D,0),1)</f>
        <v>20156.897697915243</v>
      </c>
      <c r="D13" s="4">
        <f t="shared" si="0"/>
        <v>70.631541716279884</v>
      </c>
      <c r="E13" s="4">
        <f>(INDEX('Final Weighted Populations'!$I:$I,MATCH(Allocations!A13,'Final Weighted Populations'!$C:$C,0),1))*'Pace-of-change'!$O$158</f>
        <v>19972.008968602397</v>
      </c>
      <c r="F13" s="4">
        <f t="shared" si="1"/>
        <v>69.983675353457556</v>
      </c>
      <c r="G13" s="59">
        <f t="shared" si="3"/>
        <v>6.377363347032472E-2</v>
      </c>
      <c r="H13" s="13">
        <f t="shared" si="4"/>
        <v>184.88872931284641</v>
      </c>
      <c r="I13" s="59">
        <f t="shared" si="5"/>
        <v>9.2573926640783285E-3</v>
      </c>
      <c r="J13" s="13">
        <f>(INDEX('Pace-of-change'!$V:$V,MATCH(Allocations!A13,'Pace-of-change'!$D:$D,0),1))-Allocations!C13</f>
        <v>564.393135541628</v>
      </c>
      <c r="K13" s="59">
        <f t="shared" si="2"/>
        <v>2.800000000000006E-2</v>
      </c>
      <c r="L13" s="13">
        <f>INDEX('Pace-of-change'!$V:$V,MATCH(Allocations!A13,'Pace-of-change'!$D:$D,0),1)</f>
        <v>20721.290833456871</v>
      </c>
      <c r="M13" s="4">
        <f t="shared" si="6"/>
        <v>72.609224884335731</v>
      </c>
      <c r="N13" s="13">
        <f t="shared" si="7"/>
        <v>19985.479541236313</v>
      </c>
      <c r="O13" s="13">
        <f t="shared" si="8"/>
        <v>735.81129222055824</v>
      </c>
      <c r="P13" s="59">
        <f t="shared" si="9"/>
        <v>3.6817294811583016E-2</v>
      </c>
      <c r="Q13" s="4">
        <f>INDEX('Pace-of-change'!$Z:$Z,MATCH(Allocations!A13,'Pace-of-change'!$D:$D,0),1)</f>
        <v>285380.96731462498</v>
      </c>
      <c r="S13" s="91">
        <v>20721.290833456871</v>
      </c>
      <c r="T13" s="91">
        <v>72.012433081949354</v>
      </c>
      <c r="U13" s="91">
        <v>21160.185717414042</v>
      </c>
      <c r="V13" s="91">
        <v>73.537718775538693</v>
      </c>
      <c r="W13" s="91">
        <v>-438.89488395717126</v>
      </c>
      <c r="X13" s="59">
        <v>-2.0741542149886574E-2</v>
      </c>
      <c r="Y13" s="91">
        <v>580.19614333679419</v>
      </c>
      <c r="Z13" s="59">
        <v>2.8000000000000025E-2</v>
      </c>
      <c r="AA13" s="91">
        <v>21301.486976793665</v>
      </c>
      <c r="AB13" s="91">
        <v>74.028781208243942</v>
      </c>
      <c r="AC13" s="91">
        <v>21166.059629153475</v>
      </c>
      <c r="AD13" s="91">
        <v>135.42734764019042</v>
      </c>
      <c r="AE13" s="59">
        <v>6.3983259053875564E-3</v>
      </c>
      <c r="AF13" s="91">
        <v>287746.01755055645</v>
      </c>
      <c r="AH13" s="170"/>
    </row>
    <row r="14" spans="1:34" x14ac:dyDescent="0.2">
      <c r="A14" s="39" t="s">
        <v>4103</v>
      </c>
      <c r="B14" s="39" t="s">
        <v>11599</v>
      </c>
      <c r="C14" s="4">
        <f>INDEX('Pace-of-change'!$M:$M,MATCH(Allocations!A14,'Pace-of-change'!$D:$D,0),1)</f>
        <v>9818.4550147381724</v>
      </c>
      <c r="D14" s="4">
        <f t="shared" si="0"/>
        <v>48.127935130513166</v>
      </c>
      <c r="E14" s="4">
        <f>(INDEX('Final Weighted Populations'!$I:$I,MATCH(Allocations!A14,'Final Weighted Populations'!$C:$C,0),1))*'Pace-of-change'!$O$158</f>
        <v>10837.770635255158</v>
      </c>
      <c r="F14" s="4">
        <f t="shared" si="1"/>
        <v>53.124399033247514</v>
      </c>
      <c r="G14" s="59">
        <f t="shared" si="3"/>
        <v>-4.5116296386679022E-2</v>
      </c>
      <c r="H14" s="13">
        <f t="shared" si="4"/>
        <v>-1019.3156205169853</v>
      </c>
      <c r="I14" s="59">
        <f t="shared" si="5"/>
        <v>-9.4052149175510497E-2</v>
      </c>
      <c r="J14" s="13">
        <f>(INDEX('Pace-of-change'!$V:$V,MATCH(Allocations!A14,'Pace-of-change'!$D:$D,0),1))-Allocations!C14</f>
        <v>598.91806717709915</v>
      </c>
      <c r="K14" s="59">
        <f t="shared" si="2"/>
        <v>6.0999216911223016E-2</v>
      </c>
      <c r="L14" s="13">
        <f>INDEX('Pace-of-change'!$V:$V,MATCH(Allocations!A14,'Pace-of-change'!$D:$D,0),1)</f>
        <v>10417.373081915272</v>
      </c>
      <c r="M14" s="4">
        <f t="shared" si="6"/>
        <v>51.063701485028609</v>
      </c>
      <c r="N14" s="13">
        <f t="shared" si="7"/>
        <v>10845.080414494763</v>
      </c>
      <c r="O14" s="13">
        <f t="shared" si="8"/>
        <v>-427.70733257949178</v>
      </c>
      <c r="P14" s="59">
        <f t="shared" si="9"/>
        <v>-3.943791251264938E-2</v>
      </c>
      <c r="Q14" s="4">
        <f>INDEX('Pace-of-change'!$Z:$Z,MATCH(Allocations!A14,'Pace-of-change'!$D:$D,0),1)</f>
        <v>204007.40210674985</v>
      </c>
      <c r="S14" s="91">
        <v>10417.373081915272</v>
      </c>
      <c r="T14" s="91">
        <v>50.689394797569761</v>
      </c>
      <c r="U14" s="91">
        <v>11376.002492003136</v>
      </c>
      <c r="V14" s="91">
        <v>55.353943551886935</v>
      </c>
      <c r="W14" s="91">
        <v>-958.62941008786402</v>
      </c>
      <c r="X14" s="59">
        <v>-8.4267686365376709E-2</v>
      </c>
      <c r="Y14" s="91">
        <v>389.8749591712949</v>
      </c>
      <c r="Z14" s="59">
        <v>3.7425458040676762E-2</v>
      </c>
      <c r="AA14" s="91">
        <v>10807.248041086566</v>
      </c>
      <c r="AB14" s="91">
        <v>52.586468615673503</v>
      </c>
      <c r="AC14" s="91">
        <v>11379.160386526273</v>
      </c>
      <c r="AD14" s="91">
        <v>-571.91234543970677</v>
      </c>
      <c r="AE14" s="59">
        <v>-5.0259626019235233E-2</v>
      </c>
      <c r="AF14" s="91">
        <v>205513.85794834385</v>
      </c>
      <c r="AH14" s="170"/>
    </row>
    <row r="15" spans="1:34" x14ac:dyDescent="0.2">
      <c r="A15" s="39" t="s">
        <v>4643</v>
      </c>
      <c r="B15" s="39" t="s">
        <v>11600</v>
      </c>
      <c r="C15" s="4">
        <f>INDEX('Pace-of-change'!$M:$M,MATCH(Allocations!A15,'Pace-of-change'!$D:$D,0),1)</f>
        <v>12223.231365653197</v>
      </c>
      <c r="D15" s="4">
        <f t="shared" si="0"/>
        <v>81.913332585839981</v>
      </c>
      <c r="E15" s="4">
        <f>(INDEX('Final Weighted Populations'!$I:$I,MATCH(Allocations!A15,'Final Weighted Populations'!$C:$C,0),1))*'Pace-of-change'!$O$158</f>
        <v>8552.3132264101641</v>
      </c>
      <c r="F15" s="4">
        <f t="shared" si="1"/>
        <v>57.312870609790458</v>
      </c>
      <c r="G15" s="59">
        <f t="shared" si="3"/>
        <v>0.50643263797018423</v>
      </c>
      <c r="H15" s="13">
        <f t="shared" si="4"/>
        <v>3670.9181392430328</v>
      </c>
      <c r="I15" s="59">
        <f t="shared" si="5"/>
        <v>0.42923102113554157</v>
      </c>
      <c r="J15" s="13">
        <f>(INDEX('Pace-of-change'!$V:$V,MATCH(Allocations!A15,'Pace-of-change'!$D:$D,0),1))-Allocations!C15</f>
        <v>342.25047823828936</v>
      </c>
      <c r="K15" s="59">
        <f t="shared" si="2"/>
        <v>2.7999999999999987E-2</v>
      </c>
      <c r="L15" s="13">
        <f>INDEX('Pace-of-change'!$V:$V,MATCH(Allocations!A15,'Pace-of-change'!$D:$D,0),1)</f>
        <v>12565.481843891486</v>
      </c>
      <c r="M15" s="4">
        <f t="shared" si="6"/>
        <v>84.206905898243505</v>
      </c>
      <c r="N15" s="13">
        <f t="shared" si="7"/>
        <v>8558.0815272699056</v>
      </c>
      <c r="O15" s="13">
        <f t="shared" si="8"/>
        <v>4007.4003166215807</v>
      </c>
      <c r="P15" s="59">
        <f t="shared" si="9"/>
        <v>0.46825918914796461</v>
      </c>
      <c r="Q15" s="4">
        <f>INDEX('Pace-of-change'!$Z:$Z,MATCH(Allocations!A15,'Pace-of-change'!$D:$D,0),1)</f>
        <v>149221.51229586496</v>
      </c>
      <c r="S15" s="91">
        <v>12565.481843891486</v>
      </c>
      <c r="T15" s="91">
        <v>83.881872450636664</v>
      </c>
      <c r="U15" s="91">
        <v>8942.5476673213234</v>
      </c>
      <c r="V15" s="91">
        <v>59.696687491426658</v>
      </c>
      <c r="W15" s="91">
        <v>3622.9341765701629</v>
      </c>
      <c r="X15" s="59">
        <v>0.40513445511835744</v>
      </c>
      <c r="Y15" s="91">
        <v>351.83349162896229</v>
      </c>
      <c r="Z15" s="59">
        <v>2.8000000000000025E-2</v>
      </c>
      <c r="AA15" s="91">
        <v>12917.315335520449</v>
      </c>
      <c r="AB15" s="91">
        <v>86.230564879254501</v>
      </c>
      <c r="AC15" s="91">
        <v>8945.0300527041836</v>
      </c>
      <c r="AD15" s="91">
        <v>3972.285282816265</v>
      </c>
      <c r="AE15" s="59">
        <v>0.44407735462167602</v>
      </c>
      <c r="AF15" s="91">
        <v>149799.72998678708</v>
      </c>
      <c r="AH15" s="170"/>
    </row>
    <row r="16" spans="1:34" x14ac:dyDescent="0.2">
      <c r="A16" s="39" t="s">
        <v>7845</v>
      </c>
      <c r="B16" s="39" t="s">
        <v>11601</v>
      </c>
      <c r="C16" s="4">
        <f>INDEX('Pace-of-change'!$M:$M,MATCH(Allocations!A16,'Pace-of-change'!$D:$D,0),1)</f>
        <v>20092.980886561541</v>
      </c>
      <c r="D16" s="4">
        <f t="shared" si="0"/>
        <v>72.517593327803269</v>
      </c>
      <c r="E16" s="4">
        <f>(INDEX('Final Weighted Populations'!$I:$I,MATCH(Allocations!A16,'Final Weighted Populations'!$C:$C,0),1))*'Pace-of-change'!$O$158</f>
        <v>16292.916211360127</v>
      </c>
      <c r="F16" s="4">
        <f t="shared" si="1"/>
        <v>58.802776880637232</v>
      </c>
      <c r="G16" s="59">
        <f t="shared" si="3"/>
        <v>0.29984877595923543</v>
      </c>
      <c r="H16" s="13">
        <f t="shared" si="4"/>
        <v>3800.0646752014145</v>
      </c>
      <c r="I16" s="59">
        <f t="shared" si="5"/>
        <v>0.2332341629886886</v>
      </c>
      <c r="J16" s="13">
        <f>(INDEX('Pace-of-change'!$V:$V,MATCH(Allocations!A16,'Pace-of-change'!$D:$D,0),1))-Allocations!C16</f>
        <v>562.60346482372188</v>
      </c>
      <c r="K16" s="59">
        <f t="shared" si="2"/>
        <v>2.7999999999999935E-2</v>
      </c>
      <c r="L16" s="13">
        <f>INDEX('Pace-of-change'!$V:$V,MATCH(Allocations!A16,'Pace-of-change'!$D:$D,0),1)</f>
        <v>20655.584351385263</v>
      </c>
      <c r="M16" s="4">
        <f t="shared" si="6"/>
        <v>74.54808594098175</v>
      </c>
      <c r="N16" s="13">
        <f t="shared" si="7"/>
        <v>16303.905336770018</v>
      </c>
      <c r="O16" s="13">
        <f t="shared" si="8"/>
        <v>4351.6790146152453</v>
      </c>
      <c r="P16" s="59">
        <f t="shared" si="9"/>
        <v>0.2669102233316426</v>
      </c>
      <c r="Q16" s="4">
        <f>INDEX('Pace-of-change'!$Z:$Z,MATCH(Allocations!A16,'Pace-of-change'!$D:$D,0),1)</f>
        <v>277077.32654246659</v>
      </c>
      <c r="S16" s="91">
        <v>20655.584351385263</v>
      </c>
      <c r="T16" s="91">
        <v>74.310696830907006</v>
      </c>
      <c r="U16" s="91">
        <v>17049.09789902026</v>
      </c>
      <c r="V16" s="91">
        <v>61.335972086869653</v>
      </c>
      <c r="W16" s="91">
        <v>3606.4864523650031</v>
      </c>
      <c r="X16" s="59">
        <v>0.21153532425737626</v>
      </c>
      <c r="Y16" s="91">
        <v>578.35636183878887</v>
      </c>
      <c r="Z16" s="59">
        <v>2.8000000000000025E-2</v>
      </c>
      <c r="AA16" s="91">
        <v>21233.940713224052</v>
      </c>
      <c r="AB16" s="91">
        <v>76.391396342172399</v>
      </c>
      <c r="AC16" s="91">
        <v>17053.830603053826</v>
      </c>
      <c r="AD16" s="91">
        <v>4180.1101101702261</v>
      </c>
      <c r="AE16" s="59">
        <v>0.24511267922537561</v>
      </c>
      <c r="AF16" s="91">
        <v>277962.46344435134</v>
      </c>
      <c r="AH16" s="170"/>
    </row>
    <row r="17" spans="1:34" x14ac:dyDescent="0.2">
      <c r="A17" s="39" t="s">
        <v>7130</v>
      </c>
      <c r="B17" s="39" t="s">
        <v>11602</v>
      </c>
      <c r="C17" s="4">
        <f>INDEX('Pace-of-change'!$M:$M,MATCH(Allocations!A17,'Pace-of-change'!$D:$D,0),1)</f>
        <v>8278.6849686985843</v>
      </c>
      <c r="D17" s="4">
        <f t="shared" si="0"/>
        <v>65.493949921349213</v>
      </c>
      <c r="E17" s="4">
        <f>(INDEX('Final Weighted Populations'!$I:$I,MATCH(Allocations!A17,'Final Weighted Populations'!$C:$C,0),1))*'Pace-of-change'!$O$158</f>
        <v>8696.3445443190449</v>
      </c>
      <c r="F17" s="4">
        <f t="shared" si="1"/>
        <v>68.79811905367923</v>
      </c>
      <c r="G17" s="59">
        <f t="shared" si="3"/>
        <v>3.3949274433433541E-3</v>
      </c>
      <c r="H17" s="13">
        <f t="shared" si="4"/>
        <v>-417.6595756204606</v>
      </c>
      <c r="I17" s="59">
        <f t="shared" si="5"/>
        <v>-4.8027027159739201E-2</v>
      </c>
      <c r="J17" s="13">
        <f>(INDEX('Pace-of-change'!$V:$V,MATCH(Allocations!A17,'Pace-of-change'!$D:$D,0),1))-Allocations!C17</f>
        <v>231.80317912356077</v>
      </c>
      <c r="K17" s="59">
        <f t="shared" si="2"/>
        <v>2.8000000000000049E-2</v>
      </c>
      <c r="L17" s="13">
        <f>INDEX('Pace-of-change'!$V:$V,MATCH(Allocations!A17,'Pace-of-change'!$D:$D,0),1)</f>
        <v>8510.488147822145</v>
      </c>
      <c r="M17" s="4">
        <f t="shared" si="6"/>
        <v>67.327780519146998</v>
      </c>
      <c r="N17" s="13">
        <f t="shared" si="7"/>
        <v>8702.2099903549424</v>
      </c>
      <c r="O17" s="13">
        <f t="shared" si="8"/>
        <v>-191.72184253279738</v>
      </c>
      <c r="P17" s="59">
        <f t="shared" si="9"/>
        <v>-2.2031396937707948E-2</v>
      </c>
      <c r="Q17" s="4">
        <f>INDEX('Pace-of-change'!$Z:$Z,MATCH(Allocations!A17,'Pace-of-change'!$D:$D,0),1)</f>
        <v>126403.81254513346</v>
      </c>
      <c r="S17" s="91">
        <v>8510.488147822145</v>
      </c>
      <c r="T17" s="91">
        <v>67.119490531176822</v>
      </c>
      <c r="U17" s="91">
        <v>9055.3534463071628</v>
      </c>
      <c r="V17" s="91">
        <v>71.416668390685459</v>
      </c>
      <c r="W17" s="91">
        <v>-544.86529848501777</v>
      </c>
      <c r="X17" s="59">
        <v>-6.0170517000329535E-2</v>
      </c>
      <c r="Y17" s="91">
        <v>238.29366813902016</v>
      </c>
      <c r="Z17" s="59">
        <v>2.8000000000000025E-2</v>
      </c>
      <c r="AA17" s="91">
        <v>8748.7818159611652</v>
      </c>
      <c r="AB17" s="91">
        <v>68.998836266049778</v>
      </c>
      <c r="AC17" s="91">
        <v>9057.8671457436103</v>
      </c>
      <c r="AD17" s="91">
        <v>-309.08532978244511</v>
      </c>
      <c r="AE17" s="59">
        <v>-3.4123411704894309E-2</v>
      </c>
      <c r="AF17" s="91">
        <v>126796.07786756137</v>
      </c>
      <c r="AH17" s="170"/>
    </row>
    <row r="18" spans="1:34" x14ac:dyDescent="0.2">
      <c r="A18" s="39" t="s">
        <v>12276</v>
      </c>
      <c r="B18" s="39" t="s">
        <v>11603</v>
      </c>
      <c r="C18" s="4">
        <f>INDEX('Pace-of-change'!$M:$M,MATCH(Allocations!A18,'Pace-of-change'!$D:$D,0),1)</f>
        <v>9173.2611510219504</v>
      </c>
      <c r="D18" s="4">
        <f t="shared" si="0"/>
        <v>44.387767133120207</v>
      </c>
      <c r="E18" s="4">
        <f>(INDEX('Final Weighted Populations'!$I:$I,MATCH(Allocations!A18,'Final Weighted Populations'!$C:$C,0),1))*'Pace-of-change'!$O$158</f>
        <v>10529.48803087442</v>
      </c>
      <c r="F18" s="4">
        <f t="shared" si="1"/>
        <v>50.950306009042528</v>
      </c>
      <c r="G18" s="59">
        <f t="shared" si="3"/>
        <v>-8.174397885204987E-2</v>
      </c>
      <c r="H18" s="13">
        <f t="shared" si="4"/>
        <v>-1356.2268798524692</v>
      </c>
      <c r="I18" s="59">
        <f t="shared" si="5"/>
        <v>-0.12880273721530994</v>
      </c>
      <c r="J18" s="13">
        <f>(INDEX('Pace-of-change'!$V:$V,MATCH(Allocations!A18,'Pace-of-change'!$D:$D,0),1))-Allocations!C18</f>
        <v>878.33796597514447</v>
      </c>
      <c r="K18" s="59">
        <f t="shared" si="2"/>
        <v>9.574980495102256E-2</v>
      </c>
      <c r="L18" s="13">
        <f>INDEX('Pace-of-change'!$V:$V,MATCH(Allocations!A18,'Pace-of-change'!$D:$D,0),1)</f>
        <v>10051.599116997095</v>
      </c>
      <c r="M18" s="4">
        <f t="shared" si="6"/>
        <v>48.637887178327873</v>
      </c>
      <c r="N18" s="13">
        <f t="shared" si="7"/>
        <v>10536.589881947129</v>
      </c>
      <c r="O18" s="13">
        <f t="shared" si="8"/>
        <v>-484.99076495003465</v>
      </c>
      <c r="P18" s="59">
        <f t="shared" si="9"/>
        <v>-4.6029196389335961E-2</v>
      </c>
      <c r="Q18" s="4">
        <f>INDEX('Pace-of-change'!$Z:$Z,MATCH(Allocations!A18,'Pace-of-change'!$D:$D,0),1)</f>
        <v>206661.91934167524</v>
      </c>
      <c r="S18" s="91">
        <v>10051.599116997095</v>
      </c>
      <c r="T18" s="91">
        <v>48.157165760838488</v>
      </c>
      <c r="U18" s="91">
        <v>10990.551237956573</v>
      </c>
      <c r="V18" s="91">
        <v>52.655681111900869</v>
      </c>
      <c r="W18" s="91">
        <v>-938.95212095947863</v>
      </c>
      <c r="X18" s="59">
        <v>-8.5432668537747891E-2</v>
      </c>
      <c r="Y18" s="91">
        <v>387.89563477000229</v>
      </c>
      <c r="Z18" s="59">
        <v>3.8590440213047916E-2</v>
      </c>
      <c r="AA18" s="91">
        <v>10439.494751767097</v>
      </c>
      <c r="AB18" s="91">
        <v>50.015571986961966</v>
      </c>
      <c r="AC18" s="91">
        <v>10993.602134049908</v>
      </c>
      <c r="AD18" s="91">
        <v>-554.10738228281116</v>
      </c>
      <c r="AE18" s="59">
        <v>-5.0402713826308426E-2</v>
      </c>
      <c r="AF18" s="91">
        <v>208724.88981008672</v>
      </c>
      <c r="AH18" s="170"/>
    </row>
    <row r="19" spans="1:34" x14ac:dyDescent="0.2">
      <c r="A19" s="39" t="s">
        <v>12300</v>
      </c>
      <c r="B19" s="39" t="s">
        <v>11604</v>
      </c>
      <c r="C19" s="4">
        <f>INDEX('Pace-of-change'!$M:$M,MATCH(Allocations!A19,'Pace-of-change'!$D:$D,0),1)</f>
        <v>12427.83491426523</v>
      </c>
      <c r="D19" s="4">
        <f t="shared" si="0"/>
        <v>83.586166960772928</v>
      </c>
      <c r="E19" s="4">
        <f>(INDEX('Final Weighted Populations'!$I:$I,MATCH(Allocations!A19,'Final Weighted Populations'!$C:$C,0),1))*'Pace-of-change'!$O$158</f>
        <v>11512.8768459479</v>
      </c>
      <c r="F19" s="4">
        <f t="shared" si="1"/>
        <v>77.432413037578002</v>
      </c>
      <c r="G19" s="59">
        <f t="shared" si="3"/>
        <v>0.13778158168494992</v>
      </c>
      <c r="H19" s="13">
        <f t="shared" si="4"/>
        <v>914.95806831732989</v>
      </c>
      <c r="I19" s="59">
        <f t="shared" si="5"/>
        <v>7.9472583660908411E-2</v>
      </c>
      <c r="J19" s="13">
        <f>(INDEX('Pace-of-change'!$V:$V,MATCH(Allocations!A19,'Pace-of-change'!$D:$D,0),1))-Allocations!C19</f>
        <v>347.97937759942761</v>
      </c>
      <c r="K19" s="59">
        <f t="shared" si="2"/>
        <v>2.8000000000000094E-2</v>
      </c>
      <c r="L19" s="13">
        <f>INDEX('Pace-of-change'!$V:$V,MATCH(Allocations!A19,'Pace-of-change'!$D:$D,0),1)</f>
        <v>12775.814291864657</v>
      </c>
      <c r="M19" s="4">
        <f t="shared" si="6"/>
        <v>85.926579635674585</v>
      </c>
      <c r="N19" s="13">
        <f t="shared" si="7"/>
        <v>11520.641965822544</v>
      </c>
      <c r="O19" s="13">
        <f t="shared" si="8"/>
        <v>1255.1723260421131</v>
      </c>
      <c r="P19" s="59">
        <f t="shared" si="9"/>
        <v>0.10894985971838567</v>
      </c>
      <c r="Q19" s="4">
        <f>INDEX('Pace-of-change'!$Z:$Z,MATCH(Allocations!A19,'Pace-of-change'!$D:$D,0),1)</f>
        <v>148682.9144838957</v>
      </c>
      <c r="S19" s="91">
        <v>12775.814291864657</v>
      </c>
      <c r="T19" s="91">
        <v>85.62406503462671</v>
      </c>
      <c r="U19" s="91">
        <v>12183.33684317593</v>
      </c>
      <c r="V19" s="91">
        <v>81.653255312511604</v>
      </c>
      <c r="W19" s="91">
        <v>592.47744868872724</v>
      </c>
      <c r="X19" s="59">
        <v>4.8630145937447571E-2</v>
      </c>
      <c r="Y19" s="91">
        <v>357.72280017221055</v>
      </c>
      <c r="Z19" s="59">
        <v>2.8000000000000025E-2</v>
      </c>
      <c r="AA19" s="91">
        <v>13133.537092036868</v>
      </c>
      <c r="AB19" s="91">
        <v>88.021538855596276</v>
      </c>
      <c r="AC19" s="91">
        <v>12186.718847770046</v>
      </c>
      <c r="AD19" s="91">
        <v>946.81824426682215</v>
      </c>
      <c r="AE19" s="59">
        <v>7.7692630485200143E-2</v>
      </c>
      <c r="AF19" s="91">
        <v>149208.21951980516</v>
      </c>
      <c r="AH19" s="170"/>
    </row>
    <row r="20" spans="1:34" x14ac:dyDescent="0.2">
      <c r="A20" s="39" t="s">
        <v>12337</v>
      </c>
      <c r="B20" s="39" t="s">
        <v>11605</v>
      </c>
      <c r="C20" s="4">
        <f>INDEX('Pace-of-change'!$M:$M,MATCH(Allocations!A20,'Pace-of-change'!$D:$D,0),1)</f>
        <v>16981.431612983979</v>
      </c>
      <c r="D20" s="4">
        <f t="shared" si="0"/>
        <v>119.36994989303122</v>
      </c>
      <c r="E20" s="4">
        <f>(INDEX('Final Weighted Populations'!$I:$I,MATCH(Allocations!A20,'Final Weighted Populations'!$C:$C,0),1))*'Pace-of-change'!$O$158</f>
        <v>11393.239105824225</v>
      </c>
      <c r="F20" s="4">
        <f t="shared" si="1"/>
        <v>80.088087516820394</v>
      </c>
      <c r="G20" s="59">
        <f t="shared" si="3"/>
        <v>0.57099343849816475</v>
      </c>
      <c r="H20" s="13">
        <f t="shared" si="4"/>
        <v>5588.1925071597543</v>
      </c>
      <c r="I20" s="59">
        <f t="shared" si="5"/>
        <v>0.49048321160073521</v>
      </c>
      <c r="J20" s="13">
        <f>(INDEX('Pace-of-change'!$V:$V,MATCH(Allocations!A20,'Pace-of-change'!$D:$D,0),1))-Allocations!C20</f>
        <v>475.48008516355185</v>
      </c>
      <c r="K20" s="59">
        <f t="shared" si="2"/>
        <v>2.8000000000000025E-2</v>
      </c>
      <c r="L20" s="13">
        <f>INDEX('Pace-of-change'!$V:$V,MATCH(Allocations!A20,'Pace-of-change'!$D:$D,0),1)</f>
        <v>17456.911698147531</v>
      </c>
      <c r="M20" s="4">
        <f t="shared" si="6"/>
        <v>122.71230849003609</v>
      </c>
      <c r="N20" s="13">
        <f t="shared" si="7"/>
        <v>11400.923533322322</v>
      </c>
      <c r="O20" s="13">
        <f t="shared" si="8"/>
        <v>6055.9881648252085</v>
      </c>
      <c r="P20" s="59">
        <f t="shared" si="9"/>
        <v>0.53118399988605525</v>
      </c>
      <c r="Q20" s="4">
        <f>INDEX('Pace-of-change'!$Z:$Z,MATCH(Allocations!A20,'Pace-of-change'!$D:$D,0),1)</f>
        <v>142258.84846396631</v>
      </c>
      <c r="S20" s="91">
        <v>17456.911698147531</v>
      </c>
      <c r="T20" s="91">
        <v>122.58025113289636</v>
      </c>
      <c r="U20" s="91">
        <v>11842.585588798305</v>
      </c>
      <c r="V20" s="91">
        <v>83.15715520814382</v>
      </c>
      <c r="W20" s="91">
        <v>5614.3261093492256</v>
      </c>
      <c r="X20" s="59">
        <v>0.47407942017828592</v>
      </c>
      <c r="Y20" s="91">
        <v>488.79352754813226</v>
      </c>
      <c r="Z20" s="59">
        <v>2.8000000000000025E-2</v>
      </c>
      <c r="AA20" s="91">
        <v>17945.705225695663</v>
      </c>
      <c r="AB20" s="91">
        <v>126.01249816461748</v>
      </c>
      <c r="AC20" s="91">
        <v>11845.87300335337</v>
      </c>
      <c r="AD20" s="91">
        <v>6099.8322223422929</v>
      </c>
      <c r="AE20" s="59">
        <v>0.51493310966743699</v>
      </c>
      <c r="AF20" s="91">
        <v>142412.1058393124</v>
      </c>
      <c r="AH20" s="170"/>
    </row>
    <row r="21" spans="1:34" x14ac:dyDescent="0.2">
      <c r="A21" s="39" t="s">
        <v>12480</v>
      </c>
      <c r="B21" s="39" t="s">
        <v>11606</v>
      </c>
      <c r="C21" s="4">
        <f>INDEX('Pace-of-change'!$M:$M,MATCH(Allocations!A21,'Pace-of-change'!$D:$D,0),1)</f>
        <v>12931.246783648168</v>
      </c>
      <c r="D21" s="4">
        <f t="shared" si="0"/>
        <v>34.558573536876139</v>
      </c>
      <c r="E21" s="4">
        <f>(INDEX('Final Weighted Populations'!$I:$I,MATCH(Allocations!A21,'Final Weighted Populations'!$C:$C,0),1))*'Pace-of-change'!$O$158</f>
        <v>14324.722457950411</v>
      </c>
      <c r="F21" s="4">
        <f t="shared" si="1"/>
        <v>38.282617503241163</v>
      </c>
      <c r="G21" s="59">
        <f t="shared" si="3"/>
        <v>-4.8516051255830583E-2</v>
      </c>
      <c r="H21" s="13">
        <f t="shared" si="4"/>
        <v>-1393.4756743022426</v>
      </c>
      <c r="I21" s="59">
        <f t="shared" si="5"/>
        <v>-9.7277673504162387E-2</v>
      </c>
      <c r="J21" s="13">
        <f>(INDEX('Pace-of-change'!$V:$V,MATCH(Allocations!A21,'Pace-of-change'!$D:$D,0),1))-Allocations!C21</f>
        <v>830.5059785887679</v>
      </c>
      <c r="K21" s="59">
        <f t="shared" si="2"/>
        <v>6.4224741239874886E-2</v>
      </c>
      <c r="L21" s="13">
        <f>INDEX('Pace-of-change'!$V:$V,MATCH(Allocations!A21,'Pace-of-change'!$D:$D,0),1)</f>
        <v>13761.752762236936</v>
      </c>
      <c r="M21" s="4">
        <f t="shared" si="6"/>
        <v>36.778088979901199</v>
      </c>
      <c r="N21" s="13">
        <f t="shared" si="7"/>
        <v>14334.384090620108</v>
      </c>
      <c r="O21" s="13">
        <f t="shared" si="8"/>
        <v>-572.63132838317142</v>
      </c>
      <c r="P21" s="59">
        <f t="shared" si="9"/>
        <v>-3.994809436966882E-2</v>
      </c>
      <c r="Q21" s="4">
        <f>INDEX('Pace-of-change'!$Z:$Z,MATCH(Allocations!A21,'Pace-of-change'!$D:$D,0),1)</f>
        <v>374183.46477321256</v>
      </c>
      <c r="S21" s="91">
        <v>13761.752762236936</v>
      </c>
      <c r="T21" s="91">
        <v>36.59349226004111</v>
      </c>
      <c r="U21" s="91">
        <v>15025.272621401957</v>
      </c>
      <c r="V21" s="91">
        <v>39.953282614191302</v>
      </c>
      <c r="W21" s="91">
        <v>-1263.5198591650205</v>
      </c>
      <c r="X21" s="59">
        <v>-8.4092973951452057E-2</v>
      </c>
      <c r="Y21" s="91">
        <v>512.63555152434128</v>
      </c>
      <c r="Z21" s="59">
        <v>3.7250745626752124E-2</v>
      </c>
      <c r="AA21" s="91">
        <v>14274.388313761277</v>
      </c>
      <c r="AB21" s="91">
        <v>37.956627131814422</v>
      </c>
      <c r="AC21" s="91">
        <v>15029.443526441151</v>
      </c>
      <c r="AD21" s="91">
        <v>-755.05521267987388</v>
      </c>
      <c r="AE21" s="59">
        <v>-5.0238401132517825E-2</v>
      </c>
      <c r="AF21" s="91">
        <v>376071.04193398665</v>
      </c>
      <c r="AH21" s="170"/>
    </row>
    <row r="22" spans="1:34" x14ac:dyDescent="0.2">
      <c r="A22" s="39" t="s">
        <v>12623</v>
      </c>
      <c r="B22" s="39" t="s">
        <v>11607</v>
      </c>
      <c r="C22" s="4">
        <f>INDEX('Pace-of-change'!$M:$M,MATCH(Allocations!A22,'Pace-of-change'!$D:$D,0),1)</f>
        <v>12354.466720206728</v>
      </c>
      <c r="D22" s="4">
        <f t="shared" si="0"/>
        <v>37.252272872514659</v>
      </c>
      <c r="E22" s="4">
        <f>(INDEX('Final Weighted Populations'!$I:$I,MATCH(Allocations!A22,'Final Weighted Populations'!$C:$C,0),1))*'Pace-of-change'!$O$158</f>
        <v>13965.092011946061</v>
      </c>
      <c r="F22" s="4">
        <f t="shared" si="1"/>
        <v>42.108771677526875</v>
      </c>
      <c r="G22" s="59">
        <f t="shared" si="3"/>
        <v>-6.7545852766788261E-2</v>
      </c>
      <c r="H22" s="13">
        <f t="shared" si="4"/>
        <v>-1610.6252917393322</v>
      </c>
      <c r="I22" s="59">
        <f t="shared" si="5"/>
        <v>-0.11533223629042803</v>
      </c>
      <c r="J22" s="13">
        <f>(INDEX('Pace-of-change'!$V:$V,MATCH(Allocations!A22,'Pace-of-change'!$D:$D,0),1))-Allocations!C22</f>
        <v>1016.5169233527267</v>
      </c>
      <c r="K22" s="59">
        <f t="shared" si="2"/>
        <v>8.2279304026140698E-2</v>
      </c>
      <c r="L22" s="13">
        <f>INDEX('Pace-of-change'!$V:$V,MATCH(Allocations!A22,'Pace-of-change'!$D:$D,0),1)</f>
        <v>13370.983643559455</v>
      </c>
      <c r="M22" s="4">
        <f t="shared" si="6"/>
        <v>40.317363957857054</v>
      </c>
      <c r="N22" s="13">
        <f t="shared" si="7"/>
        <v>13974.511083737085</v>
      </c>
      <c r="O22" s="13">
        <f t="shared" si="8"/>
        <v>-603.52744017762961</v>
      </c>
      <c r="P22" s="59">
        <f t="shared" si="9"/>
        <v>-4.318773204738361E-2</v>
      </c>
      <c r="Q22" s="4">
        <f>INDEX('Pace-of-change'!$Z:$Z,MATCH(Allocations!A22,'Pace-of-change'!$D:$D,0),1)</f>
        <v>331643.30032925471</v>
      </c>
      <c r="S22" s="91">
        <v>13370.983643559455</v>
      </c>
      <c r="T22" s="91">
        <v>40.199349367789004</v>
      </c>
      <c r="U22" s="91">
        <v>14622.853954780505</v>
      </c>
      <c r="V22" s="91">
        <v>43.96304943245687</v>
      </c>
      <c r="W22" s="91">
        <v>-1251.8703112210496</v>
      </c>
      <c r="X22" s="59">
        <v>-8.5610532327842062E-2</v>
      </c>
      <c r="Y22" s="91">
        <v>518.37035871455373</v>
      </c>
      <c r="Z22" s="59">
        <v>3.8768304003142129E-2</v>
      </c>
      <c r="AA22" s="91">
        <v>13889.354002274009</v>
      </c>
      <c r="AB22" s="91">
        <v>41.757809964807969</v>
      </c>
      <c r="AC22" s="91">
        <v>14626.913151361106</v>
      </c>
      <c r="AD22" s="91">
        <v>-737.55914908709747</v>
      </c>
      <c r="AE22" s="59">
        <v>-5.042479855146087E-2</v>
      </c>
      <c r="AF22" s="91">
        <v>332616.91678705072</v>
      </c>
      <c r="AH22" s="170"/>
    </row>
    <row r="23" spans="1:34" x14ac:dyDescent="0.2">
      <c r="A23" s="39" t="s">
        <v>11581</v>
      </c>
      <c r="B23" s="39" t="s">
        <v>11608</v>
      </c>
      <c r="C23" s="4">
        <f>INDEX('Pace-of-change'!$M:$M,MATCH(Allocations!A23,'Pace-of-change'!$D:$D,0),1)</f>
        <v>16630.858234324602</v>
      </c>
      <c r="D23" s="4">
        <f t="shared" si="0"/>
        <v>59.080946482362357</v>
      </c>
      <c r="E23" s="4">
        <f>(INDEX('Final Weighted Populations'!$I:$I,MATCH(Allocations!A23,'Final Weighted Populations'!$C:$C,0),1))*'Pace-of-change'!$O$158</f>
        <v>18948.140157321082</v>
      </c>
      <c r="F23" s="4">
        <f t="shared" si="1"/>
        <v>67.313065796237368</v>
      </c>
      <c r="G23" s="59">
        <f t="shared" si="3"/>
        <v>-7.4885782168522042E-2</v>
      </c>
      <c r="H23" s="13">
        <f t="shared" si="4"/>
        <v>-2317.2819229964807</v>
      </c>
      <c r="I23" s="59">
        <f t="shared" si="5"/>
        <v>-0.12229600919967555</v>
      </c>
      <c r="J23" s="13">
        <f>(INDEX('Pace-of-change'!$V:$V,MATCH(Allocations!A23,'Pace-of-change'!$D:$D,0),1))-Allocations!C23</f>
        <v>1484.1889609073623</v>
      </c>
      <c r="K23" s="59">
        <f t="shared" si="2"/>
        <v>8.9243076935388049E-2</v>
      </c>
      <c r="L23" s="13">
        <f>INDEX('Pace-of-change'!$V:$V,MATCH(Allocations!A23,'Pace-of-change'!$D:$D,0),1)</f>
        <v>18115.047195231964</v>
      </c>
      <c r="M23" s="4">
        <f t="shared" si="6"/>
        <v>64.353511934703377</v>
      </c>
      <c r="N23" s="13">
        <f t="shared" si="7"/>
        <v>18960.920158505141</v>
      </c>
      <c r="O23" s="13">
        <f t="shared" si="8"/>
        <v>-845.87296327317745</v>
      </c>
      <c r="P23" s="59">
        <f t="shared" si="9"/>
        <v>-4.4611387854705524E-2</v>
      </c>
      <c r="Q23" s="4">
        <f>INDEX('Pace-of-change'!$Z:$Z,MATCH(Allocations!A23,'Pace-of-change'!$D:$D,0),1)</f>
        <v>281492.75230872392</v>
      </c>
      <c r="S23" s="91">
        <v>18115.047195231964</v>
      </c>
      <c r="T23" s="91">
        <v>63.854432458621574</v>
      </c>
      <c r="U23" s="91">
        <v>19917.640774470947</v>
      </c>
      <c r="V23" s="91">
        <v>70.208464480473381</v>
      </c>
      <c r="W23" s="91">
        <v>-1802.5935792389828</v>
      </c>
      <c r="X23" s="59">
        <v>-9.0502364193123838E-2</v>
      </c>
      <c r="Y23" s="91">
        <v>790.90542180673947</v>
      </c>
      <c r="Z23" s="59">
        <v>4.3660135868423877E-2</v>
      </c>
      <c r="AA23" s="91">
        <v>18905.952617038703</v>
      </c>
      <c r="AB23" s="91">
        <v>66.642325655566083</v>
      </c>
      <c r="AC23" s="91">
        <v>19923.169764883856</v>
      </c>
      <c r="AD23" s="91">
        <v>-1017.2171478451528</v>
      </c>
      <c r="AE23" s="59">
        <v>-5.1056993432745702E-2</v>
      </c>
      <c r="AF23" s="91">
        <v>283692.86982498399</v>
      </c>
      <c r="AH23" s="170"/>
    </row>
    <row r="24" spans="1:34" x14ac:dyDescent="0.2">
      <c r="A24" s="39" t="s">
        <v>4408</v>
      </c>
      <c r="B24" s="39" t="s">
        <v>11609</v>
      </c>
      <c r="C24" s="4">
        <f>INDEX('Pace-of-change'!$M:$M,MATCH(Allocations!A24,'Pace-of-change'!$D:$D,0),1)</f>
        <v>8315.0731877086946</v>
      </c>
      <c r="D24" s="4">
        <f t="shared" si="0"/>
        <v>44.215164786578107</v>
      </c>
      <c r="E24" s="4">
        <f>(INDEX('Final Weighted Populations'!$I:$I,MATCH(Allocations!A24,'Final Weighted Populations'!$C:$C,0),1))*'Pace-of-change'!$O$158</f>
        <v>9666.5406201899059</v>
      </c>
      <c r="F24" s="4">
        <f t="shared" si="1"/>
        <v>51.401554356688024</v>
      </c>
      <c r="G24" s="59">
        <f t="shared" si="3"/>
        <v>-9.3344545949751834E-2</v>
      </c>
      <c r="H24" s="13">
        <f t="shared" si="4"/>
        <v>-1351.4674324812113</v>
      </c>
      <c r="I24" s="59">
        <f t="shared" si="5"/>
        <v>-0.13980879878148805</v>
      </c>
      <c r="J24" s="13">
        <f>(INDEX('Pace-of-change'!$V:$V,MATCH(Allocations!A24,'Pace-of-change'!$D:$D,0),1))-Allocations!C24</f>
        <v>831.50731877086946</v>
      </c>
      <c r="K24" s="59">
        <f t="shared" si="2"/>
        <v>0.1</v>
      </c>
      <c r="L24" s="13">
        <f>INDEX('Pace-of-change'!$V:$V,MATCH(Allocations!A24,'Pace-of-change'!$D:$D,0),1)</f>
        <v>9146.5805064795641</v>
      </c>
      <c r="M24" s="4">
        <f t="shared" si="6"/>
        <v>48.636681265235914</v>
      </c>
      <c r="N24" s="13">
        <f t="shared" si="7"/>
        <v>9673.060436886748</v>
      </c>
      <c r="O24" s="13">
        <f t="shared" si="8"/>
        <v>-526.47993040718393</v>
      </c>
      <c r="P24" s="59">
        <f t="shared" si="9"/>
        <v>-5.4427441433068338E-2</v>
      </c>
      <c r="Q24" s="4">
        <f>INDEX('Pace-of-change'!$Z:$Z,MATCH(Allocations!A24,'Pace-of-change'!$D:$D,0),1)</f>
        <v>188059.30562160444</v>
      </c>
      <c r="S24" s="91">
        <v>9146.5805064795641</v>
      </c>
      <c r="T24" s="91">
        <v>48.270662578494935</v>
      </c>
      <c r="U24" s="91">
        <v>10146.052022054528</v>
      </c>
      <c r="V24" s="91">
        <v>53.545328039642797</v>
      </c>
      <c r="W24" s="91">
        <v>-999.47151557496363</v>
      </c>
      <c r="X24" s="59">
        <v>-9.8508416219669187E-2</v>
      </c>
      <c r="Y24" s="91">
        <v>472.56894704423758</v>
      </c>
      <c r="Z24" s="59">
        <v>5.1666187894969351E-2</v>
      </c>
      <c r="AA24" s="91">
        <v>9619.1494535238016</v>
      </c>
      <c r="AB24" s="91">
        <v>50.764623701090123</v>
      </c>
      <c r="AC24" s="91">
        <v>10148.868491384104</v>
      </c>
      <c r="AD24" s="91">
        <v>-529.71903786030271</v>
      </c>
      <c r="AE24" s="59">
        <v>-5.2194886386596535E-2</v>
      </c>
      <c r="AF24" s="91">
        <v>189485.29019269059</v>
      </c>
      <c r="AH24" s="170"/>
    </row>
    <row r="25" spans="1:34" x14ac:dyDescent="0.2">
      <c r="A25" s="39" t="s">
        <v>7685</v>
      </c>
      <c r="B25" s="39" t="s">
        <v>11610</v>
      </c>
      <c r="C25" s="4">
        <f>INDEX('Pace-of-change'!$M:$M,MATCH(Allocations!A25,'Pace-of-change'!$D:$D,0),1)</f>
        <v>36459.248375120071</v>
      </c>
      <c r="D25" s="4">
        <f t="shared" si="0"/>
        <v>71.349865122063818</v>
      </c>
      <c r="E25" s="4">
        <f>(INDEX('Final Weighted Populations'!$I:$I,MATCH(Allocations!A25,'Final Weighted Populations'!$C:$C,0),1))*'Pace-of-change'!$O$158</f>
        <v>51144.171279725262</v>
      </c>
      <c r="F25" s="4">
        <f t="shared" si="1"/>
        <v>100.08790321301048</v>
      </c>
      <c r="G25" s="59">
        <f t="shared" si="3"/>
        <v>-0.24862135482163417</v>
      </c>
      <c r="H25" s="13">
        <f t="shared" si="4"/>
        <v>-14684.922904605191</v>
      </c>
      <c r="I25" s="59">
        <f t="shared" si="5"/>
        <v>-0.28712798618415852</v>
      </c>
      <c r="J25" s="13">
        <f>(INDEX('Pace-of-change'!$V:$V,MATCH(Allocations!A25,'Pace-of-change'!$D:$D,0),1))-Allocations!C25</f>
        <v>3645.9248375120078</v>
      </c>
      <c r="K25" s="59">
        <f t="shared" si="2"/>
        <v>0.10000000000000002</v>
      </c>
      <c r="L25" s="13">
        <f>INDEX('Pace-of-change'!$V:$V,MATCH(Allocations!A25,'Pace-of-change'!$D:$D,0),1)</f>
        <v>40105.173212632079</v>
      </c>
      <c r="M25" s="4">
        <f t="shared" si="6"/>
        <v>78.4848516342702</v>
      </c>
      <c r="N25" s="13">
        <f t="shared" si="7"/>
        <v>51178.666621436154</v>
      </c>
      <c r="O25" s="13">
        <f t="shared" si="8"/>
        <v>-11073.493408804075</v>
      </c>
      <c r="P25" s="59">
        <f t="shared" si="9"/>
        <v>-0.2163693222161038</v>
      </c>
      <c r="Q25" s="4">
        <f>INDEX('Pace-of-change'!$Z:$Z,MATCH(Allocations!A25,'Pace-of-change'!$D:$D,0),1)</f>
        <v>510992.53394167422</v>
      </c>
      <c r="S25" s="91">
        <v>40105.173212632079</v>
      </c>
      <c r="T25" s="91">
        <v>77.947820721642387</v>
      </c>
      <c r="U25" s="91">
        <v>53979.85989201341</v>
      </c>
      <c r="V25" s="91">
        <v>104.91445627559958</v>
      </c>
      <c r="W25" s="91">
        <v>-13874.686679381331</v>
      </c>
      <c r="X25" s="59">
        <v>-0.25703450707611342</v>
      </c>
      <c r="Y25" s="91">
        <v>4010.5173212632144</v>
      </c>
      <c r="Z25" s="59">
        <v>0.10000000000000009</v>
      </c>
      <c r="AA25" s="91">
        <v>44115.690533895293</v>
      </c>
      <c r="AB25" s="91">
        <v>85.74260279380664</v>
      </c>
      <c r="AC25" s="91">
        <v>53994.844303631871</v>
      </c>
      <c r="AD25" s="91">
        <v>-9879.1537697365784</v>
      </c>
      <c r="AE25" s="59">
        <v>-0.18296476074979762</v>
      </c>
      <c r="AF25" s="91">
        <v>514513.07863821764</v>
      </c>
      <c r="AH25" s="170"/>
    </row>
    <row r="26" spans="1:34" x14ac:dyDescent="0.2">
      <c r="A26" s="39" t="s">
        <v>5679</v>
      </c>
      <c r="B26" s="39" t="s">
        <v>11611</v>
      </c>
      <c r="C26" s="4">
        <f>INDEX('Pace-of-change'!$M:$M,MATCH(Allocations!A26,'Pace-of-change'!$D:$D,0),1)</f>
        <v>12326.40389598438</v>
      </c>
      <c r="D26" s="4">
        <f t="shared" si="0"/>
        <v>54.183148572714025</v>
      </c>
      <c r="E26" s="4">
        <f>(INDEX('Final Weighted Populations'!$I:$I,MATCH(Allocations!A26,'Final Weighted Populations'!$C:$C,0),1))*'Pace-of-change'!$O$158</f>
        <v>15959.019764561157</v>
      </c>
      <c r="F26" s="4">
        <f t="shared" si="1"/>
        <v>70.151030768981741</v>
      </c>
      <c r="G26" s="59">
        <f t="shared" si="3"/>
        <v>-0.18590054504677056</v>
      </c>
      <c r="H26" s="13">
        <f t="shared" si="4"/>
        <v>-3632.6158685767768</v>
      </c>
      <c r="I26" s="59">
        <f t="shared" si="5"/>
        <v>-0.22762149067848259</v>
      </c>
      <c r="J26" s="13">
        <f>(INDEX('Pace-of-change'!$V:$V,MATCH(Allocations!A26,'Pace-of-change'!$D:$D,0),1))-Allocations!C26</f>
        <v>1232.6403895984386</v>
      </c>
      <c r="K26" s="59">
        <f t="shared" si="2"/>
        <v>0.10000000000000005</v>
      </c>
      <c r="L26" s="13">
        <f>INDEX('Pace-of-change'!$V:$V,MATCH(Allocations!A26,'Pace-of-change'!$D:$D,0),1)</f>
        <v>13559.044285582819</v>
      </c>
      <c r="M26" s="4">
        <f t="shared" si="6"/>
        <v>59.601463429985429</v>
      </c>
      <c r="N26" s="13">
        <f t="shared" si="7"/>
        <v>15969.783685969494</v>
      </c>
      <c r="O26" s="13">
        <f t="shared" si="8"/>
        <v>-2410.7394003866757</v>
      </c>
      <c r="P26" s="59">
        <f t="shared" si="9"/>
        <v>-0.15095629645282352</v>
      </c>
      <c r="Q26" s="4">
        <f>INDEX('Pace-of-change'!$Z:$Z,MATCH(Allocations!A26,'Pace-of-change'!$D:$D,0),1)</f>
        <v>227495.15708638253</v>
      </c>
      <c r="S26" s="91">
        <v>13559.044285582819</v>
      </c>
      <c r="T26" s="91">
        <v>59.276215163215689</v>
      </c>
      <c r="U26" s="91">
        <v>16922.363410351485</v>
      </c>
      <c r="V26" s="91">
        <v>73.979672420474458</v>
      </c>
      <c r="W26" s="91">
        <v>-3363.3191247686664</v>
      </c>
      <c r="X26" s="59">
        <v>-0.19874996436439304</v>
      </c>
      <c r="Y26" s="91">
        <v>1355.9044285582822</v>
      </c>
      <c r="Z26" s="59">
        <v>0.10000000000000009</v>
      </c>
      <c r="AA26" s="91">
        <v>14914.948714141101</v>
      </c>
      <c r="AB26" s="91">
        <v>65.203836679537261</v>
      </c>
      <c r="AC26" s="91">
        <v>16927.060933824221</v>
      </c>
      <c r="AD26" s="91">
        <v>-2012.1122196831202</v>
      </c>
      <c r="AE26" s="59">
        <v>-0.11886955612373616</v>
      </c>
      <c r="AF26" s="91">
        <v>228743.42176281504</v>
      </c>
      <c r="AH26" s="170"/>
    </row>
    <row r="27" spans="1:34" x14ac:dyDescent="0.2">
      <c r="A27" s="39" t="s">
        <v>2203</v>
      </c>
      <c r="B27" s="39" t="s">
        <v>11612</v>
      </c>
      <c r="C27" s="4">
        <f>INDEX('Pace-of-change'!$M:$M,MATCH(Allocations!A27,'Pace-of-change'!$D:$D,0),1)</f>
        <v>13636.586467700463</v>
      </c>
      <c r="D27" s="4">
        <f t="shared" si="0"/>
        <v>63.936318791224345</v>
      </c>
      <c r="E27" s="4">
        <f>(INDEX('Final Weighted Populations'!$I:$I,MATCH(Allocations!A27,'Final Weighted Populations'!$C:$C,0),1))*'Pace-of-change'!$O$158</f>
        <v>14797.406327093189</v>
      </c>
      <c r="F27" s="4">
        <f t="shared" si="1"/>
        <v>69.37892341703089</v>
      </c>
      <c r="G27" s="59">
        <f t="shared" si="3"/>
        <v>-2.8668766749699093E-2</v>
      </c>
      <c r="H27" s="13">
        <f t="shared" si="4"/>
        <v>-1160.8198593927264</v>
      </c>
      <c r="I27" s="59">
        <f t="shared" si="5"/>
        <v>-7.8447522067927059E-2</v>
      </c>
      <c r="J27" s="13">
        <f>(INDEX('Pace-of-change'!$V:$V,MATCH(Allocations!A27,'Pace-of-change'!$D:$D,0),1))-Allocations!C27</f>
        <v>619.02724902312548</v>
      </c>
      <c r="K27" s="59">
        <f t="shared" si="2"/>
        <v>4.5394589803639619E-2</v>
      </c>
      <c r="L27" s="13">
        <f>INDEX('Pace-of-change'!$V:$V,MATCH(Allocations!A27,'Pace-of-change'!$D:$D,0),1)</f>
        <v>14255.613716723588</v>
      </c>
      <c r="M27" s="4">
        <f t="shared" si="6"/>
        <v>66.838681756306698</v>
      </c>
      <c r="N27" s="13">
        <f t="shared" si="7"/>
        <v>14807.386772076767</v>
      </c>
      <c r="O27" s="13">
        <f t="shared" si="8"/>
        <v>-551.77305535317828</v>
      </c>
      <c r="P27" s="59">
        <f t="shared" si="9"/>
        <v>-3.7263364822325833E-2</v>
      </c>
      <c r="Q27" s="4">
        <f>INDEX('Pace-of-change'!$Z:$Z,MATCH(Allocations!A27,'Pace-of-change'!$D:$D,0),1)</f>
        <v>213283.88505176452</v>
      </c>
      <c r="S27" s="91">
        <v>14255.613716723588</v>
      </c>
      <c r="T27" s="91">
        <v>66.60857021651033</v>
      </c>
      <c r="U27" s="91">
        <v>15553.354642462025</v>
      </c>
      <c r="V27" s="91">
        <v>72.672193241977283</v>
      </c>
      <c r="W27" s="91">
        <v>-1297.740925738437</v>
      </c>
      <c r="X27" s="59">
        <v>-8.343800778486013E-2</v>
      </c>
      <c r="Y27" s="91">
        <v>521.69529564645018</v>
      </c>
      <c r="Z27" s="59">
        <v>3.6595779460160127E-2</v>
      </c>
      <c r="AA27" s="91">
        <v>14777.309012370039</v>
      </c>
      <c r="AB27" s="91">
        <v>69.046162762310331</v>
      </c>
      <c r="AC27" s="91">
        <v>15557.672139181668</v>
      </c>
      <c r="AD27" s="91">
        <v>-780.36312681162963</v>
      </c>
      <c r="AE27" s="59">
        <v>-5.0159376019134741E-2</v>
      </c>
      <c r="AF27" s="91">
        <v>214020.71340648649</v>
      </c>
      <c r="AH27" s="170"/>
    </row>
    <row r="28" spans="1:34" x14ac:dyDescent="0.2">
      <c r="A28" s="39" t="s">
        <v>10185</v>
      </c>
      <c r="B28" s="39" t="s">
        <v>11613</v>
      </c>
      <c r="C28" s="4">
        <f>INDEX('Pace-of-change'!$M:$M,MATCH(Allocations!A28,'Pace-of-change'!$D:$D,0),1)</f>
        <v>15522.662361454086</v>
      </c>
      <c r="D28" s="4">
        <f t="shared" si="0"/>
        <v>64.497274475364705</v>
      </c>
      <c r="E28" s="4">
        <f>(INDEX('Final Weighted Populations'!$I:$I,MATCH(Allocations!A28,'Final Weighted Populations'!$C:$C,0),1))*'Pace-of-change'!$O$158</f>
        <v>18928.365423305946</v>
      </c>
      <c r="F28" s="4">
        <f t="shared" si="1"/>
        <v>78.648105051136682</v>
      </c>
      <c r="G28" s="59">
        <f t="shared" si="3"/>
        <v>-0.13562861337908816</v>
      </c>
      <c r="H28" s="13">
        <f t="shared" si="4"/>
        <v>-3405.7030618518602</v>
      </c>
      <c r="I28" s="59">
        <f t="shared" si="5"/>
        <v>-0.17992589353006241</v>
      </c>
      <c r="J28" s="13">
        <f>(INDEX('Pace-of-change'!$V:$V,MATCH(Allocations!A28,'Pace-of-change'!$D:$D,0),1))-Allocations!C28</f>
        <v>1552.2662361454113</v>
      </c>
      <c r="K28" s="59">
        <f t="shared" si="2"/>
        <v>0.10000000000000017</v>
      </c>
      <c r="L28" s="13">
        <f>INDEX('Pace-of-change'!$V:$V,MATCH(Allocations!A28,'Pace-of-change'!$D:$D,0),1)</f>
        <v>17074.928597599497</v>
      </c>
      <c r="M28" s="4">
        <f t="shared" si="6"/>
        <v>70.94700192290118</v>
      </c>
      <c r="N28" s="13">
        <f t="shared" si="7"/>
        <v>18941.132086973921</v>
      </c>
      <c r="O28" s="13">
        <f t="shared" si="8"/>
        <v>-1866.203489374424</v>
      </c>
      <c r="P28" s="59">
        <f t="shared" si="9"/>
        <v>-9.8526502048831496E-2</v>
      </c>
      <c r="Q28" s="4">
        <f>INDEX('Pace-of-change'!$Z:$Z,MATCH(Allocations!A28,'Pace-of-change'!$D:$D,0),1)</f>
        <v>240671.60182688187</v>
      </c>
      <c r="S28" s="91">
        <v>17074.928597599497</v>
      </c>
      <c r="T28" s="91">
        <v>70.083789170438877</v>
      </c>
      <c r="U28" s="91">
        <v>20005.857969604171</v>
      </c>
      <c r="V28" s="91">
        <v>82.113744962459023</v>
      </c>
      <c r="W28" s="91">
        <v>-2930.9293720046735</v>
      </c>
      <c r="X28" s="59">
        <v>-0.14650355793077061</v>
      </c>
      <c r="Y28" s="91">
        <v>1701.710086965486</v>
      </c>
      <c r="Z28" s="59">
        <v>9.9661329606070659E-2</v>
      </c>
      <c r="AA28" s="91">
        <v>18776.638684564983</v>
      </c>
      <c r="AB28" s="91">
        <v>77.068432782996368</v>
      </c>
      <c r="AC28" s="91">
        <v>20011.411448460851</v>
      </c>
      <c r="AD28" s="91">
        <v>-1234.7727638958677</v>
      </c>
      <c r="AE28" s="59">
        <v>-6.1703431918133815E-2</v>
      </c>
      <c r="AF28" s="91">
        <v>243635.92208284375</v>
      </c>
      <c r="AH28" s="170"/>
    </row>
    <row r="29" spans="1:34" x14ac:dyDescent="0.2">
      <c r="A29" s="39" t="s">
        <v>10246</v>
      </c>
      <c r="B29" s="39" t="s">
        <v>11614</v>
      </c>
      <c r="C29" s="4">
        <f>INDEX('Pace-of-change'!$M:$M,MATCH(Allocations!A29,'Pace-of-change'!$D:$D,0),1)</f>
        <v>11607.3884958872</v>
      </c>
      <c r="D29" s="4">
        <f t="shared" si="0"/>
        <v>40.587265582434156</v>
      </c>
      <c r="E29" s="4">
        <f>(INDEX('Final Weighted Populations'!$I:$I,MATCH(Allocations!A29,'Final Weighted Populations'!$C:$C,0),1))*'Pace-of-change'!$O$158</f>
        <v>12866.469622304205</v>
      </c>
      <c r="F29" s="4">
        <f t="shared" si="1"/>
        <v>44.989863125010096</v>
      </c>
      <c r="G29" s="59">
        <f t="shared" si="3"/>
        <v>-4.9127244903468092E-2</v>
      </c>
      <c r="H29" s="13">
        <f t="shared" si="4"/>
        <v>-1259.0811264170043</v>
      </c>
      <c r="I29" s="59">
        <f t="shared" si="5"/>
        <v>-9.7857544717190298E-2</v>
      </c>
      <c r="J29" s="13">
        <f>(INDEX('Pace-of-change'!$V:$V,MATCH(Allocations!A29,'Pace-of-change'!$D:$D,0),1))-Allocations!C29</f>
        <v>752.21231306625305</v>
      </c>
      <c r="K29" s="59">
        <f t="shared" si="2"/>
        <v>6.4804612452902852E-2</v>
      </c>
      <c r="L29" s="13">
        <f>INDEX('Pace-of-change'!$V:$V,MATCH(Allocations!A29,'Pace-of-change'!$D:$D,0),1)</f>
        <v>12359.600808953453</v>
      </c>
      <c r="M29" s="4">
        <f t="shared" si="6"/>
        <v>43.217507599026838</v>
      </c>
      <c r="N29" s="13">
        <f t="shared" si="7"/>
        <v>12875.147703405701</v>
      </c>
      <c r="O29" s="13">
        <f t="shared" si="8"/>
        <v>-515.54689445224722</v>
      </c>
      <c r="P29" s="59">
        <f t="shared" si="9"/>
        <v>-4.0042017872608644E-2</v>
      </c>
      <c r="Q29" s="4">
        <f>INDEX('Pace-of-change'!$Z:$Z,MATCH(Allocations!A29,'Pace-of-change'!$D:$D,0),1)</f>
        <v>285985.96947390283</v>
      </c>
      <c r="S29" s="91">
        <v>12359.600808953453</v>
      </c>
      <c r="T29" s="91">
        <v>42.99168900912845</v>
      </c>
      <c r="U29" s="91">
        <v>13511.494562395139</v>
      </c>
      <c r="V29" s="91">
        <v>46.998441232359504</v>
      </c>
      <c r="W29" s="91">
        <v>-1151.8937534416855</v>
      </c>
      <c r="X29" s="59">
        <v>-8.5252874737307596E-2</v>
      </c>
      <c r="Y29" s="91">
        <v>474.74025647369126</v>
      </c>
      <c r="Z29" s="59">
        <v>3.8410646412607719E-2</v>
      </c>
      <c r="AA29" s="91">
        <v>12834.341065427145</v>
      </c>
      <c r="AB29" s="91">
        <v>44.643027574338873</v>
      </c>
      <c r="AC29" s="91">
        <v>13515.245253792051</v>
      </c>
      <c r="AD29" s="91">
        <v>-680.90418836490608</v>
      </c>
      <c r="AE29" s="59">
        <v>-5.0380453745288926E-2</v>
      </c>
      <c r="AF29" s="91">
        <v>287488.14233209431</v>
      </c>
      <c r="AH29" s="170"/>
    </row>
    <row r="30" spans="1:34" x14ac:dyDescent="0.2">
      <c r="A30" s="39" t="s">
        <v>6905</v>
      </c>
      <c r="B30" s="39" t="s">
        <v>11615</v>
      </c>
      <c r="C30" s="4">
        <f>INDEX('Pace-of-change'!$M:$M,MATCH(Allocations!A30,'Pace-of-change'!$D:$D,0),1)</f>
        <v>10413.170035698571</v>
      </c>
      <c r="D30" s="4">
        <f t="shared" si="0"/>
        <v>46.730067429178931</v>
      </c>
      <c r="E30" s="4">
        <f>(INDEX('Final Weighted Populations'!$I:$I,MATCH(Allocations!A30,'Final Weighted Populations'!$C:$C,0),1))*'Pace-of-change'!$O$158</f>
        <v>14910.641939025058</v>
      </c>
      <c r="F30" s="4">
        <f t="shared" si="1"/>
        <v>66.912890199073829</v>
      </c>
      <c r="G30" s="59">
        <f t="shared" si="3"/>
        <v>-0.26390494322561475</v>
      </c>
      <c r="H30" s="13">
        <f t="shared" si="4"/>
        <v>-4497.4719033264864</v>
      </c>
      <c r="I30" s="59">
        <f t="shared" si="5"/>
        <v>-0.30162832168583054</v>
      </c>
      <c r="J30" s="13">
        <f>(INDEX('Pace-of-change'!$V:$V,MATCH(Allocations!A30,'Pace-of-change'!$D:$D,0),1))-Allocations!C30</f>
        <v>1041.3170035698586</v>
      </c>
      <c r="K30" s="59">
        <f t="shared" si="2"/>
        <v>0.10000000000000014</v>
      </c>
      <c r="L30" s="13">
        <f>INDEX('Pace-of-change'!$V:$V,MATCH(Allocations!A30,'Pace-of-change'!$D:$D,0),1)</f>
        <v>11454.48703926843</v>
      </c>
      <c r="M30" s="4">
        <f t="shared" si="6"/>
        <v>51.403074172096829</v>
      </c>
      <c r="N30" s="13">
        <f t="shared" si="7"/>
        <v>14920.698758325194</v>
      </c>
      <c r="O30" s="13">
        <f t="shared" si="8"/>
        <v>-3466.2117190567642</v>
      </c>
      <c r="P30" s="59">
        <f t="shared" si="9"/>
        <v>-0.23230894043234721</v>
      </c>
      <c r="Q30" s="4">
        <f>INDEX('Pace-of-change'!$Z:$Z,MATCH(Allocations!A30,'Pace-of-change'!$D:$D,0),1)</f>
        <v>222836.61480865823</v>
      </c>
      <c r="S30" s="91">
        <v>11454.48703926843</v>
      </c>
      <c r="T30" s="91">
        <v>51.027668293072189</v>
      </c>
      <c r="U30" s="91">
        <v>15531.543149322048</v>
      </c>
      <c r="V30" s="91">
        <v>69.190215955210576</v>
      </c>
      <c r="W30" s="91">
        <v>-4077.0561100536179</v>
      </c>
      <c r="X30" s="59">
        <v>-0.26250167616033576</v>
      </c>
      <c r="Y30" s="91">
        <v>1145.4487039268442</v>
      </c>
      <c r="Z30" s="59">
        <v>0.10000000000000009</v>
      </c>
      <c r="AA30" s="91">
        <v>12599.935743195274</v>
      </c>
      <c r="AB30" s="91">
        <v>56.13043512237941</v>
      </c>
      <c r="AC30" s="91">
        <v>15535.854591331805</v>
      </c>
      <c r="AD30" s="91">
        <v>-2935.9188481365309</v>
      </c>
      <c r="AE30" s="59">
        <v>-0.18897697779526207</v>
      </c>
      <c r="AF30" s="91">
        <v>224476.00336117175</v>
      </c>
      <c r="AH30" s="170"/>
    </row>
    <row r="31" spans="1:34" x14ac:dyDescent="0.2">
      <c r="A31" s="39" t="s">
        <v>2997</v>
      </c>
      <c r="B31" s="39" t="s">
        <v>11616</v>
      </c>
      <c r="C31" s="4">
        <f>INDEX('Pace-of-change'!$M:$M,MATCH(Allocations!A31,'Pace-of-change'!$D:$D,0),1)</f>
        <v>9893.9831305723219</v>
      </c>
      <c r="D31" s="4">
        <f t="shared" si="0"/>
        <v>42.975261392596771</v>
      </c>
      <c r="E31" s="4">
        <f>(INDEX('Final Weighted Populations'!$I:$I,MATCH(Allocations!A31,'Final Weighted Populations'!$C:$C,0),1))*'Pace-of-change'!$O$158</f>
        <v>10252.855123293553</v>
      </c>
      <c r="F31" s="4">
        <f t="shared" si="1"/>
        <v>44.534048939547532</v>
      </c>
      <c r="G31" s="59">
        <f t="shared" si="3"/>
        <v>1.7123356832597469E-2</v>
      </c>
      <c r="H31" s="13">
        <f t="shared" si="4"/>
        <v>-358.87199272123144</v>
      </c>
      <c r="I31" s="59">
        <f t="shared" si="5"/>
        <v>-3.5002151927993885E-2</v>
      </c>
      <c r="J31" s="13">
        <f>(INDEX('Pace-of-change'!$V:$V,MATCH(Allocations!A31,'Pace-of-change'!$D:$D,0),1))-Allocations!C31</f>
        <v>277.03152765602499</v>
      </c>
      <c r="K31" s="59">
        <f t="shared" si="2"/>
        <v>2.7999999999999997E-2</v>
      </c>
      <c r="L31" s="13">
        <f>INDEX('Pace-of-change'!$V:$V,MATCH(Allocations!A31,'Pace-of-change'!$D:$D,0),1)</f>
        <v>10171.014658228347</v>
      </c>
      <c r="M31" s="4">
        <f t="shared" si="6"/>
        <v>44.178568711589485</v>
      </c>
      <c r="N31" s="13">
        <f t="shared" si="7"/>
        <v>10259.770393052368</v>
      </c>
      <c r="O31" s="13">
        <f t="shared" si="8"/>
        <v>-88.755734824020692</v>
      </c>
      <c r="P31" s="59">
        <f t="shared" si="9"/>
        <v>-8.6508500116263438E-3</v>
      </c>
      <c r="Q31" s="4">
        <f>INDEX('Pace-of-change'!$Z:$Z,MATCH(Allocations!A31,'Pace-of-change'!$D:$D,0),1)</f>
        <v>230225.08322140726</v>
      </c>
      <c r="S31" s="91">
        <v>10171.014658228347</v>
      </c>
      <c r="T31" s="91">
        <v>43.854926218660914</v>
      </c>
      <c r="U31" s="91">
        <v>10637.273225322115</v>
      </c>
      <c r="V31" s="91">
        <v>45.865319060064749</v>
      </c>
      <c r="W31" s="91">
        <v>-466.25856709376785</v>
      </c>
      <c r="X31" s="59">
        <v>-4.3832527116426379E-2</v>
      </c>
      <c r="Y31" s="91">
        <v>284.78841043039392</v>
      </c>
      <c r="Z31" s="59">
        <v>2.8000000000000025E-2</v>
      </c>
      <c r="AA31" s="91">
        <v>10455.803068658741</v>
      </c>
      <c r="AB31" s="91">
        <v>45.082864152783415</v>
      </c>
      <c r="AC31" s="91">
        <v>10640.22605404055</v>
      </c>
      <c r="AD31" s="91">
        <v>-184.42298538180876</v>
      </c>
      <c r="AE31" s="59">
        <v>-1.7332619104626582E-2</v>
      </c>
      <c r="AF31" s="91">
        <v>231924.10830919223</v>
      </c>
      <c r="AH31" s="170"/>
    </row>
    <row r="32" spans="1:34" x14ac:dyDescent="0.2">
      <c r="A32" s="39" t="s">
        <v>3210</v>
      </c>
      <c r="B32" s="39" t="s">
        <v>11617</v>
      </c>
      <c r="C32" s="4">
        <f>INDEX('Pace-of-change'!$M:$M,MATCH(Allocations!A32,'Pace-of-change'!$D:$D,0),1)</f>
        <v>22393.436960230967</v>
      </c>
      <c r="D32" s="4">
        <f t="shared" si="0"/>
        <v>69.623701239446191</v>
      </c>
      <c r="E32" s="4">
        <f>(INDEX('Final Weighted Populations'!$I:$I,MATCH(Allocations!A32,'Final Weighted Populations'!$C:$C,0),1))*'Pace-of-change'!$O$158</f>
        <v>18981.307670549046</v>
      </c>
      <c r="F32" s="4">
        <f t="shared" si="1"/>
        <v>59.015009475110276</v>
      </c>
      <c r="G32" s="59">
        <f t="shared" si="3"/>
        <v>0.24348888673926994</v>
      </c>
      <c r="H32" s="13">
        <f t="shared" si="4"/>
        <v>3412.1292896819214</v>
      </c>
      <c r="I32" s="59">
        <f t="shared" si="5"/>
        <v>0.17976260376286413</v>
      </c>
      <c r="J32" s="13">
        <f>(INDEX('Pace-of-change'!$V:$V,MATCH(Allocations!A32,'Pace-of-change'!$D:$D,0),1))-Allocations!C32</f>
        <v>627.01623488646874</v>
      </c>
      <c r="K32" s="59">
        <f t="shared" si="2"/>
        <v>2.8000000000000073E-2</v>
      </c>
      <c r="L32" s="13">
        <f>INDEX('Pace-of-change'!$V:$V,MATCH(Allocations!A32,'Pace-of-change'!$D:$D,0),1)</f>
        <v>23020.453195117436</v>
      </c>
      <c r="M32" s="4">
        <f t="shared" si="6"/>
        <v>71.573164874150706</v>
      </c>
      <c r="N32" s="13">
        <f t="shared" si="7"/>
        <v>18994.110042311688</v>
      </c>
      <c r="O32" s="13">
        <f t="shared" si="8"/>
        <v>4026.3431528057481</v>
      </c>
      <c r="P32" s="59">
        <f t="shared" si="9"/>
        <v>0.21197851038224899</v>
      </c>
      <c r="Q32" s="4">
        <f>INDEX('Pace-of-change'!$Z:$Z,MATCH(Allocations!A32,'Pace-of-change'!$D:$D,0),1)</f>
        <v>321635.2558335936</v>
      </c>
      <c r="S32" s="91">
        <v>23020.453195117436</v>
      </c>
      <c r="T32" s="91">
        <v>71.150916683697787</v>
      </c>
      <c r="U32" s="91">
        <v>19908.518642695337</v>
      </c>
      <c r="V32" s="91">
        <v>61.532644002972859</v>
      </c>
      <c r="W32" s="91">
        <v>3111.9345524220989</v>
      </c>
      <c r="X32" s="59">
        <v>0.15631170798154304</v>
      </c>
      <c r="Y32" s="91">
        <v>644.57268946328986</v>
      </c>
      <c r="Z32" s="59">
        <v>2.8000000000000025E-2</v>
      </c>
      <c r="AA32" s="91">
        <v>23665.025884580726</v>
      </c>
      <c r="AB32" s="91">
        <v>73.14314235084133</v>
      </c>
      <c r="AC32" s="91">
        <v>19914.045100871637</v>
      </c>
      <c r="AD32" s="91">
        <v>3750.9807837090884</v>
      </c>
      <c r="AE32" s="59">
        <v>0.18835855622044906</v>
      </c>
      <c r="AF32" s="91">
        <v>323544.01416154794</v>
      </c>
      <c r="AH32" s="170"/>
    </row>
    <row r="33" spans="1:34" x14ac:dyDescent="0.2">
      <c r="A33" s="39" t="s">
        <v>7086</v>
      </c>
      <c r="B33" s="39" t="s">
        <v>11618</v>
      </c>
      <c r="C33" s="4">
        <f>INDEX('Pace-of-change'!$M:$M,MATCH(Allocations!A33,'Pace-of-change'!$D:$D,0),1)</f>
        <v>15494.708735058133</v>
      </c>
      <c r="D33" s="4">
        <f t="shared" si="0"/>
        <v>105.65429031562294</v>
      </c>
      <c r="E33" s="4">
        <f>(INDEX('Final Weighted Populations'!$I:$I,MATCH(Allocations!A33,'Final Weighted Populations'!$C:$C,0),1))*'Pace-of-change'!$O$158</f>
        <v>11018.727729732322</v>
      </c>
      <c r="F33" s="4">
        <f t="shared" si="1"/>
        <v>75.133768460706449</v>
      </c>
      <c r="G33" s="59">
        <f t="shared" si="3"/>
        <v>0.48217419407718687</v>
      </c>
      <c r="H33" s="13">
        <f t="shared" si="4"/>
        <v>4475.9810053258116</v>
      </c>
      <c r="I33" s="59">
        <f t="shared" si="5"/>
        <v>0.40621577328279684</v>
      </c>
      <c r="J33" s="13">
        <f>(INDEX('Pace-of-change'!$V:$V,MATCH(Allocations!A33,'Pace-of-change'!$D:$D,0),1))-Allocations!C33</f>
        <v>433.85184458162803</v>
      </c>
      <c r="K33" s="59">
        <f t="shared" si="2"/>
        <v>2.8000000000000018E-2</v>
      </c>
      <c r="L33" s="13">
        <f>INDEX('Pace-of-change'!$V:$V,MATCH(Allocations!A33,'Pace-of-change'!$D:$D,0),1)</f>
        <v>15928.560579639761</v>
      </c>
      <c r="M33" s="4">
        <f t="shared" si="6"/>
        <v>108.61261044446039</v>
      </c>
      <c r="N33" s="13">
        <f t="shared" si="7"/>
        <v>11026.159559572276</v>
      </c>
      <c r="O33" s="13">
        <f t="shared" si="8"/>
        <v>4902.4010200674857</v>
      </c>
      <c r="P33" s="59">
        <f t="shared" si="9"/>
        <v>0.44461546140165403</v>
      </c>
      <c r="Q33" s="4">
        <f>INDEX('Pace-of-change'!$Z:$Z,MATCH(Allocations!A33,'Pace-of-change'!$D:$D,0),1)</f>
        <v>146654.79923977071</v>
      </c>
      <c r="S33" s="91">
        <v>15928.560579639761</v>
      </c>
      <c r="T33" s="91">
        <v>108.33340791480076</v>
      </c>
      <c r="U33" s="91">
        <v>11364.081344334098</v>
      </c>
      <c r="V33" s="91">
        <v>77.289448327575485</v>
      </c>
      <c r="W33" s="91">
        <v>4564.4792353056637</v>
      </c>
      <c r="X33" s="59">
        <v>0.40165844444447074</v>
      </c>
      <c r="Y33" s="91">
        <v>445.99969622991375</v>
      </c>
      <c r="Z33" s="59">
        <v>2.8000000000000025E-2</v>
      </c>
      <c r="AA33" s="91">
        <v>16374.560275869675</v>
      </c>
      <c r="AB33" s="91">
        <v>111.3667433364152</v>
      </c>
      <c r="AC33" s="91">
        <v>11367.235929634426</v>
      </c>
      <c r="AD33" s="91">
        <v>5007.3243462352493</v>
      </c>
      <c r="AE33" s="59">
        <v>0.44050500730622971</v>
      </c>
      <c r="AF33" s="91">
        <v>147032.76566511081</v>
      </c>
      <c r="AH33" s="170"/>
    </row>
    <row r="34" spans="1:34" x14ac:dyDescent="0.2">
      <c r="A34" s="39" t="s">
        <v>2005</v>
      </c>
      <c r="B34" s="39" t="s">
        <v>11619</v>
      </c>
      <c r="C34" s="4">
        <f>INDEX('Pace-of-change'!$M:$M,MATCH(Allocations!A34,'Pace-of-change'!$D:$D,0),1)</f>
        <v>39209.996534975369</v>
      </c>
      <c r="D34" s="4">
        <f t="shared" si="0"/>
        <v>84.404140375689536</v>
      </c>
      <c r="E34" s="4">
        <f>(INDEX('Final Weighted Populations'!$I:$I,MATCH(Allocations!A34,'Final Weighted Populations'!$C:$C,0),1))*'Pace-of-change'!$O$158</f>
        <v>41426.570838551568</v>
      </c>
      <c r="F34" s="4">
        <f t="shared" si="1"/>
        <v>89.175577896866301</v>
      </c>
      <c r="G34" s="59">
        <f t="shared" si="3"/>
        <v>-2.3801056139384213E-3</v>
      </c>
      <c r="H34" s="13">
        <f t="shared" si="4"/>
        <v>-2216.5743035761989</v>
      </c>
      <c r="I34" s="59">
        <f t="shared" si="5"/>
        <v>-5.3506101487730544E-2</v>
      </c>
      <c r="J34" s="13">
        <f>(INDEX('Pace-of-change'!$V:$V,MATCH(Allocations!A34,'Pace-of-change'!$D:$D,0),1))-Allocations!C34</f>
        <v>1097.8799029793081</v>
      </c>
      <c r="K34" s="59">
        <f t="shared" si="2"/>
        <v>2.7999999999999942E-2</v>
      </c>
      <c r="L34" s="13">
        <f>INDEX('Pace-of-change'!$V:$V,MATCH(Allocations!A34,'Pace-of-change'!$D:$D,0),1)</f>
        <v>40307.876437954677</v>
      </c>
      <c r="M34" s="4">
        <f t="shared" si="6"/>
        <v>86.767456306208842</v>
      </c>
      <c r="N34" s="13">
        <f t="shared" si="7"/>
        <v>41454.511925115876</v>
      </c>
      <c r="O34" s="13">
        <f t="shared" si="8"/>
        <v>-1146.6354871611984</v>
      </c>
      <c r="P34" s="59">
        <f t="shared" si="9"/>
        <v>-2.7660088948399632E-2</v>
      </c>
      <c r="Q34" s="4">
        <f>INDEX('Pace-of-change'!$Z:$Z,MATCH(Allocations!A34,'Pace-of-change'!$D:$D,0),1)</f>
        <v>464550.6293938728</v>
      </c>
      <c r="S34" s="91">
        <v>40307.876437954677</v>
      </c>
      <c r="T34" s="91">
        <v>86.89915595773401</v>
      </c>
      <c r="U34" s="91">
        <v>43371.394288476855</v>
      </c>
      <c r="V34" s="91">
        <v>93.503748880946247</v>
      </c>
      <c r="W34" s="91">
        <v>-3063.5178505221775</v>
      </c>
      <c r="X34" s="59">
        <v>-7.0634525377389346E-2</v>
      </c>
      <c r="Y34" s="91">
        <v>1128.6205402627311</v>
      </c>
      <c r="Z34" s="59">
        <v>2.8000000000000025E-2</v>
      </c>
      <c r="AA34" s="91">
        <v>41436.496978217408</v>
      </c>
      <c r="AB34" s="91">
        <v>89.332332324550549</v>
      </c>
      <c r="AC34" s="91">
        <v>43383.433868160551</v>
      </c>
      <c r="AD34" s="91">
        <v>-1946.9368899431429</v>
      </c>
      <c r="AE34" s="59">
        <v>-4.4877427081031852E-2</v>
      </c>
      <c r="AF34" s="91">
        <v>463846.58163491962</v>
      </c>
      <c r="AH34" s="170"/>
    </row>
    <row r="35" spans="1:34" x14ac:dyDescent="0.2">
      <c r="A35" s="39" t="s">
        <v>12553</v>
      </c>
      <c r="B35" s="39" t="s">
        <v>11620</v>
      </c>
      <c r="C35" s="4">
        <f>INDEX('Pace-of-change'!$M:$M,MATCH(Allocations!A35,'Pace-of-change'!$D:$D,0),1)</f>
        <v>12334.933569649207</v>
      </c>
      <c r="D35" s="4">
        <f t="shared" si="0"/>
        <v>69.858731214089772</v>
      </c>
      <c r="E35" s="4">
        <f>(INDEX('Final Weighted Populations'!$I:$I,MATCH(Allocations!A35,'Final Weighted Populations'!$C:$C,0),1))*'Pace-of-change'!$O$158</f>
        <v>10134.180624702711</v>
      </c>
      <c r="F35" s="4">
        <f t="shared" si="1"/>
        <v>57.394796359351346</v>
      </c>
      <c r="G35" s="59">
        <f t="shared" si="3"/>
        <v>0.282907833158063</v>
      </c>
      <c r="H35" s="13">
        <f t="shared" si="4"/>
        <v>2200.7529449464964</v>
      </c>
      <c r="I35" s="59">
        <f t="shared" si="5"/>
        <v>0.21716140914066806</v>
      </c>
      <c r="J35" s="13">
        <f>(INDEX('Pace-of-change'!$V:$V,MATCH(Allocations!A35,'Pace-of-change'!$D:$D,0),1))-Allocations!C35</f>
        <v>345.37813995017859</v>
      </c>
      <c r="K35" s="59">
        <f t="shared" si="2"/>
        <v>2.8000000000000063E-2</v>
      </c>
      <c r="L35" s="13">
        <f>INDEX('Pace-of-change'!$V:$V,MATCH(Allocations!A35,'Pace-of-change'!$D:$D,0),1)</f>
        <v>12680.311709599386</v>
      </c>
      <c r="M35" s="4">
        <f t="shared" si="6"/>
        <v>71.814775688084296</v>
      </c>
      <c r="N35" s="13">
        <f t="shared" si="7"/>
        <v>10141.015851764991</v>
      </c>
      <c r="O35" s="13">
        <f t="shared" si="8"/>
        <v>2539.2958578343951</v>
      </c>
      <c r="P35" s="59">
        <f t="shared" si="9"/>
        <v>0.25039856903413121</v>
      </c>
      <c r="Q35" s="4">
        <f>INDEX('Pace-of-change'!$Z:$Z,MATCH(Allocations!A35,'Pace-of-change'!$D:$D,0),1)</f>
        <v>176569.67647819777</v>
      </c>
      <c r="S35" s="91">
        <v>12680.311709599386</v>
      </c>
      <c r="T35" s="91">
        <v>71.550160001222167</v>
      </c>
      <c r="U35" s="91">
        <v>10688.528332613578</v>
      </c>
      <c r="V35" s="91">
        <v>60.311286495989414</v>
      </c>
      <c r="W35" s="91">
        <v>1991.783376985808</v>
      </c>
      <c r="X35" s="59">
        <v>0.186347766035137</v>
      </c>
      <c r="Y35" s="91">
        <v>355.04872786878332</v>
      </c>
      <c r="Z35" s="59">
        <v>2.8000000000000025E-2</v>
      </c>
      <c r="AA35" s="91">
        <v>13035.360437468169</v>
      </c>
      <c r="AB35" s="91">
        <v>73.553564481256402</v>
      </c>
      <c r="AC35" s="91">
        <v>10691.495389372374</v>
      </c>
      <c r="AD35" s="91">
        <v>2343.8650480957949</v>
      </c>
      <c r="AE35" s="59">
        <v>0.21922705503157752</v>
      </c>
      <c r="AF35" s="91">
        <v>177222.68838228719</v>
      </c>
      <c r="AH35" s="170"/>
    </row>
    <row r="36" spans="1:34" x14ac:dyDescent="0.2">
      <c r="A36" s="39" t="s">
        <v>13380</v>
      </c>
      <c r="B36" s="39" t="s">
        <v>11621</v>
      </c>
      <c r="C36" s="4">
        <f>INDEX('Pace-of-change'!$M:$M,MATCH(Allocations!A36,'Pace-of-change'!$D:$D,0),1)</f>
        <v>18879.764843411223</v>
      </c>
      <c r="D36" s="4">
        <f t="shared" si="0"/>
        <v>68.833285924209392</v>
      </c>
      <c r="E36" s="4">
        <f>(INDEX('Final Weighted Populations'!$I:$I,MATCH(Allocations!A36,'Final Weighted Populations'!$C:$C,0),1))*'Pace-of-change'!$O$158</f>
        <v>14603.967851931142</v>
      </c>
      <c r="F36" s="4">
        <f t="shared" si="1"/>
        <v>53.244259296521534</v>
      </c>
      <c r="G36" s="59">
        <f t="shared" si="3"/>
        <v>0.36261446494415761</v>
      </c>
      <c r="H36" s="13">
        <f t="shared" si="4"/>
        <v>4275.7969914800815</v>
      </c>
      <c r="I36" s="59">
        <f t="shared" si="5"/>
        <v>0.29278323773594689</v>
      </c>
      <c r="J36" s="13">
        <f>(INDEX('Pace-of-change'!$V:$V,MATCH(Allocations!A36,'Pace-of-change'!$D:$D,0),1))-Allocations!C36</f>
        <v>528.63341561551351</v>
      </c>
      <c r="K36" s="59">
        <f t="shared" si="2"/>
        <v>2.7999999999999962E-2</v>
      </c>
      <c r="L36" s="13">
        <f>INDEX('Pace-of-change'!$V:$V,MATCH(Allocations!A36,'Pace-of-change'!$D:$D,0),1)</f>
        <v>19408.398259026737</v>
      </c>
      <c r="M36" s="4">
        <f t="shared" si="6"/>
        <v>70.76061793008725</v>
      </c>
      <c r="N36" s="13">
        <f t="shared" si="7"/>
        <v>14613.817827965206</v>
      </c>
      <c r="O36" s="13">
        <f t="shared" si="8"/>
        <v>4794.5804310615313</v>
      </c>
      <c r="P36" s="59">
        <f t="shared" si="9"/>
        <v>0.32808541118437617</v>
      </c>
      <c r="Q36" s="4">
        <f>INDEX('Pace-of-change'!$Z:$Z,MATCH(Allocations!A36,'Pace-of-change'!$D:$D,0),1)</f>
        <v>274282.48687995598</v>
      </c>
      <c r="S36" s="91">
        <v>19408.398259026737</v>
      </c>
      <c r="T36" s="91">
        <v>70.693159351572973</v>
      </c>
      <c r="U36" s="91">
        <v>15001.216436337912</v>
      </c>
      <c r="V36" s="91">
        <v>54.640438115919572</v>
      </c>
      <c r="W36" s="91">
        <v>4407.1818226888245</v>
      </c>
      <c r="X36" s="59">
        <v>0.29378829652861826</v>
      </c>
      <c r="Y36" s="91">
        <v>543.43515125275007</v>
      </c>
      <c r="Z36" s="59">
        <v>2.8000000000000025E-2</v>
      </c>
      <c r="AA36" s="91">
        <v>19951.833410279487</v>
      </c>
      <c r="AB36" s="91">
        <v>72.672567813417004</v>
      </c>
      <c r="AC36" s="91">
        <v>15005.380663557275</v>
      </c>
      <c r="AD36" s="91">
        <v>4946.4527467222124</v>
      </c>
      <c r="AE36" s="59">
        <v>0.32964526909573072</v>
      </c>
      <c r="AF36" s="91">
        <v>274544.21951216541</v>
      </c>
      <c r="AH36" s="170"/>
    </row>
    <row r="37" spans="1:34" x14ac:dyDescent="0.2">
      <c r="A37" s="39" t="s">
        <v>8748</v>
      </c>
      <c r="B37" s="39" t="s">
        <v>12362</v>
      </c>
      <c r="C37" s="4">
        <f>INDEX('Pace-of-change'!$M:$M,MATCH(Allocations!A37,'Pace-of-change'!$D:$D,0),1)</f>
        <v>25019.403908603137</v>
      </c>
      <c r="D37" s="4">
        <f t="shared" ref="D37:D68" si="10">C37/Q37*1000</f>
        <v>78.065282441399034</v>
      </c>
      <c r="E37" s="4">
        <f>(INDEX('Final Weighted Populations'!$I:$I,MATCH(Allocations!A37,'Final Weighted Populations'!$C:$C,0),1))*'Pace-of-change'!$O$158</f>
        <v>19905.84228336122</v>
      </c>
      <c r="F37" s="4">
        <f t="shared" ref="F37:F68" si="11">E37/Q37*1000</f>
        <v>62.110000932124379</v>
      </c>
      <c r="G37" s="59">
        <f t="shared" si="3"/>
        <v>0.32477975315956553</v>
      </c>
      <c r="H37" s="13">
        <f t="shared" si="4"/>
        <v>5113.5616252419168</v>
      </c>
      <c r="I37" s="59">
        <f t="shared" si="5"/>
        <v>0.25688747818102681</v>
      </c>
      <c r="J37" s="13">
        <f>(INDEX('Pace-of-change'!$V:$V,MATCH(Allocations!A37,'Pace-of-change'!$D:$D,0),1))-Allocations!C37</f>
        <v>700.54330944088724</v>
      </c>
      <c r="K37" s="59">
        <f t="shared" ref="K37:K68" si="12">J37/C37</f>
        <v>2.7999999999999976E-2</v>
      </c>
      <c r="L37" s="13">
        <f>INDEX('Pace-of-change'!$V:$V,MATCH(Allocations!A37,'Pace-of-change'!$D:$D,0),1)</f>
        <v>25719.947218044024</v>
      </c>
      <c r="M37" s="4">
        <f t="shared" si="6"/>
        <v>80.251110349758207</v>
      </c>
      <c r="N37" s="13">
        <f t="shared" si="7"/>
        <v>19919.268228379511</v>
      </c>
      <c r="O37" s="13">
        <f t="shared" si="8"/>
        <v>5800.6789896645132</v>
      </c>
      <c r="P37" s="59">
        <f t="shared" si="9"/>
        <v>0.29120944219226547</v>
      </c>
      <c r="Q37" s="4">
        <f>INDEX('Pace-of-change'!$Z:$Z,MATCH(Allocations!A37,'Pace-of-change'!$D:$D,0),1)</f>
        <v>320493.35025956458</v>
      </c>
      <c r="S37" s="91">
        <v>25719.947218044024</v>
      </c>
      <c r="T37" s="91">
        <v>80.141412153625524</v>
      </c>
      <c r="U37" s="91">
        <v>20648.739685573939</v>
      </c>
      <c r="V37" s="91">
        <v>64.339912658668069</v>
      </c>
      <c r="W37" s="91">
        <v>5071.2075324700854</v>
      </c>
      <c r="X37" s="59">
        <v>0.24559404640143923</v>
      </c>
      <c r="Y37" s="91">
        <v>720.15852210523371</v>
      </c>
      <c r="Z37" s="59">
        <v>2.8000000000000025E-2</v>
      </c>
      <c r="AA37" s="91">
        <v>26440.105740149258</v>
      </c>
      <c r="AB37" s="91">
        <v>82.385371693927056</v>
      </c>
      <c r="AC37" s="91">
        <v>20654.471623661033</v>
      </c>
      <c r="AD37" s="91">
        <v>5785.6341164882251</v>
      </c>
      <c r="AE37" s="59">
        <v>0.28011532911161025</v>
      </c>
      <c r="AF37" s="91">
        <v>320932.04408153764</v>
      </c>
      <c r="AH37" s="170"/>
    </row>
    <row r="38" spans="1:34" x14ac:dyDescent="0.2">
      <c r="A38" s="39" t="s">
        <v>6281</v>
      </c>
      <c r="B38" s="39" t="s">
        <v>12363</v>
      </c>
      <c r="C38" s="4">
        <f>INDEX('Pace-of-change'!$M:$M,MATCH(Allocations!A38,'Pace-of-change'!$D:$D,0),1)</f>
        <v>12887.432179443951</v>
      </c>
      <c r="D38" s="4">
        <f t="shared" si="10"/>
        <v>25.712338556725339</v>
      </c>
      <c r="E38" s="4">
        <f>(INDEX('Final Weighted Populations'!$I:$I,MATCH(Allocations!A38,'Final Weighted Populations'!$C:$C,0),1))*'Pace-of-change'!$O$158</f>
        <v>21428.074591275381</v>
      </c>
      <c r="F38" s="4">
        <f t="shared" si="11"/>
        <v>42.752186846690265</v>
      </c>
      <c r="G38" s="59">
        <f t="shared" si="3"/>
        <v>-0.36608573351611262</v>
      </c>
      <c r="H38" s="13">
        <f t="shared" si="4"/>
        <v>-8540.6424118314299</v>
      </c>
      <c r="I38" s="59">
        <f t="shared" si="5"/>
        <v>-0.39857255375192802</v>
      </c>
      <c r="J38" s="13">
        <f>(INDEX('Pace-of-change'!$V:$V,MATCH(Allocations!A38,'Pace-of-change'!$D:$D,0),1))-Allocations!C38</f>
        <v>1288.7432179443967</v>
      </c>
      <c r="K38" s="59">
        <f t="shared" si="12"/>
        <v>0.10000000000000013</v>
      </c>
      <c r="L38" s="13">
        <f>INDEX('Pace-of-change'!$V:$V,MATCH(Allocations!A38,'Pace-of-change'!$D:$D,0),1)</f>
        <v>14176.175397388348</v>
      </c>
      <c r="M38" s="4">
        <f t="shared" si="6"/>
        <v>28.283572412397877</v>
      </c>
      <c r="N38" s="13">
        <f t="shared" si="7"/>
        <v>21442.527240262298</v>
      </c>
      <c r="O38" s="13">
        <f t="shared" si="8"/>
        <v>-7266.3518428739499</v>
      </c>
      <c r="P38" s="59">
        <f t="shared" si="9"/>
        <v>-0.3388757193335884</v>
      </c>
      <c r="Q38" s="4">
        <f>INDEX('Pace-of-change'!$Z:$Z,MATCH(Allocations!A38,'Pace-of-change'!$D:$D,0),1)</f>
        <v>501215.87155568565</v>
      </c>
      <c r="S38" s="91">
        <v>14176.175397388348</v>
      </c>
      <c r="T38" s="91">
        <v>28.237056256984854</v>
      </c>
      <c r="U38" s="91">
        <v>22459.787694935883</v>
      </c>
      <c r="V38" s="91">
        <v>44.736910406644512</v>
      </c>
      <c r="W38" s="91">
        <v>-8283.6122975475355</v>
      </c>
      <c r="X38" s="59">
        <v>-0.36881970613708348</v>
      </c>
      <c r="Y38" s="91">
        <v>1417.6175397388361</v>
      </c>
      <c r="Z38" s="59">
        <v>0.10000000000000009</v>
      </c>
      <c r="AA38" s="91">
        <v>15593.792937127184</v>
      </c>
      <c r="AB38" s="91">
        <v>31.060761882683341</v>
      </c>
      <c r="AC38" s="91">
        <v>22466.022366614492</v>
      </c>
      <c r="AD38" s="91">
        <v>-6872.2294294873082</v>
      </c>
      <c r="AE38" s="59">
        <v>-0.3058943553666067</v>
      </c>
      <c r="AF38" s="91">
        <v>502041.54669563548</v>
      </c>
      <c r="AH38" s="170"/>
    </row>
    <row r="39" spans="1:34" x14ac:dyDescent="0.2">
      <c r="A39" s="39" t="s">
        <v>286</v>
      </c>
      <c r="B39" s="39" t="s">
        <v>12364</v>
      </c>
      <c r="C39" s="4">
        <f>INDEX('Pace-of-change'!$M:$M,MATCH(Allocations!A39,'Pace-of-change'!$D:$D,0),1)</f>
        <v>56411.750774451888</v>
      </c>
      <c r="D39" s="4">
        <f t="shared" si="10"/>
        <v>47.654551972259668</v>
      </c>
      <c r="E39" s="4">
        <f>(INDEX('Final Weighted Populations'!$I:$I,MATCH(Allocations!A39,'Final Weighted Populations'!$C:$C,0),1))*'Pace-of-change'!$O$158</f>
        <v>59640.758882858288</v>
      </c>
      <c r="F39" s="4">
        <f t="shared" si="11"/>
        <v>50.382298099766651</v>
      </c>
      <c r="G39" s="59">
        <f t="shared" si="3"/>
        <v>-3.0492597230250551E-3</v>
      </c>
      <c r="H39" s="13">
        <f t="shared" si="4"/>
        <v>-3229.0081084064004</v>
      </c>
      <c r="I39" s="59">
        <f t="shared" si="5"/>
        <v>-5.4140962806133397E-2</v>
      </c>
      <c r="J39" s="13">
        <f>(INDEX('Pace-of-change'!$V:$V,MATCH(Allocations!A39,'Pace-of-change'!$D:$D,0),1))-Allocations!C39</f>
        <v>1579.5290216846552</v>
      </c>
      <c r="K39" s="59">
        <f t="shared" si="12"/>
        <v>2.8000000000000042E-2</v>
      </c>
      <c r="L39" s="13">
        <f>INDEX('Pace-of-change'!$V:$V,MATCH(Allocations!A39,'Pace-of-change'!$D:$D,0),1)</f>
        <v>57991.279796136543</v>
      </c>
      <c r="M39" s="4">
        <f t="shared" si="6"/>
        <v>48.988879427482935</v>
      </c>
      <c r="N39" s="13">
        <f t="shared" si="7"/>
        <v>59680.984940023416</v>
      </c>
      <c r="O39" s="13">
        <f t="shared" si="8"/>
        <v>-1689.705143886873</v>
      </c>
      <c r="P39" s="59">
        <f t="shared" si="9"/>
        <v>-2.8312286494349033E-2</v>
      </c>
      <c r="Q39" s="4">
        <f>INDEX('Pace-of-change'!$Z:$Z,MATCH(Allocations!A39,'Pace-of-change'!$D:$D,0),1)</f>
        <v>1183764.1618641154</v>
      </c>
      <c r="S39" s="91">
        <v>57991.279796136543</v>
      </c>
      <c r="T39" s="91">
        <v>48.743016448484894</v>
      </c>
      <c r="U39" s="91">
        <v>62900.248285129179</v>
      </c>
      <c r="V39" s="91">
        <v>52.869118383900421</v>
      </c>
      <c r="W39" s="91">
        <v>-4908.9684889926357</v>
      </c>
      <c r="X39" s="59">
        <v>-7.8043706071557903E-2</v>
      </c>
      <c r="Y39" s="91">
        <v>1809.4136260709638</v>
      </c>
      <c r="Z39" s="59">
        <v>3.1201477746857886E-2</v>
      </c>
      <c r="AA39" s="91">
        <v>59800.693422207507</v>
      </c>
      <c r="AB39" s="91">
        <v>50.263870591517026</v>
      </c>
      <c r="AC39" s="91">
        <v>62917.708930879147</v>
      </c>
      <c r="AD39" s="91">
        <v>-3117.0155086716404</v>
      </c>
      <c r="AE39" s="59">
        <v>-4.9541147661558475E-2</v>
      </c>
      <c r="AF39" s="91">
        <v>1189735.1461091021</v>
      </c>
      <c r="AH39" s="170"/>
    </row>
    <row r="40" spans="1:34" x14ac:dyDescent="0.2">
      <c r="A40" s="39" t="s">
        <v>8559</v>
      </c>
      <c r="B40" s="39" t="s">
        <v>12365</v>
      </c>
      <c r="C40" s="4">
        <f>INDEX('Pace-of-change'!$M:$M,MATCH(Allocations!A40,'Pace-of-change'!$D:$D,0),1)</f>
        <v>21347.255506146568</v>
      </c>
      <c r="D40" s="4">
        <f t="shared" si="10"/>
        <v>82.612183777984129</v>
      </c>
      <c r="E40" s="4">
        <f>(INDEX('Final Weighted Populations'!$I:$I,MATCH(Allocations!A40,'Final Weighted Populations'!$C:$C,0),1))*'Pace-of-change'!$O$158</f>
        <v>19349.673570662057</v>
      </c>
      <c r="F40" s="4">
        <f t="shared" si="11"/>
        <v>74.881700301159114</v>
      </c>
      <c r="G40" s="59">
        <f t="shared" si="3"/>
        <v>0.16282855469720081</v>
      </c>
      <c r="H40" s="13">
        <f t="shared" si="4"/>
        <v>1997.5819354845116</v>
      </c>
      <c r="I40" s="59">
        <f t="shared" si="5"/>
        <v>0.10323595011510903</v>
      </c>
      <c r="J40" s="13">
        <f>(INDEX('Pace-of-change'!$V:$V,MATCH(Allocations!A40,'Pace-of-change'!$D:$D,0),1))-Allocations!C40</f>
        <v>597.72315417210484</v>
      </c>
      <c r="K40" s="59">
        <f t="shared" si="12"/>
        <v>2.8000000000000042E-2</v>
      </c>
      <c r="L40" s="13">
        <f>INDEX('Pace-of-change'!$V:$V,MATCH(Allocations!A40,'Pace-of-change'!$D:$D,0),1)</f>
        <v>21944.978660318673</v>
      </c>
      <c r="M40" s="4">
        <f t="shared" si="6"/>
        <v>84.92532492376769</v>
      </c>
      <c r="N40" s="13">
        <f t="shared" si="7"/>
        <v>19362.724395127734</v>
      </c>
      <c r="O40" s="13">
        <f t="shared" si="8"/>
        <v>2582.2542651909389</v>
      </c>
      <c r="P40" s="59">
        <f t="shared" si="9"/>
        <v>0.13336213502273031</v>
      </c>
      <c r="Q40" s="4">
        <f>INDEX('Pace-of-change'!$Z:$Z,MATCH(Allocations!A40,'Pace-of-change'!$D:$D,0),1)</f>
        <v>258403.23460660703</v>
      </c>
      <c r="S40" s="91">
        <v>21944.978660318673</v>
      </c>
      <c r="T40" s="91">
        <v>84.54607677937004</v>
      </c>
      <c r="U40" s="91">
        <v>20505.376206482666</v>
      </c>
      <c r="V40" s="91">
        <v>78.999808474544949</v>
      </c>
      <c r="W40" s="91">
        <v>1439.602453836007</v>
      </c>
      <c r="X40" s="59">
        <v>7.0206098114936527E-2</v>
      </c>
      <c r="Y40" s="91">
        <v>614.45940248892293</v>
      </c>
      <c r="Z40" s="59">
        <v>2.8000000000000025E-2</v>
      </c>
      <c r="AA40" s="91">
        <v>22559.438062807596</v>
      </c>
      <c r="AB40" s="91">
        <v>86.913366929192406</v>
      </c>
      <c r="AC40" s="91">
        <v>20511.06834792364</v>
      </c>
      <c r="AD40" s="91">
        <v>2048.3697148839565</v>
      </c>
      <c r="AE40" s="59">
        <v>9.9866554005770033E-2</v>
      </c>
      <c r="AF40" s="91">
        <v>259562.35340861414</v>
      </c>
      <c r="AH40" s="170"/>
    </row>
    <row r="41" spans="1:34" x14ac:dyDescent="0.2">
      <c r="A41" s="39" t="s">
        <v>5863</v>
      </c>
      <c r="B41" s="39" t="s">
        <v>12366</v>
      </c>
      <c r="C41" s="4">
        <f>INDEX('Pace-of-change'!$M:$M,MATCH(Allocations!A41,'Pace-of-change'!$D:$D,0),1)</f>
        <v>7582.7852239820877</v>
      </c>
      <c r="D41" s="4">
        <f t="shared" si="10"/>
        <v>22.33213478568117</v>
      </c>
      <c r="E41" s="4">
        <f>(INDEX('Final Weighted Populations'!$I:$I,MATCH(Allocations!A41,'Final Weighted Populations'!$C:$C,0),1))*'Pace-of-change'!$O$158</f>
        <v>11175.263640779413</v>
      </c>
      <c r="F41" s="4">
        <f t="shared" si="11"/>
        <v>32.912378040472568</v>
      </c>
      <c r="G41" s="59">
        <f t="shared" si="3"/>
        <v>-0.28481522573061269</v>
      </c>
      <c r="H41" s="13">
        <f t="shared" si="4"/>
        <v>-3592.4784167973248</v>
      </c>
      <c r="I41" s="59">
        <f t="shared" si="5"/>
        <v>-0.32146699462982598</v>
      </c>
      <c r="J41" s="13">
        <f>(INDEX('Pace-of-change'!$V:$V,MATCH(Allocations!A41,'Pace-of-change'!$D:$D,0),1))-Allocations!C41</f>
        <v>758.27852239821004</v>
      </c>
      <c r="K41" s="59">
        <f t="shared" si="12"/>
        <v>0.10000000000000017</v>
      </c>
      <c r="L41" s="13">
        <f>INDEX('Pace-of-change'!$V:$V,MATCH(Allocations!A41,'Pace-of-change'!$D:$D,0),1)</f>
        <v>8341.0637463802977</v>
      </c>
      <c r="M41" s="4">
        <f t="shared" si="6"/>
        <v>24.565348264249291</v>
      </c>
      <c r="N41" s="13">
        <f t="shared" si="7"/>
        <v>11182.801049800855</v>
      </c>
      <c r="O41" s="13">
        <f t="shared" si="8"/>
        <v>-2841.7373034205575</v>
      </c>
      <c r="P41" s="59">
        <f t="shared" si="9"/>
        <v>-0.25411677188616028</v>
      </c>
      <c r="Q41" s="4">
        <f>INDEX('Pace-of-change'!$Z:$Z,MATCH(Allocations!A41,'Pace-of-change'!$D:$D,0),1)</f>
        <v>339545.91877369414</v>
      </c>
      <c r="S41" s="91">
        <v>8341.0637463802977</v>
      </c>
      <c r="T41" s="91">
        <v>24.389311724019745</v>
      </c>
      <c r="U41" s="91">
        <v>11593.36224676374</v>
      </c>
      <c r="V41" s="91">
        <v>33.899048654136855</v>
      </c>
      <c r="W41" s="91">
        <v>-3252.2985003834419</v>
      </c>
      <c r="X41" s="59">
        <v>-0.28053108590575726</v>
      </c>
      <c r="Y41" s="91">
        <v>834.10637463803141</v>
      </c>
      <c r="Z41" s="59">
        <v>0.10000000000000009</v>
      </c>
      <c r="AA41" s="91">
        <v>9175.1701210183292</v>
      </c>
      <c r="AB41" s="91">
        <v>26.828242896421724</v>
      </c>
      <c r="AC41" s="91">
        <v>11596.580478754244</v>
      </c>
      <c r="AD41" s="91">
        <v>-2421.4103577359147</v>
      </c>
      <c r="AE41" s="59">
        <v>-0.20880382472851455</v>
      </c>
      <c r="AF41" s="91">
        <v>341996.68448067049</v>
      </c>
      <c r="AH41" s="170"/>
    </row>
    <row r="42" spans="1:34" x14ac:dyDescent="0.2">
      <c r="A42" s="39" t="s">
        <v>5743</v>
      </c>
      <c r="B42" s="39" t="s">
        <v>12367</v>
      </c>
      <c r="C42" s="4">
        <f>INDEX('Pace-of-change'!$M:$M,MATCH(Allocations!A42,'Pace-of-change'!$D:$D,0),1)</f>
        <v>9435.4665589952401</v>
      </c>
      <c r="D42" s="4">
        <f t="shared" si="10"/>
        <v>59.000835640677849</v>
      </c>
      <c r="E42" s="4">
        <f>(INDEX('Final Weighted Populations'!$I:$I,MATCH(Allocations!A42,'Final Weighted Populations'!$C:$C,0),1))*'Pace-of-change'!$O$158</f>
        <v>9561.1712684825252</v>
      </c>
      <c r="F42" s="4">
        <f t="shared" si="11"/>
        <v>59.786878689778348</v>
      </c>
      <c r="G42" s="59">
        <f t="shared" si="3"/>
        <v>4.015860089197365E-2</v>
      </c>
      <c r="H42" s="13">
        <f t="shared" si="4"/>
        <v>-125.70470948728507</v>
      </c>
      <c r="I42" s="59">
        <f t="shared" si="5"/>
        <v>-1.3147417398709138E-2</v>
      </c>
      <c r="J42" s="13">
        <f>(INDEX('Pace-of-change'!$V:$V,MATCH(Allocations!A42,'Pace-of-change'!$D:$D,0),1))-Allocations!C42</f>
        <v>264.1930636518664</v>
      </c>
      <c r="K42" s="59">
        <f t="shared" si="12"/>
        <v>2.7999999999999966E-2</v>
      </c>
      <c r="L42" s="13">
        <f>INDEX('Pace-of-change'!$V:$V,MATCH(Allocations!A42,'Pace-of-change'!$D:$D,0),1)</f>
        <v>9699.6596226471065</v>
      </c>
      <c r="M42" s="4">
        <f t="shared" si="6"/>
        <v>60.652859038616825</v>
      </c>
      <c r="N42" s="13">
        <f t="shared" si="7"/>
        <v>9567.6200164397233</v>
      </c>
      <c r="O42" s="13">
        <f t="shared" si="8"/>
        <v>132.03960620738326</v>
      </c>
      <c r="P42" s="59">
        <f t="shared" si="9"/>
        <v>1.3800674146810177E-2</v>
      </c>
      <c r="Q42" s="4">
        <f>INDEX('Pace-of-change'!$Z:$Z,MATCH(Allocations!A42,'Pace-of-change'!$D:$D,0),1)</f>
        <v>159920.896993025</v>
      </c>
      <c r="S42" s="91">
        <v>9699.6596226471065</v>
      </c>
      <c r="T42" s="91">
        <v>60.581294731866713</v>
      </c>
      <c r="U42" s="91">
        <v>10071.69580470728</v>
      </c>
      <c r="V42" s="91">
        <v>62.904926124424279</v>
      </c>
      <c r="W42" s="91">
        <v>-372.03618206017381</v>
      </c>
      <c r="X42" s="59">
        <v>-3.6938782631450465E-2</v>
      </c>
      <c r="Y42" s="91">
        <v>271.59046943411886</v>
      </c>
      <c r="Z42" s="59">
        <v>2.8000000000000025E-2</v>
      </c>
      <c r="AA42" s="91">
        <v>9971.2500920812254</v>
      </c>
      <c r="AB42" s="91">
        <v>62.277570984358981</v>
      </c>
      <c r="AC42" s="91">
        <v>10074.491633298454</v>
      </c>
      <c r="AD42" s="91">
        <v>-103.24154121722859</v>
      </c>
      <c r="AE42" s="59">
        <v>-1.0247816463114838E-2</v>
      </c>
      <c r="AF42" s="91">
        <v>160109.81055419624</v>
      </c>
      <c r="AH42" s="170"/>
    </row>
    <row r="43" spans="1:34" x14ac:dyDescent="0.2">
      <c r="A43" s="39" t="s">
        <v>16</v>
      </c>
      <c r="B43" s="39" t="s">
        <v>12368</v>
      </c>
      <c r="C43" s="4">
        <f>INDEX('Pace-of-change'!$M:$M,MATCH(Allocations!A43,'Pace-of-change'!$D:$D,0),1)</f>
        <v>7825.0239624445076</v>
      </c>
      <c r="D43" s="4">
        <f t="shared" si="10"/>
        <v>46.086794305628089</v>
      </c>
      <c r="E43" s="4">
        <f>(INDEX('Final Weighted Populations'!$I:$I,MATCH(Allocations!A43,'Final Weighted Populations'!$C:$C,0),1))*'Pace-of-change'!$O$158</f>
        <v>8364.1904295212207</v>
      </c>
      <c r="F43" s="4">
        <f t="shared" si="11"/>
        <v>49.26230586749864</v>
      </c>
      <c r="G43" s="59">
        <f t="shared" si="3"/>
        <v>-1.39270469237186E-2</v>
      </c>
      <c r="H43" s="13">
        <f t="shared" si="4"/>
        <v>-539.16646707671316</v>
      </c>
      <c r="I43" s="59">
        <f t="shared" si="5"/>
        <v>-6.4461285478835742E-2</v>
      </c>
      <c r="J43" s="13">
        <f>(INDEX('Pace-of-change'!$V:$V,MATCH(Allocations!A43,'Pace-of-change'!$D:$D,0),1))-Allocations!C43</f>
        <v>245.77111652476015</v>
      </c>
      <c r="K43" s="59">
        <f t="shared" si="12"/>
        <v>3.1408353214548136E-2</v>
      </c>
      <c r="L43" s="13">
        <f>INDEX('Pace-of-change'!$V:$V,MATCH(Allocations!A43,'Pace-of-change'!$D:$D,0),1)</f>
        <v>8070.7950789692677</v>
      </c>
      <c r="M43" s="4">
        <f t="shared" si="6"/>
        <v>47.53430461970548</v>
      </c>
      <c r="N43" s="13">
        <f t="shared" si="7"/>
        <v>8369.8318467107438</v>
      </c>
      <c r="O43" s="13">
        <f t="shared" si="8"/>
        <v>-299.03676774147607</v>
      </c>
      <c r="P43" s="59">
        <f t="shared" si="9"/>
        <v>-3.5727930168512813E-2</v>
      </c>
      <c r="Q43" s="4">
        <f>INDEX('Pace-of-change'!$Z:$Z,MATCH(Allocations!A43,'Pace-of-change'!$D:$D,0),1)</f>
        <v>169788.85340890201</v>
      </c>
      <c r="S43" s="91">
        <v>8070.7950789692677</v>
      </c>
      <c r="T43" s="91">
        <v>47.200088181441643</v>
      </c>
      <c r="U43" s="91">
        <v>8923.3997773605042</v>
      </c>
      <c r="V43" s="91">
        <v>52.18634003819394</v>
      </c>
      <c r="W43" s="91">
        <v>-852.60469839123652</v>
      </c>
      <c r="X43" s="59">
        <v>-9.554706946497836E-2</v>
      </c>
      <c r="Y43" s="91">
        <v>393.0867921969384</v>
      </c>
      <c r="Z43" s="59">
        <v>4.8704841140278399E-2</v>
      </c>
      <c r="AA43" s="91">
        <v>8463.8818711662061</v>
      </c>
      <c r="AB43" s="91">
        <v>49.498960978125886</v>
      </c>
      <c r="AC43" s="91">
        <v>8925.8768474301087</v>
      </c>
      <c r="AD43" s="91">
        <v>-461.99497626390257</v>
      </c>
      <c r="AE43" s="59">
        <v>-5.1759057867453967E-2</v>
      </c>
      <c r="AF43" s="91">
        <v>170991.1017103265</v>
      </c>
      <c r="AH43" s="170"/>
    </row>
    <row r="44" spans="1:34" x14ac:dyDescent="0.2">
      <c r="A44" s="39" t="s">
        <v>12065</v>
      </c>
      <c r="B44" s="39" t="s">
        <v>12369</v>
      </c>
      <c r="C44" s="4">
        <f>INDEX('Pace-of-change'!$M:$M,MATCH(Allocations!A44,'Pace-of-change'!$D:$D,0),1)</f>
        <v>6036.985488389797</v>
      </c>
      <c r="D44" s="4">
        <f t="shared" si="10"/>
        <v>29.951414814298726</v>
      </c>
      <c r="E44" s="4">
        <f>(INDEX('Final Weighted Populations'!$I:$I,MATCH(Allocations!A44,'Final Weighted Populations'!$C:$C,0),1))*'Pace-of-change'!$O$158</f>
        <v>8389.8713944201227</v>
      </c>
      <c r="F44" s="4">
        <f t="shared" si="11"/>
        <v>41.624833926828003</v>
      </c>
      <c r="G44" s="59">
        <f t="shared" si="3"/>
        <v>-0.24157592473833556</v>
      </c>
      <c r="H44" s="13">
        <f t="shared" si="4"/>
        <v>-2352.8859060303257</v>
      </c>
      <c r="I44" s="59">
        <f t="shared" si="5"/>
        <v>-0.28044362010068075</v>
      </c>
      <c r="J44" s="13">
        <f>(INDEX('Pace-of-change'!$V:$V,MATCH(Allocations!A44,'Pace-of-change'!$D:$D,0),1))-Allocations!C44</f>
        <v>603.69854883898006</v>
      </c>
      <c r="K44" s="59">
        <f t="shared" si="12"/>
        <v>0.10000000000000006</v>
      </c>
      <c r="L44" s="13">
        <f>INDEX('Pace-of-change'!$V:$V,MATCH(Allocations!A44,'Pace-of-change'!$D:$D,0),1)</f>
        <v>6640.684037228777</v>
      </c>
      <c r="M44" s="4">
        <f t="shared" si="6"/>
        <v>32.946556295728598</v>
      </c>
      <c r="N44" s="13">
        <f t="shared" si="7"/>
        <v>8395.5301327165762</v>
      </c>
      <c r="O44" s="13">
        <f t="shared" si="8"/>
        <v>-1754.8460954877992</v>
      </c>
      <c r="P44" s="59">
        <f t="shared" si="9"/>
        <v>-0.20902147544552691</v>
      </c>
      <c r="Q44" s="4">
        <f>INDEX('Pace-of-change'!$Z:$Z,MATCH(Allocations!A44,'Pace-of-change'!$D:$D,0),1)</f>
        <v>201559.27610831114</v>
      </c>
      <c r="S44" s="91">
        <v>6640.684037228777</v>
      </c>
      <c r="T44" s="91">
        <v>32.678335423153044</v>
      </c>
      <c r="U44" s="91">
        <v>8862.15162465705</v>
      </c>
      <c r="V44" s="91">
        <v>43.610019952438037</v>
      </c>
      <c r="W44" s="91">
        <v>-2221.467587428273</v>
      </c>
      <c r="X44" s="59">
        <v>-0.25066910176164359</v>
      </c>
      <c r="Y44" s="91">
        <v>664.06840372287843</v>
      </c>
      <c r="Z44" s="59">
        <v>0.10000000000000009</v>
      </c>
      <c r="AA44" s="91">
        <v>7304.7524409516554</v>
      </c>
      <c r="AB44" s="91">
        <v>35.946168965468352</v>
      </c>
      <c r="AC44" s="91">
        <v>8864.6116926904724</v>
      </c>
      <c r="AD44" s="91">
        <v>-1559.859251738817</v>
      </c>
      <c r="AE44" s="59">
        <v>-0.17596475805308384</v>
      </c>
      <c r="AF44" s="91">
        <v>203213.65673123492</v>
      </c>
      <c r="AH44" s="170"/>
    </row>
    <row r="45" spans="1:34" x14ac:dyDescent="0.2">
      <c r="A45" s="39" t="s">
        <v>13586</v>
      </c>
      <c r="B45" s="39" t="s">
        <v>12370</v>
      </c>
      <c r="C45" s="4">
        <f>INDEX('Pace-of-change'!$M:$M,MATCH(Allocations!A45,'Pace-of-change'!$D:$D,0),1)</f>
        <v>12969.359926054065</v>
      </c>
      <c r="D45" s="4">
        <f t="shared" si="10"/>
        <v>55.166105467239419</v>
      </c>
      <c r="E45" s="4">
        <f>(INDEX('Final Weighted Populations'!$I:$I,MATCH(Allocations!A45,'Final Weighted Populations'!$C:$C,0),1))*'Pace-of-change'!$O$158</f>
        <v>14088.426602311058</v>
      </c>
      <c r="F45" s="4">
        <f t="shared" si="11"/>
        <v>59.926136080874272</v>
      </c>
      <c r="G45" s="59">
        <f t="shared" si="3"/>
        <v>-2.9706031479393435E-2</v>
      </c>
      <c r="H45" s="13">
        <f t="shared" si="4"/>
        <v>-1119.0666762569927</v>
      </c>
      <c r="I45" s="59">
        <f t="shared" si="5"/>
        <v>-7.9431629084359329E-2</v>
      </c>
      <c r="J45" s="13">
        <f>(INDEX('Pace-of-change'!$V:$V,MATCH(Allocations!A45,'Pace-of-change'!$D:$D,0),1))-Allocations!C45</f>
        <v>601.50201196085436</v>
      </c>
      <c r="K45" s="59">
        <f t="shared" si="12"/>
        <v>4.6378696820072111E-2</v>
      </c>
      <c r="L45" s="13">
        <f>INDEX('Pace-of-change'!$V:$V,MATCH(Allocations!A45,'Pace-of-change'!$D:$D,0),1)</f>
        <v>13570.861938014919</v>
      </c>
      <c r="M45" s="4">
        <f t="shared" si="6"/>
        <v>57.724637547448644</v>
      </c>
      <c r="N45" s="13">
        <f t="shared" si="7"/>
        <v>14097.928859902788</v>
      </c>
      <c r="O45" s="13">
        <f t="shared" si="8"/>
        <v>-527.06692188786838</v>
      </c>
      <c r="P45" s="59">
        <f t="shared" si="9"/>
        <v>-3.7386124382209625E-2</v>
      </c>
      <c r="Q45" s="4">
        <f>INDEX('Pace-of-change'!$Z:$Z,MATCH(Allocations!A45,'Pace-of-change'!$D:$D,0),1)</f>
        <v>235096.52922220444</v>
      </c>
      <c r="S45" s="91">
        <v>13570.861938014919</v>
      </c>
      <c r="T45" s="91">
        <v>57.307470232685546</v>
      </c>
      <c r="U45" s="91">
        <v>15017.699909151164</v>
      </c>
      <c r="V45" s="91">
        <v>63.417223934485996</v>
      </c>
      <c r="W45" s="91">
        <v>-1446.837971136245</v>
      </c>
      <c r="X45" s="59">
        <v>-9.6342181551690331E-2</v>
      </c>
      <c r="Y45" s="91">
        <v>671.75703118168349</v>
      </c>
      <c r="Z45" s="59">
        <v>4.9499953226990412E-2</v>
      </c>
      <c r="AA45" s="91">
        <v>14242.618969196603</v>
      </c>
      <c r="AB45" s="91">
        <v>60.144187328760623</v>
      </c>
      <c r="AC45" s="91">
        <v>15021.868712061201</v>
      </c>
      <c r="AD45" s="91">
        <v>-779.24974286459837</v>
      </c>
      <c r="AE45" s="59">
        <v>-5.1874354502841002E-2</v>
      </c>
      <c r="AF45" s="91">
        <v>236807.90450028842</v>
      </c>
      <c r="AH45" s="170"/>
    </row>
    <row r="46" spans="1:34" x14ac:dyDescent="0.2">
      <c r="A46" s="39" t="s">
        <v>841</v>
      </c>
      <c r="B46" s="39" t="s">
        <v>12371</v>
      </c>
      <c r="C46" s="4">
        <f>INDEX('Pace-of-change'!$M:$M,MATCH(Allocations!A46,'Pace-of-change'!$D:$D,0),1)</f>
        <v>19112.912481079518</v>
      </c>
      <c r="D46" s="4">
        <f t="shared" si="10"/>
        <v>62.781331942988182</v>
      </c>
      <c r="E46" s="4">
        <f>(INDEX('Final Weighted Populations'!$I:$I,MATCH(Allocations!A46,'Final Weighted Populations'!$C:$C,0),1))*'Pace-of-change'!$O$158</f>
        <v>17716.703984061995</v>
      </c>
      <c r="F46" s="4">
        <f t="shared" si="11"/>
        <v>58.195122007707468</v>
      </c>
      <c r="G46" s="59">
        <f t="shared" si="3"/>
        <v>0.13708053393592845</v>
      </c>
      <c r="H46" s="13">
        <f t="shared" si="4"/>
        <v>1396.2084970175238</v>
      </c>
      <c r="I46" s="59">
        <f t="shared" si="5"/>
        <v>7.880746318691996E-2</v>
      </c>
      <c r="J46" s="13">
        <f>(INDEX('Pace-of-change'!$V:$V,MATCH(Allocations!A46,'Pace-of-change'!$D:$D,0),1))-Allocations!C46</f>
        <v>535.16154947022733</v>
      </c>
      <c r="K46" s="59">
        <f t="shared" si="12"/>
        <v>2.8000000000000042E-2</v>
      </c>
      <c r="L46" s="13">
        <f>INDEX('Pace-of-change'!$V:$V,MATCH(Allocations!A46,'Pace-of-change'!$D:$D,0),1)</f>
        <v>19648.074030549746</v>
      </c>
      <c r="M46" s="4">
        <f t="shared" si="6"/>
        <v>64.539209237391859</v>
      </c>
      <c r="N46" s="13">
        <f t="shared" si="7"/>
        <v>17728.653415299788</v>
      </c>
      <c r="O46" s="13">
        <f t="shared" si="8"/>
        <v>1919.4206152499573</v>
      </c>
      <c r="P46" s="59">
        <f t="shared" si="9"/>
        <v>0.10826657672677506</v>
      </c>
      <c r="Q46" s="4">
        <f>INDEX('Pace-of-change'!$Z:$Z,MATCH(Allocations!A46,'Pace-of-change'!$D:$D,0),1)</f>
        <v>304436.23748594534</v>
      </c>
      <c r="S46" s="91">
        <v>19648.074030549746</v>
      </c>
      <c r="T46" s="91">
        <v>64.296590022573326</v>
      </c>
      <c r="U46" s="91">
        <v>18514.615392849108</v>
      </c>
      <c r="V46" s="91">
        <v>60.587446560345477</v>
      </c>
      <c r="W46" s="91">
        <v>1133.4586377006381</v>
      </c>
      <c r="X46" s="59">
        <v>6.1219669631291038E-2</v>
      </c>
      <c r="Y46" s="91">
        <v>550.14607285539387</v>
      </c>
      <c r="Z46" s="59">
        <v>2.8000000000000025E-2</v>
      </c>
      <c r="AA46" s="91">
        <v>20198.22010340514</v>
      </c>
      <c r="AB46" s="91">
        <v>66.09689454320538</v>
      </c>
      <c r="AC46" s="91">
        <v>18519.754913747438</v>
      </c>
      <c r="AD46" s="91">
        <v>1678.4651896577016</v>
      </c>
      <c r="AE46" s="59">
        <v>9.0631069227150335E-2</v>
      </c>
      <c r="AF46" s="91">
        <v>305585.00884186354</v>
      </c>
      <c r="AH46" s="170"/>
    </row>
    <row r="47" spans="1:34" x14ac:dyDescent="0.2">
      <c r="A47" s="39" t="s">
        <v>5161</v>
      </c>
      <c r="B47" s="39" t="s">
        <v>12372</v>
      </c>
      <c r="C47" s="4">
        <f>INDEX('Pace-of-change'!$M:$M,MATCH(Allocations!A47,'Pace-of-change'!$D:$D,0),1)</f>
        <v>13414.702051260783</v>
      </c>
      <c r="D47" s="4">
        <f t="shared" si="10"/>
        <v>51.641092554868735</v>
      </c>
      <c r="E47" s="4">
        <f>(INDEX('Final Weighted Populations'!$I:$I,MATCH(Allocations!A47,'Final Weighted Populations'!$C:$C,0),1))*'Pace-of-change'!$O$158</f>
        <v>13733.311911645063</v>
      </c>
      <c r="F47" s="4">
        <f t="shared" si="11"/>
        <v>52.867609642324432</v>
      </c>
      <c r="G47" s="59">
        <f t="shared" si="3"/>
        <v>2.956324446374059E-2</v>
      </c>
      <c r="H47" s="13">
        <f t="shared" si="4"/>
        <v>-318.60986038428018</v>
      </c>
      <c r="I47" s="59">
        <f t="shared" si="5"/>
        <v>-2.3199783303116943E-2</v>
      </c>
      <c r="J47" s="13">
        <f>(INDEX('Pace-of-change'!$V:$V,MATCH(Allocations!A47,'Pace-of-change'!$D:$D,0),1))-Allocations!C47</f>
        <v>375.61165743530182</v>
      </c>
      <c r="K47" s="59">
        <f t="shared" si="12"/>
        <v>2.799999999999999E-2</v>
      </c>
      <c r="L47" s="13">
        <f>INDEX('Pace-of-change'!$V:$V,MATCH(Allocations!A47,'Pace-of-change'!$D:$D,0),1)</f>
        <v>13790.313708696085</v>
      </c>
      <c r="M47" s="4">
        <f t="shared" si="6"/>
        <v>53.087043146405058</v>
      </c>
      <c r="N47" s="13">
        <f t="shared" si="7"/>
        <v>13742.574654111326</v>
      </c>
      <c r="O47" s="13">
        <f t="shared" si="8"/>
        <v>47.739054584759288</v>
      </c>
      <c r="P47" s="59">
        <f t="shared" si="9"/>
        <v>3.4738071857937721E-3</v>
      </c>
      <c r="Q47" s="4">
        <f>INDEX('Pace-of-change'!$Z:$Z,MATCH(Allocations!A47,'Pace-of-change'!$D:$D,0),1)</f>
        <v>259767.9752225932</v>
      </c>
      <c r="S47" s="91">
        <v>13790.313708696085</v>
      </c>
      <c r="T47" s="91">
        <v>52.855125528067902</v>
      </c>
      <c r="U47" s="91">
        <v>14441.880537351086</v>
      </c>
      <c r="V47" s="91">
        <v>55.352432496274751</v>
      </c>
      <c r="W47" s="91">
        <v>-651.56682865500079</v>
      </c>
      <c r="X47" s="59">
        <v>-4.5116480985274127E-2</v>
      </c>
      <c r="Y47" s="91">
        <v>386.12878384349096</v>
      </c>
      <c r="Z47" s="59">
        <v>2.8000000000000025E-2</v>
      </c>
      <c r="AA47" s="91">
        <v>14176.442492539576</v>
      </c>
      <c r="AB47" s="91">
        <v>54.33506904285381</v>
      </c>
      <c r="AC47" s="91">
        <v>14445.889497043629</v>
      </c>
      <c r="AD47" s="91">
        <v>-269.44700450405253</v>
      </c>
      <c r="AE47" s="59">
        <v>-1.8652157387691166E-2</v>
      </c>
      <c r="AF47" s="91">
        <v>260907.78464565278</v>
      </c>
      <c r="AH47" s="170"/>
    </row>
    <row r="48" spans="1:34" x14ac:dyDescent="0.2">
      <c r="A48" s="39" t="s">
        <v>4344</v>
      </c>
      <c r="B48" s="39" t="s">
        <v>12373</v>
      </c>
      <c r="C48" s="4">
        <f>INDEX('Pace-of-change'!$M:$M,MATCH(Allocations!A48,'Pace-of-change'!$D:$D,0),1)</f>
        <v>28571.061326661144</v>
      </c>
      <c r="D48" s="4">
        <f t="shared" si="10"/>
        <v>50.908518062243985</v>
      </c>
      <c r="E48" s="4">
        <f>(INDEX('Final Weighted Populations'!$I:$I,MATCH(Allocations!A48,'Final Weighted Populations'!$C:$C,0),1))*'Pace-of-change'!$O$158</f>
        <v>30766.300793834031</v>
      </c>
      <c r="F48" s="4">
        <f t="shared" si="11"/>
        <v>54.820041921570699</v>
      </c>
      <c r="G48" s="59">
        <f t="shared" si="3"/>
        <v>-2.1190052895222133E-2</v>
      </c>
      <c r="H48" s="13">
        <f t="shared" si="4"/>
        <v>-2195.2394671728871</v>
      </c>
      <c r="I48" s="59">
        <f t="shared" si="5"/>
        <v>-7.1352077127609756E-2</v>
      </c>
      <c r="J48" s="13">
        <f>(INDEX('Pace-of-change'!$V:$V,MATCH(Allocations!A48,'Pace-of-change'!$D:$D,0),1))-Allocations!C48</f>
        <v>1094.2472166486623</v>
      </c>
      <c r="K48" s="59">
        <f t="shared" si="12"/>
        <v>3.8299144863322358E-2</v>
      </c>
      <c r="L48" s="13">
        <f>INDEX('Pace-of-change'!$V:$V,MATCH(Allocations!A48,'Pace-of-change'!$D:$D,0),1)</f>
        <v>29665.308543309806</v>
      </c>
      <c r="M48" s="4">
        <f t="shared" si="6"/>
        <v>52.858270770286929</v>
      </c>
      <c r="N48" s="13">
        <f t="shared" si="7"/>
        <v>30787.05182044191</v>
      </c>
      <c r="O48" s="13">
        <f t="shared" si="8"/>
        <v>-1121.7432771321037</v>
      </c>
      <c r="P48" s="59">
        <f t="shared" si="9"/>
        <v>-3.6435553611122044E-2</v>
      </c>
      <c r="Q48" s="4">
        <f>INDEX('Pace-of-change'!$Z:$Z,MATCH(Allocations!A48,'Pace-of-change'!$D:$D,0),1)</f>
        <v>561223.59114300576</v>
      </c>
      <c r="S48" s="91">
        <v>29665.308543309806</v>
      </c>
      <c r="T48" s="91">
        <v>52.478573605857207</v>
      </c>
      <c r="U48" s="91">
        <v>32362.183225850153</v>
      </c>
      <c r="V48" s="91">
        <v>57.249403355591404</v>
      </c>
      <c r="W48" s="91">
        <v>-2696.8746825403468</v>
      </c>
      <c r="X48" s="59">
        <v>-8.3334139224146855E-2</v>
      </c>
      <c r="Y48" s="91">
        <v>1082.543796167065</v>
      </c>
      <c r="Z48" s="59">
        <v>3.6491910899447033E-2</v>
      </c>
      <c r="AA48" s="91">
        <v>30747.852339476871</v>
      </c>
      <c r="AB48" s="91">
        <v>54.393617038012216</v>
      </c>
      <c r="AC48" s="91">
        <v>32371.166729610592</v>
      </c>
      <c r="AD48" s="91">
        <v>-1623.3143901337207</v>
      </c>
      <c r="AE48" s="59">
        <v>-5.0146922528091664E-2</v>
      </c>
      <c r="AF48" s="91">
        <v>565284.20086476626</v>
      </c>
      <c r="AH48" s="170"/>
    </row>
    <row r="49" spans="1:34" x14ac:dyDescent="0.2">
      <c r="A49" s="39" t="s">
        <v>9808</v>
      </c>
      <c r="B49" s="39" t="s">
        <v>12374</v>
      </c>
      <c r="C49" s="4">
        <f>INDEX('Pace-of-change'!$M:$M,MATCH(Allocations!A49,'Pace-of-change'!$D:$D,0),1)</f>
        <v>28676.925930256639</v>
      </c>
      <c r="D49" s="4">
        <f t="shared" si="10"/>
        <v>53.838433986111525</v>
      </c>
      <c r="E49" s="4">
        <f>(INDEX('Final Weighted Populations'!$I:$I,MATCH(Allocations!A49,'Final Weighted Populations'!$C:$C,0),1))*'Pace-of-change'!$O$158</f>
        <v>34836.884430712409</v>
      </c>
      <c r="F49" s="4">
        <f t="shared" si="11"/>
        <v>65.403220249832458</v>
      </c>
      <c r="G49" s="59">
        <f t="shared" si="3"/>
        <v>-0.13235799489883371</v>
      </c>
      <c r="H49" s="13">
        <f t="shared" si="4"/>
        <v>-6159.9585004557703</v>
      </c>
      <c r="I49" s="59">
        <f t="shared" si="5"/>
        <v>-0.17682288761233519</v>
      </c>
      <c r="J49" s="13">
        <f>(INDEX('Pace-of-change'!$V:$V,MATCH(Allocations!A49,'Pace-of-change'!$D:$D,0),1))-Allocations!C49</f>
        <v>2867.6925930256657</v>
      </c>
      <c r="K49" s="59">
        <f t="shared" si="12"/>
        <v>0.10000000000000006</v>
      </c>
      <c r="L49" s="13">
        <f>INDEX('Pace-of-change'!$V:$V,MATCH(Allocations!A49,'Pace-of-change'!$D:$D,0),1)</f>
        <v>31544.618523282305</v>
      </c>
      <c r="M49" s="4">
        <f t="shared" si="6"/>
        <v>59.22227738472268</v>
      </c>
      <c r="N49" s="13">
        <f t="shared" si="7"/>
        <v>34860.380954412205</v>
      </c>
      <c r="O49" s="13">
        <f t="shared" si="8"/>
        <v>-3315.7624311299005</v>
      </c>
      <c r="P49" s="59">
        <f t="shared" si="9"/>
        <v>-9.5115496169304814E-2</v>
      </c>
      <c r="Q49" s="4">
        <f>INDEX('Pace-of-change'!$Z:$Z,MATCH(Allocations!A49,'Pace-of-change'!$D:$D,0),1)</f>
        <v>532647.84666014439</v>
      </c>
      <c r="S49" s="91">
        <v>31544.618523282305</v>
      </c>
      <c r="T49" s="91">
        <v>58.685457525450175</v>
      </c>
      <c r="U49" s="91">
        <v>37119.786911724244</v>
      </c>
      <c r="V49" s="91">
        <v>69.057474147418745</v>
      </c>
      <c r="W49" s="91">
        <v>-5575.1683884419399</v>
      </c>
      <c r="X49" s="59">
        <v>-0.15019397610499291</v>
      </c>
      <c r="Y49" s="91">
        <v>3154.4618523282334</v>
      </c>
      <c r="Z49" s="59">
        <v>0.10000000000000009</v>
      </c>
      <c r="AA49" s="91">
        <v>34699.080375610538</v>
      </c>
      <c r="AB49" s="91">
        <v>64.554003277995193</v>
      </c>
      <c r="AC49" s="91">
        <v>37130.091091234666</v>
      </c>
      <c r="AD49" s="91">
        <v>-2431.0107156241284</v>
      </c>
      <c r="AE49" s="59">
        <v>-6.5472791587037588E-2</v>
      </c>
      <c r="AF49" s="91">
        <v>537520.19415716955</v>
      </c>
      <c r="AH49" s="170"/>
    </row>
    <row r="50" spans="1:34" x14ac:dyDescent="0.2">
      <c r="A50" s="39" t="s">
        <v>4994</v>
      </c>
      <c r="B50" s="39" t="s">
        <v>12375</v>
      </c>
      <c r="C50" s="4">
        <f>INDEX('Pace-of-change'!$M:$M,MATCH(Allocations!A50,'Pace-of-change'!$D:$D,0),1)</f>
        <v>8935.4044782793662</v>
      </c>
      <c r="D50" s="4">
        <f t="shared" si="10"/>
        <v>43.057994148181862</v>
      </c>
      <c r="E50" s="4">
        <f>(INDEX('Final Weighted Populations'!$I:$I,MATCH(Allocations!A50,'Final Weighted Populations'!$C:$C,0),1))*'Pace-of-change'!$O$158</f>
        <v>10778.38163560479</v>
      </c>
      <c r="F50" s="4">
        <f t="shared" si="11"/>
        <v>51.938946302978088</v>
      </c>
      <c r="G50" s="59">
        <f t="shared" si="3"/>
        <v>-0.12620824554330712</v>
      </c>
      <c r="H50" s="13">
        <f t="shared" si="4"/>
        <v>-1842.9771573254238</v>
      </c>
      <c r="I50" s="59">
        <f t="shared" si="5"/>
        <v>-0.17098830043625671</v>
      </c>
      <c r="J50" s="13">
        <f>(INDEX('Pace-of-change'!$V:$V,MATCH(Allocations!A50,'Pace-of-change'!$D:$D,0),1))-Allocations!C50</f>
        <v>893.5404478279379</v>
      </c>
      <c r="K50" s="59">
        <f t="shared" si="12"/>
        <v>0.10000000000000014</v>
      </c>
      <c r="L50" s="13">
        <f>INDEX('Pace-of-change'!$V:$V,MATCH(Allocations!A50,'Pace-of-change'!$D:$D,0),1)</f>
        <v>9828.9449261073041</v>
      </c>
      <c r="M50" s="4">
        <f t="shared" si="6"/>
        <v>47.363793563000058</v>
      </c>
      <c r="N50" s="13">
        <f t="shared" si="7"/>
        <v>10785.651358591933</v>
      </c>
      <c r="O50" s="13">
        <f t="shared" si="8"/>
        <v>-956.70643248462875</v>
      </c>
      <c r="P50" s="59">
        <f t="shared" si="9"/>
        <v>-8.8701776153974149E-2</v>
      </c>
      <c r="Q50" s="4">
        <f>INDEX('Pace-of-change'!$Z:$Z,MATCH(Allocations!A50,'Pace-of-change'!$D:$D,0),1)</f>
        <v>207520.22139091368</v>
      </c>
      <c r="S50" s="91">
        <v>9828.9449261073041</v>
      </c>
      <c r="T50" s="91">
        <v>46.968925458312128</v>
      </c>
      <c r="U50" s="91">
        <v>11340.677882584718</v>
      </c>
      <c r="V50" s="91">
        <v>54.192943201769189</v>
      </c>
      <c r="W50" s="91">
        <v>-1511.7329564774136</v>
      </c>
      <c r="X50" s="59">
        <v>-0.13330181600509985</v>
      </c>
      <c r="Y50" s="91">
        <v>849.80652564459706</v>
      </c>
      <c r="Z50" s="59">
        <v>8.6459587680399963E-2</v>
      </c>
      <c r="AA50" s="91">
        <v>10678.751451751901</v>
      </c>
      <c r="AB50" s="91">
        <v>51.029839387229238</v>
      </c>
      <c r="AC50" s="91">
        <v>11343.825971256399</v>
      </c>
      <c r="AD50" s="91">
        <v>-665.07451950449831</v>
      </c>
      <c r="AE50" s="59">
        <v>-5.8628766096174269E-2</v>
      </c>
      <c r="AF50" s="91">
        <v>209264.84543128649</v>
      </c>
      <c r="AH50" s="170"/>
    </row>
    <row r="51" spans="1:34" x14ac:dyDescent="0.2">
      <c r="A51" s="39" t="s">
        <v>5049</v>
      </c>
      <c r="B51" s="39" t="s">
        <v>12376</v>
      </c>
      <c r="C51" s="4">
        <f>INDEX('Pace-of-change'!$M:$M,MATCH(Allocations!A51,'Pace-of-change'!$D:$D,0),1)</f>
        <v>20841.53723965598</v>
      </c>
      <c r="D51" s="4">
        <f t="shared" si="10"/>
        <v>48.639822180500019</v>
      </c>
      <c r="E51" s="4">
        <f>(INDEX('Final Weighted Populations'!$I:$I,MATCH(Allocations!A51,'Final Weighted Populations'!$C:$C,0),1))*'Pace-of-change'!$O$158</f>
        <v>23617.739917666673</v>
      </c>
      <c r="F51" s="4">
        <f t="shared" si="11"/>
        <v>55.118903020013803</v>
      </c>
      <c r="G51" s="59">
        <f t="shared" si="3"/>
        <v>-6.9880615702809457E-2</v>
      </c>
      <c r="H51" s="13">
        <f t="shared" si="4"/>
        <v>-2776.2026780106935</v>
      </c>
      <c r="I51" s="59">
        <f t="shared" si="5"/>
        <v>-0.11754734736214209</v>
      </c>
      <c r="J51" s="13">
        <f>(INDEX('Pace-of-change'!$V:$V,MATCH(Allocations!A51,'Pace-of-change'!$D:$D,0),1))-Allocations!C51</f>
        <v>1760.9934988048881</v>
      </c>
      <c r="K51" s="59">
        <f t="shared" si="12"/>
        <v>8.4494415097854644E-2</v>
      </c>
      <c r="L51" s="13">
        <f>INDEX('Pace-of-change'!$V:$V,MATCH(Allocations!A51,'Pace-of-change'!$D:$D,0),1)</f>
        <v>22602.530738460868</v>
      </c>
      <c r="M51" s="4">
        <f t="shared" si="6"/>
        <v>52.749615506105023</v>
      </c>
      <c r="N51" s="13">
        <f t="shared" si="7"/>
        <v>23633.669435899417</v>
      </c>
      <c r="O51" s="13">
        <f t="shared" si="8"/>
        <v>-1031.1386974385496</v>
      </c>
      <c r="P51" s="59">
        <f t="shared" si="9"/>
        <v>-4.363007192917133E-2</v>
      </c>
      <c r="Q51" s="4">
        <f>INDEX('Pace-of-change'!$Z:$Z,MATCH(Allocations!A51,'Pace-of-change'!$D:$D,0),1)</f>
        <v>428487.11827757198</v>
      </c>
      <c r="S51" s="91">
        <v>22602.530738460868</v>
      </c>
      <c r="T51" s="91">
        <v>52.404468548862717</v>
      </c>
      <c r="U51" s="91">
        <v>24776.064498706102</v>
      </c>
      <c r="V51" s="91">
        <v>57.443854752852857</v>
      </c>
      <c r="W51" s="91">
        <v>-2173.5337602452346</v>
      </c>
      <c r="X51" s="59">
        <v>-8.7727159426742071E-2</v>
      </c>
      <c r="Y51" s="91">
        <v>924.10291197376137</v>
      </c>
      <c r="Z51" s="59">
        <v>4.0884931102042055E-2</v>
      </c>
      <c r="AA51" s="91">
        <v>23526.633650434629</v>
      </c>
      <c r="AB51" s="91">
        <v>54.547021634922103</v>
      </c>
      <c r="AC51" s="91">
        <v>24782.942151769239</v>
      </c>
      <c r="AD51" s="91">
        <v>-1256.3085013346099</v>
      </c>
      <c r="AE51" s="59">
        <v>-5.0692467974183718E-2</v>
      </c>
      <c r="AF51" s="91">
        <v>431309.22542198718</v>
      </c>
      <c r="AH51" s="170"/>
    </row>
    <row r="52" spans="1:34" x14ac:dyDescent="0.2">
      <c r="A52" s="39" t="s">
        <v>9087</v>
      </c>
      <c r="B52" s="39" t="s">
        <v>12377</v>
      </c>
      <c r="C52" s="4">
        <f>INDEX('Pace-of-change'!$M:$M,MATCH(Allocations!A52,'Pace-of-change'!$D:$D,0),1)</f>
        <v>33504.47571733861</v>
      </c>
      <c r="D52" s="4">
        <f t="shared" si="10"/>
        <v>43.309987356614229</v>
      </c>
      <c r="E52" s="4">
        <f>(INDEX('Final Weighted Populations'!$I:$I,MATCH(Allocations!A52,'Final Weighted Populations'!$C:$C,0),1))*'Pace-of-change'!$O$158</f>
        <v>44169.893550007131</v>
      </c>
      <c r="F52" s="4">
        <f t="shared" si="11"/>
        <v>57.096775587024837</v>
      </c>
      <c r="G52" s="59">
        <f t="shared" si="3"/>
        <v>-0.20049026469064801</v>
      </c>
      <c r="H52" s="13">
        <f t="shared" si="4"/>
        <v>-10665.417832668521</v>
      </c>
      <c r="I52" s="59">
        <f t="shared" si="5"/>
        <v>-0.24146351678646505</v>
      </c>
      <c r="J52" s="13">
        <f>(INDEX('Pace-of-change'!$V:$V,MATCH(Allocations!A52,'Pace-of-change'!$D:$D,0),1))-Allocations!C52</f>
        <v>3350.4475717338646</v>
      </c>
      <c r="K52" s="59">
        <f t="shared" si="12"/>
        <v>0.1000000000000001</v>
      </c>
      <c r="L52" s="13">
        <f>INDEX('Pace-of-change'!$V:$V,MATCH(Allocations!A52,'Pace-of-change'!$D:$D,0),1)</f>
        <v>36854.923289072474</v>
      </c>
      <c r="M52" s="4">
        <f t="shared" si="6"/>
        <v>47.640986092275661</v>
      </c>
      <c r="N52" s="13">
        <f t="shared" si="7"/>
        <v>44199.684932548218</v>
      </c>
      <c r="O52" s="13">
        <f t="shared" si="8"/>
        <v>-7344.7616434757438</v>
      </c>
      <c r="P52" s="59">
        <f t="shared" si="9"/>
        <v>-0.16617226241961586</v>
      </c>
      <c r="Q52" s="4">
        <f>INDEX('Pace-of-change'!$Z:$Z,MATCH(Allocations!A52,'Pace-of-change'!$D:$D,0),1)</f>
        <v>773596.98679805454</v>
      </c>
      <c r="S52" s="91">
        <v>36854.923289072474</v>
      </c>
      <c r="T52" s="91">
        <v>47.026916777446644</v>
      </c>
      <c r="U52" s="91">
        <v>47324.414431967001</v>
      </c>
      <c r="V52" s="91">
        <v>60.385997321920264</v>
      </c>
      <c r="W52" s="91">
        <v>-10469.491142894527</v>
      </c>
      <c r="X52" s="59">
        <v>-0.22122811805617457</v>
      </c>
      <c r="Y52" s="91">
        <v>3685.492328907254</v>
      </c>
      <c r="Z52" s="59">
        <v>0.10000000000000009</v>
      </c>
      <c r="AA52" s="91">
        <v>40540.415617979728</v>
      </c>
      <c r="AB52" s="91">
        <v>51.729608455191318</v>
      </c>
      <c r="AC52" s="91">
        <v>47337.551340933969</v>
      </c>
      <c r="AD52" s="91">
        <v>-6797.1357229542409</v>
      </c>
      <c r="AE52" s="59">
        <v>-0.14358866334255416</v>
      </c>
      <c r="AF52" s="91">
        <v>783698.48194571631</v>
      </c>
      <c r="AH52" s="170"/>
    </row>
    <row r="53" spans="1:34" x14ac:dyDescent="0.2">
      <c r="A53" s="39" t="s">
        <v>8974</v>
      </c>
      <c r="B53" s="39" t="s">
        <v>12378</v>
      </c>
      <c r="C53" s="4">
        <f>INDEX('Pace-of-change'!$M:$M,MATCH(Allocations!A53,'Pace-of-change'!$D:$D,0),1)</f>
        <v>19679.278410430979</v>
      </c>
      <c r="D53" s="4">
        <f t="shared" si="10"/>
        <v>59.448345323765608</v>
      </c>
      <c r="E53" s="4">
        <f>(INDEX('Final Weighted Populations'!$I:$I,MATCH(Allocations!A53,'Final Weighted Populations'!$C:$C,0),1))*'Pace-of-change'!$O$158</f>
        <v>18830.327397483154</v>
      </c>
      <c r="F53" s="4">
        <f t="shared" si="11"/>
        <v>56.883783151916255</v>
      </c>
      <c r="G53" s="59">
        <f t="shared" si="3"/>
        <v>0.10153571140368878</v>
      </c>
      <c r="H53" s="13">
        <f t="shared" si="4"/>
        <v>848.9510129478258</v>
      </c>
      <c r="I53" s="59">
        <f t="shared" si="5"/>
        <v>4.5084240705304778E-2</v>
      </c>
      <c r="J53" s="13">
        <f>(INDEX('Pace-of-change'!$V:$V,MATCH(Allocations!A53,'Pace-of-change'!$D:$D,0),1))-Allocations!C53</f>
        <v>551.01979549206953</v>
      </c>
      <c r="K53" s="59">
        <f t="shared" si="12"/>
        <v>2.8000000000000108E-2</v>
      </c>
      <c r="L53" s="13">
        <f>INDEX('Pace-of-change'!$V:$V,MATCH(Allocations!A53,'Pace-of-change'!$D:$D,0),1)</f>
        <v>20230.298205923049</v>
      </c>
      <c r="M53" s="4">
        <f t="shared" si="6"/>
        <v>61.112898992831049</v>
      </c>
      <c r="N53" s="13">
        <f t="shared" si="7"/>
        <v>18843.02793718985</v>
      </c>
      <c r="O53" s="13">
        <f t="shared" si="8"/>
        <v>1387.2702687331985</v>
      </c>
      <c r="P53" s="59">
        <f t="shared" si="9"/>
        <v>7.3622470515749217E-2</v>
      </c>
      <c r="Q53" s="4">
        <f>INDEX('Pace-of-change'!$Z:$Z,MATCH(Allocations!A53,'Pace-of-change'!$D:$D,0),1)</f>
        <v>331031.55862882885</v>
      </c>
      <c r="S53" s="91">
        <v>20230.298205923049</v>
      </c>
      <c r="T53" s="91">
        <v>60.664973927628246</v>
      </c>
      <c r="U53" s="91">
        <v>20055.020061221814</v>
      </c>
      <c r="V53" s="91">
        <v>60.139364074024101</v>
      </c>
      <c r="W53" s="91">
        <v>175.27814470123485</v>
      </c>
      <c r="X53" s="59">
        <v>8.739863842876474E-3</v>
      </c>
      <c r="Y53" s="91">
        <v>566.44834976584752</v>
      </c>
      <c r="Z53" s="59">
        <v>2.8000000000000025E-2</v>
      </c>
      <c r="AA53" s="91">
        <v>20796.746555688896</v>
      </c>
      <c r="AB53" s="91">
        <v>62.363593197601844</v>
      </c>
      <c r="AC53" s="91">
        <v>20060.587187113117</v>
      </c>
      <c r="AD53" s="91">
        <v>736.15936857577981</v>
      </c>
      <c r="AE53" s="59">
        <v>3.6696800632470376E-2</v>
      </c>
      <c r="AF53" s="91">
        <v>333475.75868172752</v>
      </c>
      <c r="AH53" s="170"/>
    </row>
    <row r="54" spans="1:34" x14ac:dyDescent="0.2">
      <c r="A54" s="39" t="s">
        <v>7189</v>
      </c>
      <c r="B54" s="39" t="s">
        <v>12379</v>
      </c>
      <c r="C54" s="4">
        <f>INDEX('Pace-of-change'!$M:$M,MATCH(Allocations!A54,'Pace-of-change'!$D:$D,0),1)</f>
        <v>17497.182035807327</v>
      </c>
      <c r="D54" s="4">
        <f t="shared" si="10"/>
        <v>28.896915124169343</v>
      </c>
      <c r="E54" s="4">
        <f>(INDEX('Final Weighted Populations'!$I:$I,MATCH(Allocations!A54,'Final Weighted Populations'!$C:$C,0),1))*'Pace-of-change'!$O$158</f>
        <v>19885.956139430549</v>
      </c>
      <c r="F54" s="4">
        <f t="shared" si="11"/>
        <v>32.842019106167719</v>
      </c>
      <c r="G54" s="59">
        <f t="shared" si="3"/>
        <v>-7.2596105225271157E-2</v>
      </c>
      <c r="H54" s="13">
        <f t="shared" si="4"/>
        <v>-2388.7741036232219</v>
      </c>
      <c r="I54" s="59">
        <f t="shared" si="5"/>
        <v>-0.12012367355506127</v>
      </c>
      <c r="J54" s="13">
        <f>(INDEX('Pace-of-change'!$V:$V,MATCH(Allocations!A54,'Pace-of-change'!$D:$D,0),1))-Allocations!C54</f>
        <v>1523.4926103573562</v>
      </c>
      <c r="K54" s="59">
        <f t="shared" si="12"/>
        <v>8.7070741290773884E-2</v>
      </c>
      <c r="L54" s="13">
        <f>INDEX('Pace-of-change'!$V:$V,MATCH(Allocations!A54,'Pace-of-change'!$D:$D,0),1)</f>
        <v>19020.674646164684</v>
      </c>
      <c r="M54" s="4">
        <f t="shared" si="6"/>
        <v>31.412990945047348</v>
      </c>
      <c r="N54" s="13">
        <f t="shared" si="7"/>
        <v>19899.36867178982</v>
      </c>
      <c r="O54" s="13">
        <f t="shared" si="8"/>
        <v>-878.69402562513642</v>
      </c>
      <c r="P54" s="59">
        <f t="shared" si="9"/>
        <v>-4.4156879553209641E-2</v>
      </c>
      <c r="Q54" s="4">
        <f>INDEX('Pace-of-change'!$Z:$Z,MATCH(Allocations!A54,'Pace-of-change'!$D:$D,0),1)</f>
        <v>605503.45808963897</v>
      </c>
      <c r="S54" s="91">
        <v>19020.674646164684</v>
      </c>
      <c r="T54" s="91">
        <v>31.279281139198769</v>
      </c>
      <c r="U54" s="91">
        <v>20770.915772375512</v>
      </c>
      <c r="V54" s="91">
        <v>34.157532582250269</v>
      </c>
      <c r="W54" s="91">
        <v>-1750.241126210829</v>
      </c>
      <c r="X54" s="59">
        <v>-8.4264032717256479E-2</v>
      </c>
      <c r="Y54" s="91">
        <v>711.787966023232</v>
      </c>
      <c r="Z54" s="59">
        <v>3.742180439255649E-2</v>
      </c>
      <c r="AA54" s="91">
        <v>19732.462612187916</v>
      </c>
      <c r="AB54" s="91">
        <v>32.449808279529648</v>
      </c>
      <c r="AC54" s="91">
        <v>20776.681625644644</v>
      </c>
      <c r="AD54" s="91">
        <v>-1044.2190134567281</v>
      </c>
      <c r="AE54" s="59">
        <v>-5.0259181532042604E-2</v>
      </c>
      <c r="AF54" s="91">
        <v>608091.80880849052</v>
      </c>
      <c r="AH54" s="170"/>
    </row>
    <row r="55" spans="1:34" x14ac:dyDescent="0.2">
      <c r="A55" s="39" t="s">
        <v>2798</v>
      </c>
      <c r="B55" s="39" t="s">
        <v>12380</v>
      </c>
      <c r="C55" s="4">
        <f>INDEX('Pace-of-change'!$M:$M,MATCH(Allocations!A55,'Pace-of-change'!$D:$D,0),1)</f>
        <v>11970.309752071849</v>
      </c>
      <c r="D55" s="4">
        <f t="shared" si="10"/>
        <v>47.021823163671478</v>
      </c>
      <c r="E55" s="4">
        <f>(INDEX('Final Weighted Populations'!$I:$I,MATCH(Allocations!A55,'Final Weighted Populations'!$C:$C,0),1))*'Pace-of-change'!$O$158</f>
        <v>15998.794651565448</v>
      </c>
      <c r="F55" s="4">
        <f t="shared" si="11"/>
        <v>62.846535179057916</v>
      </c>
      <c r="G55" s="59">
        <f t="shared" si="3"/>
        <v>-0.21138432155413533</v>
      </c>
      <c r="H55" s="13">
        <f t="shared" si="4"/>
        <v>-4028.4848994935983</v>
      </c>
      <c r="I55" s="59">
        <f t="shared" si="5"/>
        <v>-0.25179927533474655</v>
      </c>
      <c r="J55" s="13">
        <f>(INDEX('Pace-of-change'!$V:$V,MATCH(Allocations!A55,'Pace-of-change'!$D:$D,0),1))-Allocations!C55</f>
        <v>1197.0309752071862</v>
      </c>
      <c r="K55" s="59">
        <f t="shared" si="12"/>
        <v>0.1000000000000001</v>
      </c>
      <c r="L55" s="13">
        <f>INDEX('Pace-of-change'!$V:$V,MATCH(Allocations!A55,'Pace-of-change'!$D:$D,0),1)</f>
        <v>13167.340727279035</v>
      </c>
      <c r="M55" s="4">
        <f t="shared" si="6"/>
        <v>51.72400548003862</v>
      </c>
      <c r="N55" s="13">
        <f t="shared" si="7"/>
        <v>16009.585400044873</v>
      </c>
      <c r="O55" s="13">
        <f t="shared" si="8"/>
        <v>-2842.2446727658371</v>
      </c>
      <c r="P55" s="59">
        <f t="shared" si="9"/>
        <v>-0.17753393368686929</v>
      </c>
      <c r="Q55" s="4">
        <f>INDEX('Pace-of-change'!$Z:$Z,MATCH(Allocations!A55,'Pace-of-change'!$D:$D,0),1)</f>
        <v>254569.23927441365</v>
      </c>
      <c r="S55" s="91">
        <v>13167.340727279035</v>
      </c>
      <c r="T55" s="91">
        <v>51.177031866084469</v>
      </c>
      <c r="U55" s="91">
        <v>16935.815686209153</v>
      </c>
      <c r="V55" s="91">
        <v>65.823828592484787</v>
      </c>
      <c r="W55" s="91">
        <v>-3768.4749589301173</v>
      </c>
      <c r="X55" s="59">
        <v>-0.22251511404902624</v>
      </c>
      <c r="Y55" s="91">
        <v>1316.7340727279043</v>
      </c>
      <c r="Z55" s="59">
        <v>0.10000000000000009</v>
      </c>
      <c r="AA55" s="91">
        <v>14484.07480000694</v>
      </c>
      <c r="AB55" s="91">
        <v>56.294735052692928</v>
      </c>
      <c r="AC55" s="91">
        <v>16940.51694393461</v>
      </c>
      <c r="AD55" s="91">
        <v>-2456.4421439276703</v>
      </c>
      <c r="AE55" s="59">
        <v>-0.14500396605707927</v>
      </c>
      <c r="AF55" s="91">
        <v>257290.04295782855</v>
      </c>
      <c r="AH55" s="170"/>
    </row>
    <row r="56" spans="1:34" x14ac:dyDescent="0.2">
      <c r="A56" s="39" t="s">
        <v>13216</v>
      </c>
      <c r="B56" s="39" t="s">
        <v>12381</v>
      </c>
      <c r="C56" s="4">
        <f>INDEX('Pace-of-change'!$M:$M,MATCH(Allocations!A56,'Pace-of-change'!$D:$D,0),1)</f>
        <v>18177.374413292313</v>
      </c>
      <c r="D56" s="4">
        <f t="shared" si="10"/>
        <v>54.622680353583107</v>
      </c>
      <c r="E56" s="4">
        <f>(INDEX('Final Weighted Populations'!$I:$I,MATCH(Allocations!A56,'Final Weighted Populations'!$C:$C,0),1))*'Pace-of-change'!$O$158</f>
        <v>24786.748000670861</v>
      </c>
      <c r="F56" s="4">
        <f t="shared" si="11"/>
        <v>74.483728082059997</v>
      </c>
      <c r="G56" s="59">
        <f t="shared" si="3"/>
        <v>-0.22703668291398127</v>
      </c>
      <c r="H56" s="13">
        <f t="shared" si="4"/>
        <v>-6609.3735873785481</v>
      </c>
      <c r="I56" s="59">
        <f t="shared" si="5"/>
        <v>-0.26664948492636725</v>
      </c>
      <c r="J56" s="13">
        <f>(INDEX('Pace-of-change'!$V:$V,MATCH(Allocations!A56,'Pace-of-change'!$D:$D,0),1))-Allocations!C56</f>
        <v>1817.7374413292346</v>
      </c>
      <c r="K56" s="59">
        <f t="shared" si="12"/>
        <v>0.10000000000000019</v>
      </c>
      <c r="L56" s="13">
        <f>INDEX('Pace-of-change'!$V:$V,MATCH(Allocations!A56,'Pace-of-change'!$D:$D,0),1)</f>
        <v>19995.111854621548</v>
      </c>
      <c r="M56" s="4">
        <f t="shared" si="6"/>
        <v>60.084948388941427</v>
      </c>
      <c r="N56" s="13">
        <f t="shared" si="7"/>
        <v>24803.465982814094</v>
      </c>
      <c r="O56" s="13">
        <f t="shared" si="8"/>
        <v>-4808.3541281925463</v>
      </c>
      <c r="P56" s="59">
        <f t="shared" si="9"/>
        <v>-0.19385815399848449</v>
      </c>
      <c r="Q56" s="4">
        <f>INDEX('Pace-of-change'!$Z:$Z,MATCH(Allocations!A56,'Pace-of-change'!$D:$D,0),1)</f>
        <v>332780.7111556349</v>
      </c>
      <c r="S56" s="91">
        <v>19995.111854621548</v>
      </c>
      <c r="T56" s="91">
        <v>59.775860984850603</v>
      </c>
      <c r="U56" s="91">
        <v>26078.530469001264</v>
      </c>
      <c r="V56" s="91">
        <v>77.962385173849555</v>
      </c>
      <c r="W56" s="91">
        <v>-6083.418614379716</v>
      </c>
      <c r="X56" s="59">
        <v>-0.23327306044375798</v>
      </c>
      <c r="Y56" s="91">
        <v>1999.5111854621573</v>
      </c>
      <c r="Z56" s="59">
        <v>0.10000000000000009</v>
      </c>
      <c r="AA56" s="91">
        <v>21994.623040083705</v>
      </c>
      <c r="AB56" s="91">
        <v>65.753447083335672</v>
      </c>
      <c r="AC56" s="91">
        <v>26085.769677026881</v>
      </c>
      <c r="AD56" s="91">
        <v>-4091.1466369431764</v>
      </c>
      <c r="AE56" s="59">
        <v>-0.15683442304353981</v>
      </c>
      <c r="AF56" s="91">
        <v>334501.44464985695</v>
      </c>
      <c r="AH56" s="170"/>
    </row>
    <row r="57" spans="1:34" x14ac:dyDescent="0.2">
      <c r="A57" s="39" t="s">
        <v>9524</v>
      </c>
      <c r="B57" s="39" t="s">
        <v>12382</v>
      </c>
      <c r="C57" s="4">
        <f>INDEX('Pace-of-change'!$M:$M,MATCH(Allocations!A57,'Pace-of-change'!$D:$D,0),1)</f>
        <v>1015.1387596901081</v>
      </c>
      <c r="D57" s="4">
        <f t="shared" si="10"/>
        <v>26.364586754208897</v>
      </c>
      <c r="E57" s="4">
        <f>(INDEX('Final Weighted Populations'!$I:$I,MATCH(Allocations!A57,'Final Weighted Populations'!$C:$C,0),1))*'Pace-of-change'!$O$158</f>
        <v>870.42345855370559</v>
      </c>
      <c r="F57" s="4">
        <f t="shared" si="11"/>
        <v>22.606126075752616</v>
      </c>
      <c r="G57" s="59">
        <f t="shared" si="3"/>
        <v>0.22925534580951057</v>
      </c>
      <c r="H57" s="13">
        <f t="shared" si="4"/>
        <v>144.71530113640256</v>
      </c>
      <c r="I57" s="59">
        <f t="shared" si="5"/>
        <v>0.16625850293242475</v>
      </c>
      <c r="J57" s="13">
        <f>(INDEX('Pace-of-change'!$V:$V,MATCH(Allocations!A57,'Pace-of-change'!$D:$D,0),1))-Allocations!C57</f>
        <v>28.423885271323115</v>
      </c>
      <c r="K57" s="59">
        <f t="shared" si="12"/>
        <v>2.8000000000000087E-2</v>
      </c>
      <c r="L57" s="13">
        <f>INDEX('Pace-of-change'!$V:$V,MATCH(Allocations!A57,'Pace-of-change'!$D:$D,0),1)</f>
        <v>1043.5626449614313</v>
      </c>
      <c r="M57" s="4">
        <f t="shared" si="6"/>
        <v>27.102795183326744</v>
      </c>
      <c r="N57" s="13">
        <f t="shared" si="7"/>
        <v>871.01053531894956</v>
      </c>
      <c r="O57" s="13">
        <f t="shared" si="8"/>
        <v>172.5521096424817</v>
      </c>
      <c r="P57" s="59">
        <f t="shared" si="9"/>
        <v>0.19810565159156884</v>
      </c>
      <c r="Q57" s="4">
        <f>INDEX('Pace-of-change'!$Z:$Z,MATCH(Allocations!A57,'Pace-of-change'!$D:$D,0),1)</f>
        <v>38503.875260933091</v>
      </c>
      <c r="S57" s="91">
        <v>1043.5626449614313</v>
      </c>
      <c r="T57" s="91">
        <v>26.755760196847174</v>
      </c>
      <c r="U57" s="91">
        <v>915.29992816094784</v>
      </c>
      <c r="V57" s="91">
        <v>23.467249910014623</v>
      </c>
      <c r="W57" s="91">
        <v>128.26271680048342</v>
      </c>
      <c r="X57" s="59">
        <v>0.14013189868614245</v>
      </c>
      <c r="Y57" s="91">
        <v>29.219754058919989</v>
      </c>
      <c r="Z57" s="59">
        <v>2.8000000000000025E-2</v>
      </c>
      <c r="AA57" s="91">
        <v>1072.7823990203512</v>
      </c>
      <c r="AB57" s="91">
        <v>27.504921482358895</v>
      </c>
      <c r="AC57" s="91">
        <v>915.5540086810779</v>
      </c>
      <c r="AD57" s="91">
        <v>157.22839033927335</v>
      </c>
      <c r="AE57" s="59">
        <v>0.17173032813844841</v>
      </c>
      <c r="AF57" s="91">
        <v>39003.28890989245</v>
      </c>
      <c r="AH57" s="170"/>
    </row>
    <row r="58" spans="1:34" x14ac:dyDescent="0.2">
      <c r="A58" s="39" t="s">
        <v>9535</v>
      </c>
      <c r="B58" s="39" t="s">
        <v>12383</v>
      </c>
      <c r="C58" s="4">
        <f>INDEX('Pace-of-change'!$M:$M,MATCH(Allocations!A58,'Pace-of-change'!$D:$D,0),1)</f>
        <v>26343.285371037135</v>
      </c>
      <c r="D58" s="4">
        <f t="shared" si="10"/>
        <v>84.738540144996662</v>
      </c>
      <c r="E58" s="4">
        <f>(INDEX('Final Weighted Populations'!$I:$I,MATCH(Allocations!A58,'Final Weighted Populations'!$C:$C,0),1))*'Pace-of-change'!$O$158</f>
        <v>25564.836136361529</v>
      </c>
      <c r="F58" s="4">
        <f t="shared" si="11"/>
        <v>82.2344997113792</v>
      </c>
      <c r="G58" s="59">
        <f t="shared" si="3"/>
        <v>8.6110983688300946E-2</v>
      </c>
      <c r="H58" s="13">
        <f t="shared" si="4"/>
        <v>778.44923467560511</v>
      </c>
      <c r="I58" s="59">
        <f t="shared" si="5"/>
        <v>3.0449998995628082E-2</v>
      </c>
      <c r="J58" s="13">
        <f>(INDEX('Pace-of-change'!$V:$V,MATCH(Allocations!A58,'Pace-of-change'!$D:$D,0),1))-Allocations!C58</f>
        <v>737.61199038903942</v>
      </c>
      <c r="K58" s="59">
        <f t="shared" si="12"/>
        <v>2.7999999999999987E-2</v>
      </c>
      <c r="L58" s="13">
        <f>INDEX('Pace-of-change'!$V:$V,MATCH(Allocations!A58,'Pace-of-change'!$D:$D,0),1)</f>
        <v>27080.897361426174</v>
      </c>
      <c r="M58" s="4">
        <f t="shared" si="6"/>
        <v>87.111219269056576</v>
      </c>
      <c r="N58" s="13">
        <f t="shared" si="7"/>
        <v>25582.078917625568</v>
      </c>
      <c r="O58" s="13">
        <f t="shared" si="8"/>
        <v>1498.8184438006065</v>
      </c>
      <c r="P58" s="59">
        <f t="shared" si="9"/>
        <v>5.8588609965077892E-2</v>
      </c>
      <c r="Q58" s="4">
        <f>INDEX('Pace-of-change'!$Z:$Z,MATCH(Allocations!A58,'Pace-of-change'!$D:$D,0),1)</f>
        <v>310877.26229365019</v>
      </c>
      <c r="S58" s="91">
        <v>27080.897361426174</v>
      </c>
      <c r="T58" s="91">
        <v>86.376201993473771</v>
      </c>
      <c r="U58" s="91">
        <v>26777.403889931637</v>
      </c>
      <c r="V58" s="91">
        <v>85.408190740092905</v>
      </c>
      <c r="W58" s="91">
        <v>303.49347149453752</v>
      </c>
      <c r="X58" s="59">
        <v>1.1333939344607328E-2</v>
      </c>
      <c r="Y58" s="91">
        <v>758.2651261199353</v>
      </c>
      <c r="Z58" s="59">
        <v>2.8000000000000025E-2</v>
      </c>
      <c r="AA58" s="91">
        <v>27839.162487546109</v>
      </c>
      <c r="AB58" s="91">
        <v>88.794735649291056</v>
      </c>
      <c r="AC58" s="91">
        <v>26784.837100072658</v>
      </c>
      <c r="AD58" s="91">
        <v>1054.325387473451</v>
      </c>
      <c r="AE58" s="59">
        <v>3.9362770194730473E-2</v>
      </c>
      <c r="AF58" s="91">
        <v>313522.66870303341</v>
      </c>
      <c r="AH58" s="170"/>
    </row>
    <row r="59" spans="1:34" x14ac:dyDescent="0.2">
      <c r="A59" s="39" t="s">
        <v>13919</v>
      </c>
      <c r="B59" s="39" t="s">
        <v>12384</v>
      </c>
      <c r="C59" s="4">
        <f>INDEX('Pace-of-change'!$M:$M,MATCH(Allocations!A59,'Pace-of-change'!$D:$D,0),1)</f>
        <v>33735.652942563691</v>
      </c>
      <c r="D59" s="4">
        <f t="shared" si="10"/>
        <v>43.306504413733506</v>
      </c>
      <c r="E59" s="4">
        <f>(INDEX('Final Weighted Populations'!$I:$I,MATCH(Allocations!A59,'Final Weighted Populations'!$C:$C,0),1))*'Pace-of-change'!$O$158</f>
        <v>30648.704374184756</v>
      </c>
      <c r="F59" s="4">
        <f t="shared" si="11"/>
        <v>39.343784260396781</v>
      </c>
      <c r="G59" s="59">
        <f t="shared" si="3"/>
        <v>0.16017708302542122</v>
      </c>
      <c r="H59" s="13">
        <f t="shared" si="4"/>
        <v>3086.9485683789353</v>
      </c>
      <c r="I59" s="59">
        <f t="shared" si="5"/>
        <v>0.1007203609878875</v>
      </c>
      <c r="J59" s="13">
        <f>(INDEX('Pace-of-change'!$V:$V,MATCH(Allocations!A59,'Pace-of-change'!$D:$D,0),1))-Allocations!C59</f>
        <v>944.59828239178751</v>
      </c>
      <c r="K59" s="59">
        <f t="shared" si="12"/>
        <v>2.8000000000000122E-2</v>
      </c>
      <c r="L59" s="13">
        <f>INDEX('Pace-of-change'!$V:$V,MATCH(Allocations!A59,'Pace-of-change'!$D:$D,0),1)</f>
        <v>34680.251224955478</v>
      </c>
      <c r="M59" s="4">
        <f t="shared" si="6"/>
        <v>44.519086537318053</v>
      </c>
      <c r="N59" s="13">
        <f t="shared" si="7"/>
        <v>30669.376085230797</v>
      </c>
      <c r="O59" s="13">
        <f t="shared" si="8"/>
        <v>4010.8751397246815</v>
      </c>
      <c r="P59" s="59">
        <f t="shared" si="9"/>
        <v>0.13077785242772402</v>
      </c>
      <c r="Q59" s="4">
        <f>INDEX('Pace-of-change'!$Z:$Z,MATCH(Allocations!A59,'Pace-of-change'!$D:$D,0),1)</f>
        <v>778997.3676994656</v>
      </c>
      <c r="S59" s="91">
        <v>34680.251224955478</v>
      </c>
      <c r="T59" s="91">
        <v>44.263243185976329</v>
      </c>
      <c r="U59" s="91">
        <v>32016.16665415153</v>
      </c>
      <c r="V59" s="91">
        <v>40.863007632300516</v>
      </c>
      <c r="W59" s="91">
        <v>2664.0845708039487</v>
      </c>
      <c r="X59" s="59">
        <v>8.3210604179513703E-2</v>
      </c>
      <c r="Y59" s="91">
        <v>971.04703429875372</v>
      </c>
      <c r="Z59" s="59">
        <v>2.8000000000000025E-2</v>
      </c>
      <c r="AA59" s="91">
        <v>35651.298259254232</v>
      </c>
      <c r="AB59" s="91">
        <v>45.502613995183665</v>
      </c>
      <c r="AC59" s="91">
        <v>32025.054106259606</v>
      </c>
      <c r="AD59" s="91">
        <v>3626.2441529946263</v>
      </c>
      <c r="AE59" s="59">
        <v>0.11323147623615855</v>
      </c>
      <c r="AF59" s="91">
        <v>783500.00426410302</v>
      </c>
      <c r="AH59" s="170"/>
    </row>
    <row r="60" spans="1:34" x14ac:dyDescent="0.2">
      <c r="A60" s="39" t="s">
        <v>10336</v>
      </c>
      <c r="B60" s="39" t="s">
        <v>12385</v>
      </c>
      <c r="C60" s="4">
        <f>INDEX('Pace-of-change'!$M:$M,MATCH(Allocations!A60,'Pace-of-change'!$D:$D,0),1)</f>
        <v>18369.502415699622</v>
      </c>
      <c r="D60" s="4">
        <f t="shared" si="10"/>
        <v>27.60021304167968</v>
      </c>
      <c r="E60" s="4">
        <f>(INDEX('Final Weighted Populations'!$I:$I,MATCH(Allocations!A60,'Final Weighted Populations'!$C:$C,0),1))*'Pace-of-change'!$O$158</f>
        <v>21947.867718889105</v>
      </c>
      <c r="F60" s="4">
        <f t="shared" si="11"/>
        <v>32.976713856670479</v>
      </c>
      <c r="G60" s="59">
        <f t="shared" si="3"/>
        <v>-0.11782988544584361</v>
      </c>
      <c r="H60" s="13">
        <f t="shared" si="4"/>
        <v>-3578.3653031894828</v>
      </c>
      <c r="I60" s="59">
        <f t="shared" si="5"/>
        <v>-0.16303931429793592</v>
      </c>
      <c r="J60" s="13">
        <f>(INDEX('Pace-of-change'!$V:$V,MATCH(Allocations!A60,'Pace-of-change'!$D:$D,0),1))-Allocations!C60</f>
        <v>1836.9502415699644</v>
      </c>
      <c r="K60" s="59">
        <f t="shared" si="12"/>
        <v>0.10000000000000012</v>
      </c>
      <c r="L60" s="13">
        <f>INDEX('Pace-of-change'!$V:$V,MATCH(Allocations!A60,'Pace-of-change'!$D:$D,0),1)</f>
        <v>20206.452657269587</v>
      </c>
      <c r="M60" s="4">
        <f t="shared" si="6"/>
        <v>30.360234345847651</v>
      </c>
      <c r="N60" s="13">
        <f t="shared" si="7"/>
        <v>21962.670954093519</v>
      </c>
      <c r="O60" s="13">
        <f t="shared" si="8"/>
        <v>-1756.2182968239322</v>
      </c>
      <c r="P60" s="59">
        <f t="shared" si="9"/>
        <v>-7.9963784937396198E-2</v>
      </c>
      <c r="Q60" s="4">
        <f>INDEX('Pace-of-change'!$Z:$Z,MATCH(Allocations!A60,'Pace-of-change'!$D:$D,0),1)</f>
        <v>665556.54436288006</v>
      </c>
      <c r="S60" s="91">
        <v>20206.452657269587</v>
      </c>
      <c r="T60" s="91">
        <v>30.066940985112893</v>
      </c>
      <c r="U60" s="91">
        <v>23193.877325284953</v>
      </c>
      <c r="V60" s="91">
        <v>34.512190367288518</v>
      </c>
      <c r="W60" s="91">
        <v>-2987.4246680153665</v>
      </c>
      <c r="X60" s="59">
        <v>-0.12880229666294762</v>
      </c>
      <c r="Y60" s="91">
        <v>1656.1222406633824</v>
      </c>
      <c r="Z60" s="59">
        <v>8.196006833824776E-2</v>
      </c>
      <c r="AA60" s="91">
        <v>21862.574897932969</v>
      </c>
      <c r="AB60" s="91">
        <v>32.531229522974812</v>
      </c>
      <c r="AC60" s="91">
        <v>23200.315774839386</v>
      </c>
      <c r="AD60" s="91">
        <v>-1337.7408769064168</v>
      </c>
      <c r="AE60" s="59">
        <v>-5.7660459878618953E-2</v>
      </c>
      <c r="AF60" s="91">
        <v>672048.83487397165</v>
      </c>
      <c r="AH60" s="170"/>
    </row>
    <row r="61" spans="1:34" x14ac:dyDescent="0.2">
      <c r="A61" s="39" t="s">
        <v>6118</v>
      </c>
      <c r="B61" s="39" t="s">
        <v>12386</v>
      </c>
      <c r="C61" s="4">
        <f>INDEX('Pace-of-change'!$M:$M,MATCH(Allocations!A61,'Pace-of-change'!$D:$D,0),1)</f>
        <v>26243.587594096902</v>
      </c>
      <c r="D61" s="4">
        <f t="shared" si="10"/>
        <v>35.865450113180501</v>
      </c>
      <c r="E61" s="4">
        <f>(INDEX('Final Weighted Populations'!$I:$I,MATCH(Allocations!A61,'Final Weighted Populations'!$C:$C,0),1))*'Pace-of-change'!$O$158</f>
        <v>28604.753450814773</v>
      </c>
      <c r="F61" s="4">
        <f t="shared" si="11"/>
        <v>39.09230604282132</v>
      </c>
      <c r="G61" s="59">
        <f t="shared" si="3"/>
        <v>-3.2987076770853663E-2</v>
      </c>
      <c r="H61" s="13">
        <f t="shared" si="4"/>
        <v>-2361.1658567178711</v>
      </c>
      <c r="I61" s="59">
        <f t="shared" si="5"/>
        <v>-8.2544527460369221E-2</v>
      </c>
      <c r="J61" s="13">
        <f>(INDEX('Pace-of-change'!$V:$V,MATCH(Allocations!A61,'Pace-of-change'!$D:$D,0),1))-Allocations!C61</f>
        <v>1298.8370136999547</v>
      </c>
      <c r="K61" s="59">
        <f t="shared" si="12"/>
        <v>4.9491595196081671E-2</v>
      </c>
      <c r="L61" s="13">
        <f>INDEX('Pace-of-change'!$V:$V,MATCH(Allocations!A61,'Pace-of-change'!$D:$D,0),1)</f>
        <v>27542.424607796856</v>
      </c>
      <c r="M61" s="4">
        <f t="shared" si="6"/>
        <v>37.640488451707292</v>
      </c>
      <c r="N61" s="13">
        <f t="shared" si="7"/>
        <v>28624.046572985917</v>
      </c>
      <c r="O61" s="13">
        <f t="shared" si="8"/>
        <v>-1081.6219651890606</v>
      </c>
      <c r="P61" s="59">
        <f t="shared" si="9"/>
        <v>-3.7787178777505433E-2</v>
      </c>
      <c r="Q61" s="4">
        <f>INDEX('Pace-of-change'!$Z:$Z,MATCH(Allocations!A61,'Pace-of-change'!$D:$D,0),1)</f>
        <v>731723.35803064192</v>
      </c>
      <c r="S61" s="91">
        <v>27542.424607796856</v>
      </c>
      <c r="T61" s="91">
        <v>37.211533996552816</v>
      </c>
      <c r="U61" s="91">
        <v>29996.880051264339</v>
      </c>
      <c r="V61" s="91">
        <v>40.52765643232992</v>
      </c>
      <c r="W61" s="91">
        <v>-2454.4554434674828</v>
      </c>
      <c r="X61" s="59">
        <v>-8.182369097295604E-2</v>
      </c>
      <c r="Y61" s="91">
        <v>963.47429766005371</v>
      </c>
      <c r="Z61" s="59">
        <v>3.4981462648256079E-2</v>
      </c>
      <c r="AA61" s="91">
        <v>28505.89890545691</v>
      </c>
      <c r="AB61" s="91">
        <v>38.513247883137545</v>
      </c>
      <c r="AC61" s="91">
        <v>30005.206964280726</v>
      </c>
      <c r="AD61" s="91">
        <v>-1499.3080588238154</v>
      </c>
      <c r="AE61" s="59">
        <v>-4.9968262528855258E-2</v>
      </c>
      <c r="AF61" s="91">
        <v>740158.26948570076</v>
      </c>
      <c r="AH61" s="170"/>
    </row>
    <row r="62" spans="1:34" x14ac:dyDescent="0.2">
      <c r="A62" s="39" t="s">
        <v>1242</v>
      </c>
      <c r="B62" s="39" t="s">
        <v>12387</v>
      </c>
      <c r="C62" s="4">
        <f>INDEX('Pace-of-change'!$M:$M,MATCH(Allocations!A62,'Pace-of-change'!$D:$D,0),1)</f>
        <v>24399.319043581811</v>
      </c>
      <c r="D62" s="4">
        <f t="shared" si="10"/>
        <v>34.345527533172927</v>
      </c>
      <c r="E62" s="4">
        <f>(INDEX('Final Weighted Populations'!$I:$I,MATCH(Allocations!A62,'Final Weighted Populations'!$C:$C,0),1))*'Pace-of-change'!$O$158</f>
        <v>30756.219816318069</v>
      </c>
      <c r="F62" s="4">
        <f t="shared" si="11"/>
        <v>43.29377359387982</v>
      </c>
      <c r="G62" s="59">
        <f t="shared" si="3"/>
        <v>-0.1638349090945983</v>
      </c>
      <c r="H62" s="13">
        <f t="shared" si="4"/>
        <v>-6356.9007727362587</v>
      </c>
      <c r="I62" s="59">
        <f t="shared" si="5"/>
        <v>-0.20668667380779776</v>
      </c>
      <c r="J62" s="13">
        <f>(INDEX('Pace-of-change'!$V:$V,MATCH(Allocations!A62,'Pace-of-change'!$D:$D,0),1))-Allocations!C62</f>
        <v>2439.9319043581818</v>
      </c>
      <c r="K62" s="59">
        <f t="shared" si="12"/>
        <v>0.10000000000000003</v>
      </c>
      <c r="L62" s="13">
        <f>INDEX('Pace-of-change'!$V:$V,MATCH(Allocations!A62,'Pace-of-change'!$D:$D,0),1)</f>
        <v>26839.250947939992</v>
      </c>
      <c r="M62" s="4">
        <f t="shared" si="6"/>
        <v>37.780080286490225</v>
      </c>
      <c r="N62" s="13">
        <f t="shared" si="7"/>
        <v>30776.964043582924</v>
      </c>
      <c r="O62" s="13">
        <f t="shared" si="8"/>
        <v>-3937.7130956429319</v>
      </c>
      <c r="P62" s="59">
        <f t="shared" si="9"/>
        <v>-0.12794351938244394</v>
      </c>
      <c r="Q62" s="4">
        <f>INDEX('Pace-of-change'!$Z:$Z,MATCH(Allocations!A62,'Pace-of-change'!$D:$D,0),1)</f>
        <v>710407.46193272213</v>
      </c>
      <c r="S62" s="91">
        <v>26839.250947939992</v>
      </c>
      <c r="T62" s="91">
        <v>37.339600976319467</v>
      </c>
      <c r="U62" s="91">
        <v>32465.348986789628</v>
      </c>
      <c r="V62" s="91">
        <v>45.166803614417795</v>
      </c>
      <c r="W62" s="91">
        <v>-5626.0980388496355</v>
      </c>
      <c r="X62" s="59">
        <v>-0.17329547392633707</v>
      </c>
      <c r="Y62" s="91">
        <v>2683.9250947940018</v>
      </c>
      <c r="Z62" s="59">
        <v>0.10000000000000009</v>
      </c>
      <c r="AA62" s="91">
        <v>29523.176042733994</v>
      </c>
      <c r="AB62" s="91">
        <v>41.073561073951424</v>
      </c>
      <c r="AC62" s="91">
        <v>32474.361128605629</v>
      </c>
      <c r="AD62" s="91">
        <v>-2951.1850858716352</v>
      </c>
      <c r="AE62" s="59">
        <v>-9.0877387061882198E-2</v>
      </c>
      <c r="AF62" s="91">
        <v>718787.83506447403</v>
      </c>
      <c r="AH62" s="170"/>
    </row>
    <row r="63" spans="1:34" x14ac:dyDescent="0.2">
      <c r="A63" s="39" t="s">
        <v>226</v>
      </c>
      <c r="B63" s="39" t="s">
        <v>12388</v>
      </c>
      <c r="C63" s="4">
        <f>INDEX('Pace-of-change'!$M:$M,MATCH(Allocations!A63,'Pace-of-change'!$D:$D,0),1)</f>
        <v>34178.261039113102</v>
      </c>
      <c r="D63" s="4">
        <f t="shared" si="10"/>
        <v>42.87102253145644</v>
      </c>
      <c r="E63" s="4">
        <f>(INDEX('Final Weighted Populations'!$I:$I,MATCH(Allocations!A63,'Final Weighted Populations'!$C:$C,0),1))*'Pace-of-change'!$O$158</f>
        <v>34544.472486709907</v>
      </c>
      <c r="F63" s="4">
        <f t="shared" si="11"/>
        <v>43.330374726210678</v>
      </c>
      <c r="G63" s="59">
        <f t="shared" si="3"/>
        <v>4.2842398405543936E-2</v>
      </c>
      <c r="H63" s="13">
        <f t="shared" si="4"/>
        <v>-366.21144759680465</v>
      </c>
      <c r="I63" s="59">
        <f t="shared" si="5"/>
        <v>-1.0601159063514286E-2</v>
      </c>
      <c r="J63" s="13">
        <f>(INDEX('Pace-of-change'!$V:$V,MATCH(Allocations!A63,'Pace-of-change'!$D:$D,0),1))-Allocations!C63</f>
        <v>956.9913090951668</v>
      </c>
      <c r="K63" s="59">
        <f t="shared" si="12"/>
        <v>2.7999999999999997E-2</v>
      </c>
      <c r="L63" s="13">
        <f>INDEX('Pace-of-change'!$V:$V,MATCH(Allocations!A63,'Pace-of-change'!$D:$D,0),1)</f>
        <v>35135.252348208269</v>
      </c>
      <c r="M63" s="4">
        <f t="shared" si="6"/>
        <v>44.07141116233722</v>
      </c>
      <c r="N63" s="13">
        <f t="shared" si="7"/>
        <v>34567.771786568228</v>
      </c>
      <c r="O63" s="13">
        <f t="shared" si="8"/>
        <v>567.48056164004083</v>
      </c>
      <c r="P63" s="59">
        <f t="shared" si="9"/>
        <v>1.6416463437210697E-2</v>
      </c>
      <c r="Q63" s="4">
        <f>INDEX('Pace-of-change'!$Z:$Z,MATCH(Allocations!A63,'Pace-of-change'!$D:$D,0),1)</f>
        <v>797234.56593634875</v>
      </c>
      <c r="S63" s="91">
        <v>35135.252348208269</v>
      </c>
      <c r="T63" s="91">
        <v>43.772420757848316</v>
      </c>
      <c r="U63" s="91">
        <v>36414.678174908746</v>
      </c>
      <c r="V63" s="91">
        <v>45.366363077082788</v>
      </c>
      <c r="W63" s="91">
        <v>-1279.425826700477</v>
      </c>
      <c r="X63" s="59">
        <v>-3.5134893148171649E-2</v>
      </c>
      <c r="Y63" s="91">
        <v>983.78706574983516</v>
      </c>
      <c r="Z63" s="59">
        <v>2.8000000000000025E-2</v>
      </c>
      <c r="AA63" s="91">
        <v>36119.039413958104</v>
      </c>
      <c r="AB63" s="91">
        <v>44.99804853906808</v>
      </c>
      <c r="AC63" s="91">
        <v>36424.786621425985</v>
      </c>
      <c r="AD63" s="91">
        <v>-305.7472074678808</v>
      </c>
      <c r="AE63" s="59">
        <v>-8.3939326987857357E-3</v>
      </c>
      <c r="AF63" s="91">
        <v>802680.12917491153</v>
      </c>
      <c r="AH63" s="170"/>
    </row>
    <row r="64" spans="1:34" x14ac:dyDescent="0.2">
      <c r="A64" s="39" t="s">
        <v>13452</v>
      </c>
      <c r="B64" s="39" t="s">
        <v>12389</v>
      </c>
      <c r="C64" s="4">
        <f>INDEX('Pace-of-change'!$M:$M,MATCH(Allocations!A64,'Pace-of-change'!$D:$D,0),1)</f>
        <v>7541.5185365402585</v>
      </c>
      <c r="D64" s="4">
        <f t="shared" si="10"/>
        <v>40.386511478209755</v>
      </c>
      <c r="E64" s="4">
        <f>(INDEX('Final Weighted Populations'!$I:$I,MATCH(Allocations!A64,'Final Weighted Populations'!$C:$C,0),1))*'Pace-of-change'!$O$158</f>
        <v>6551.7438558832537</v>
      </c>
      <c r="F64" s="4">
        <f t="shared" si="11"/>
        <v>35.086047611746366</v>
      </c>
      <c r="G64" s="59">
        <f t="shared" si="3"/>
        <v>0.21324685800284748</v>
      </c>
      <c r="H64" s="13">
        <f t="shared" si="4"/>
        <v>989.77468065700486</v>
      </c>
      <c r="I64" s="59">
        <f t="shared" si="5"/>
        <v>0.15107041765196899</v>
      </c>
      <c r="J64" s="13">
        <f>(INDEX('Pace-of-change'!$V:$V,MATCH(Allocations!A64,'Pace-of-change'!$D:$D,0),1))-Allocations!C64</f>
        <v>211.16251902312706</v>
      </c>
      <c r="K64" s="59">
        <f t="shared" si="12"/>
        <v>2.7999999999999976E-2</v>
      </c>
      <c r="L64" s="13">
        <f>INDEX('Pace-of-change'!$V:$V,MATCH(Allocations!A64,'Pace-of-change'!$D:$D,0),1)</f>
        <v>7752.6810555633856</v>
      </c>
      <c r="M64" s="4">
        <f t="shared" si="6"/>
        <v>41.517333799599626</v>
      </c>
      <c r="N64" s="13">
        <f t="shared" si="7"/>
        <v>6556.1628275364419</v>
      </c>
      <c r="O64" s="13">
        <f t="shared" si="8"/>
        <v>1196.5182280269437</v>
      </c>
      <c r="P64" s="59">
        <f t="shared" si="9"/>
        <v>0.18250282360307851</v>
      </c>
      <c r="Q64" s="4">
        <f>INDEX('Pace-of-change'!$Z:$Z,MATCH(Allocations!A64,'Pace-of-change'!$D:$D,0),1)</f>
        <v>186733.59645358895</v>
      </c>
      <c r="S64" s="91">
        <v>7752.6810555633856</v>
      </c>
      <c r="T64" s="91">
        <v>41.175014230746839</v>
      </c>
      <c r="U64" s="91">
        <v>6860.6081275301722</v>
      </c>
      <c r="V64" s="91">
        <v>36.437154483469733</v>
      </c>
      <c r="W64" s="91">
        <v>892.07292803321343</v>
      </c>
      <c r="X64" s="59">
        <v>0.1300282586398592</v>
      </c>
      <c r="Y64" s="91">
        <v>217.07506955577537</v>
      </c>
      <c r="Z64" s="59">
        <v>2.8000000000000025E-2</v>
      </c>
      <c r="AA64" s="91">
        <v>7969.756125119161</v>
      </c>
      <c r="AB64" s="91">
        <v>42.327914629207754</v>
      </c>
      <c r="AC64" s="91">
        <v>6862.5125818274137</v>
      </c>
      <c r="AD64" s="91">
        <v>1107.2435432917473</v>
      </c>
      <c r="AE64" s="59">
        <v>0.16134666859829644</v>
      </c>
      <c r="AF64" s="91">
        <v>188286.05649331346</v>
      </c>
      <c r="AH64" s="170"/>
    </row>
    <row r="65" spans="1:34" x14ac:dyDescent="0.2">
      <c r="A65" s="39" t="s">
        <v>7718</v>
      </c>
      <c r="B65" s="39" t="s">
        <v>12390</v>
      </c>
      <c r="C65" s="4">
        <f>INDEX('Pace-of-change'!$M:$M,MATCH(Allocations!A65,'Pace-of-change'!$D:$D,0),1)</f>
        <v>10326.535288658608</v>
      </c>
      <c r="D65" s="4">
        <f t="shared" si="10"/>
        <v>61.080219357786021</v>
      </c>
      <c r="E65" s="4">
        <f>(INDEX('Final Weighted Populations'!$I:$I,MATCH(Allocations!A65,'Final Weighted Populations'!$C:$C,0),1))*'Pace-of-change'!$O$158</f>
        <v>8535.6216089378613</v>
      </c>
      <c r="F65" s="4">
        <f t="shared" si="11"/>
        <v>50.487179451328451</v>
      </c>
      <c r="G65" s="59">
        <f t="shared" si="3"/>
        <v>0.27516610941459207</v>
      </c>
      <c r="H65" s="13">
        <f t="shared" si="4"/>
        <v>1790.9136797207466</v>
      </c>
      <c r="I65" s="59">
        <f t="shared" si="5"/>
        <v>0.20981643303464112</v>
      </c>
      <c r="J65" s="13">
        <f>(INDEX('Pace-of-change'!$V:$V,MATCH(Allocations!A65,'Pace-of-change'!$D:$D,0),1))-Allocations!C65</f>
        <v>289.14298808244166</v>
      </c>
      <c r="K65" s="59">
        <f t="shared" si="12"/>
        <v>2.8000000000000063E-2</v>
      </c>
      <c r="L65" s="13">
        <f>INDEX('Pace-of-change'!$V:$V,MATCH(Allocations!A65,'Pace-of-change'!$D:$D,0),1)</f>
        <v>10615.67827674105</v>
      </c>
      <c r="M65" s="4">
        <f t="shared" si="6"/>
        <v>62.790465499804036</v>
      </c>
      <c r="N65" s="13">
        <f t="shared" si="7"/>
        <v>8541.3786517591216</v>
      </c>
      <c r="O65" s="13">
        <f t="shared" si="8"/>
        <v>2074.299624981928</v>
      </c>
      <c r="P65" s="59">
        <f t="shared" si="9"/>
        <v>0.24285302286121221</v>
      </c>
      <c r="Q65" s="4">
        <f>INDEX('Pace-of-change'!$Z:$Z,MATCH(Allocations!A65,'Pace-of-change'!$D:$D,0),1)</f>
        <v>169065.13102334272</v>
      </c>
      <c r="S65" s="91">
        <v>10615.67827674105</v>
      </c>
      <c r="T65" s="91">
        <v>62.395020560629831</v>
      </c>
      <c r="U65" s="91">
        <v>8951.8705924901533</v>
      </c>
      <c r="V65" s="91">
        <v>52.61577594135538</v>
      </c>
      <c r="W65" s="91">
        <v>1663.8076842508963</v>
      </c>
      <c r="X65" s="59">
        <v>0.1858614539900395</v>
      </c>
      <c r="Y65" s="91">
        <v>297.23899174874896</v>
      </c>
      <c r="Z65" s="59">
        <v>2.8000000000000025E-2</v>
      </c>
      <c r="AA65" s="91">
        <v>10912.917268489799</v>
      </c>
      <c r="AB65" s="91">
        <v>64.142081136327462</v>
      </c>
      <c r="AC65" s="91">
        <v>8954.3555658483911</v>
      </c>
      <c r="AD65" s="91">
        <v>1958.5617026414075</v>
      </c>
      <c r="AE65" s="59">
        <v>0.21872726498725328</v>
      </c>
      <c r="AF65" s="91">
        <v>170136.62598966042</v>
      </c>
      <c r="AH65" s="170"/>
    </row>
    <row r="66" spans="1:34" x14ac:dyDescent="0.2">
      <c r="A66" s="39" t="s">
        <v>4449</v>
      </c>
      <c r="B66" s="39" t="s">
        <v>12391</v>
      </c>
      <c r="C66" s="4">
        <f>INDEX('Pace-of-change'!$M:$M,MATCH(Allocations!A66,'Pace-of-change'!$D:$D,0),1)</f>
        <v>19154.173314846234</v>
      </c>
      <c r="D66" s="4">
        <f t="shared" si="10"/>
        <v>76.209063095186025</v>
      </c>
      <c r="E66" s="4">
        <f>(INDEX('Final Weighted Populations'!$I:$I,MATCH(Allocations!A66,'Final Weighted Populations'!$C:$C,0),1))*'Pace-of-change'!$O$158</f>
        <v>17035.453196129431</v>
      </c>
      <c r="F66" s="4">
        <f t="shared" si="11"/>
        <v>67.77927223163681</v>
      </c>
      <c r="G66" s="59">
        <f t="shared" si="3"/>
        <v>0.18510547269987443</v>
      </c>
      <c r="H66" s="13">
        <f t="shared" si="4"/>
        <v>2118.720118716803</v>
      </c>
      <c r="I66" s="59">
        <f t="shared" si="5"/>
        <v>0.12437122125980132</v>
      </c>
      <c r="J66" s="13">
        <f>(INDEX('Pace-of-change'!$V:$V,MATCH(Allocations!A66,'Pace-of-change'!$D:$D,0),1))-Allocations!C66</f>
        <v>536.31685281569662</v>
      </c>
      <c r="K66" s="59">
        <f t="shared" si="12"/>
        <v>2.8000000000000108E-2</v>
      </c>
      <c r="L66" s="13">
        <f>INDEX('Pace-of-change'!$V:$V,MATCH(Allocations!A66,'Pace-of-change'!$D:$D,0),1)</f>
        <v>19690.49016766193</v>
      </c>
      <c r="M66" s="4">
        <f t="shared" si="6"/>
        <v>78.342916861851236</v>
      </c>
      <c r="N66" s="13">
        <f t="shared" si="7"/>
        <v>17046.943142383254</v>
      </c>
      <c r="O66" s="13">
        <f t="shared" si="8"/>
        <v>2643.5470252786763</v>
      </c>
      <c r="P66" s="59">
        <f t="shared" si="9"/>
        <v>0.15507454933114151</v>
      </c>
      <c r="Q66" s="4">
        <f>INDEX('Pace-of-change'!$Z:$Z,MATCH(Allocations!A66,'Pace-of-change'!$D:$D,0),1)</f>
        <v>251337.21025965697</v>
      </c>
      <c r="S66" s="91">
        <v>19690.49016766193</v>
      </c>
      <c r="T66" s="91">
        <v>77.933045932619009</v>
      </c>
      <c r="U66" s="91">
        <v>18213.325071266976</v>
      </c>
      <c r="V66" s="91">
        <v>72.086570079190381</v>
      </c>
      <c r="W66" s="91">
        <v>1477.1650963949542</v>
      </c>
      <c r="X66" s="59">
        <v>8.1103537690946068E-2</v>
      </c>
      <c r="Y66" s="91">
        <v>551.33372469453388</v>
      </c>
      <c r="Z66" s="59">
        <v>2.8000000000000025E-2</v>
      </c>
      <c r="AA66" s="91">
        <v>20241.823892356464</v>
      </c>
      <c r="AB66" s="91">
        <v>80.115171218732357</v>
      </c>
      <c r="AC66" s="91">
        <v>18218.380956190624</v>
      </c>
      <c r="AD66" s="91">
        <v>2023.4429361658404</v>
      </c>
      <c r="AE66" s="59">
        <v>0.11106601300255896</v>
      </c>
      <c r="AF66" s="91">
        <v>252659.06050542856</v>
      </c>
      <c r="AH66" s="170"/>
    </row>
    <row r="67" spans="1:34" x14ac:dyDescent="0.2">
      <c r="A67" s="39" t="s">
        <v>13807</v>
      </c>
      <c r="B67" s="39" t="s">
        <v>12392</v>
      </c>
      <c r="C67" s="4">
        <f>INDEX('Pace-of-change'!$M:$M,MATCH(Allocations!A67,'Pace-of-change'!$D:$D,0),1)</f>
        <v>8134.734462492459</v>
      </c>
      <c r="D67" s="4">
        <f t="shared" si="10"/>
        <v>26.254460102559115</v>
      </c>
      <c r="E67" s="4">
        <f>(INDEX('Final Weighted Populations'!$I:$I,MATCH(Allocations!A67,'Final Weighted Populations'!$C:$C,0),1))*'Pace-of-change'!$O$158</f>
        <v>10367.094371544967</v>
      </c>
      <c r="F67" s="4">
        <f t="shared" si="11"/>
        <v>33.459293208913984</v>
      </c>
      <c r="G67" s="59">
        <f t="shared" si="3"/>
        <v>-0.172946485154303</v>
      </c>
      <c r="H67" s="13">
        <f t="shared" si="4"/>
        <v>-2232.3599090525076</v>
      </c>
      <c r="I67" s="59">
        <f t="shared" si="5"/>
        <v>-0.21533130007765405</v>
      </c>
      <c r="J67" s="13">
        <f>(INDEX('Pace-of-change'!$V:$V,MATCH(Allocations!A67,'Pace-of-change'!$D:$D,0),1))-Allocations!C67</f>
        <v>813.47344624924699</v>
      </c>
      <c r="K67" s="59">
        <f t="shared" si="12"/>
        <v>0.10000000000000013</v>
      </c>
      <c r="L67" s="13">
        <f>INDEX('Pace-of-change'!$V:$V,MATCH(Allocations!A67,'Pace-of-change'!$D:$D,0),1)</f>
        <v>8948.207908741706</v>
      </c>
      <c r="M67" s="4">
        <f t="shared" si="6"/>
        <v>28.879906112815032</v>
      </c>
      <c r="N67" s="13">
        <f t="shared" si="7"/>
        <v>10374.086692545527</v>
      </c>
      <c r="O67" s="13">
        <f t="shared" si="8"/>
        <v>-1425.8787838038206</v>
      </c>
      <c r="P67" s="59">
        <f t="shared" si="9"/>
        <v>-0.13744619898235569</v>
      </c>
      <c r="Q67" s="4">
        <f>INDEX('Pace-of-change'!$Z:$Z,MATCH(Allocations!A67,'Pace-of-change'!$D:$D,0),1)</f>
        <v>309842.00134816475</v>
      </c>
      <c r="S67" s="91">
        <v>8948.207908741706</v>
      </c>
      <c r="T67" s="91">
        <v>28.74697272259651</v>
      </c>
      <c r="U67" s="91">
        <v>10821.120931252648</v>
      </c>
      <c r="V67" s="91">
        <v>34.763884725425562</v>
      </c>
      <c r="W67" s="91">
        <v>-1872.913022510942</v>
      </c>
      <c r="X67" s="59">
        <v>-0.17307939116563725</v>
      </c>
      <c r="Y67" s="91">
        <v>894.82079087417151</v>
      </c>
      <c r="Z67" s="59">
        <v>0.10000000000000009</v>
      </c>
      <c r="AA67" s="91">
        <v>9843.0286996158775</v>
      </c>
      <c r="AB67" s="91">
        <v>31.621669994856163</v>
      </c>
      <c r="AC67" s="91">
        <v>10824.124794740463</v>
      </c>
      <c r="AD67" s="91">
        <v>-981.09609512458519</v>
      </c>
      <c r="AE67" s="59">
        <v>-9.063976198808317E-2</v>
      </c>
      <c r="AF67" s="91">
        <v>311274.79039585905</v>
      </c>
      <c r="AH67" s="170"/>
    </row>
    <row r="68" spans="1:34" x14ac:dyDescent="0.2">
      <c r="A68" s="39" t="s">
        <v>11655</v>
      </c>
      <c r="B68" s="39" t="s">
        <v>12393</v>
      </c>
      <c r="C68" s="4">
        <f>INDEX('Pace-of-change'!$M:$M,MATCH(Allocations!A68,'Pace-of-change'!$D:$D,0),1)</f>
        <v>76494.236542713465</v>
      </c>
      <c r="D68" s="4">
        <f t="shared" si="10"/>
        <v>69.92309538792118</v>
      </c>
      <c r="E68" s="4">
        <f>(INDEX('Final Weighted Populations'!$I:$I,MATCH(Allocations!A68,'Final Weighted Populations'!$C:$C,0),1))*'Pace-of-change'!$O$158</f>
        <v>77791.871173200503</v>
      </c>
      <c r="F68" s="4">
        <f t="shared" si="11"/>
        <v>71.109258347996615</v>
      </c>
      <c r="G68" s="59">
        <f t="shared" si="3"/>
        <v>3.6434304414094676E-2</v>
      </c>
      <c r="H68" s="13">
        <f t="shared" si="4"/>
        <v>-1297.6346304870385</v>
      </c>
      <c r="I68" s="59">
        <f t="shared" si="5"/>
        <v>-1.6680851236987301E-2</v>
      </c>
      <c r="J68" s="13">
        <f>(INDEX('Pace-of-change'!$V:$V,MATCH(Allocations!A68,'Pace-of-change'!$D:$D,0),1))-Allocations!C68</f>
        <v>2141.8386231959739</v>
      </c>
      <c r="K68" s="59">
        <f t="shared" si="12"/>
        <v>2.7999999999999959E-2</v>
      </c>
      <c r="L68" s="13">
        <f>INDEX('Pace-of-change'!$V:$V,MATCH(Allocations!A68,'Pace-of-change'!$D:$D,0),1)</f>
        <v>78636.075165909439</v>
      </c>
      <c r="M68" s="4">
        <f t="shared" si="6"/>
        <v>71.880942058782978</v>
      </c>
      <c r="N68" s="13">
        <f t="shared" si="7"/>
        <v>77844.339658099256</v>
      </c>
      <c r="O68" s="13">
        <f t="shared" si="8"/>
        <v>791.73550781018275</v>
      </c>
      <c r="P68" s="59">
        <f t="shared" si="9"/>
        <v>1.0170752443755969E-2</v>
      </c>
      <c r="Q68" s="4">
        <f>INDEX('Pace-of-change'!$Z:$Z,MATCH(Allocations!A68,'Pace-of-change'!$D:$D,0),1)</f>
        <v>1093976.6913683773</v>
      </c>
      <c r="S68" s="91">
        <v>78636.075165909439</v>
      </c>
      <c r="T68" s="91">
        <v>71.265895256514668</v>
      </c>
      <c r="U68" s="91">
        <v>81858.808328270883</v>
      </c>
      <c r="V68" s="91">
        <v>74.186577189126112</v>
      </c>
      <c r="W68" s="91">
        <v>-3222.7331623614446</v>
      </c>
      <c r="X68" s="59">
        <v>-3.9369412139957045E-2</v>
      </c>
      <c r="Y68" s="91">
        <v>2201.8101046454685</v>
      </c>
      <c r="Z68" s="59">
        <v>2.8000000000000025E-2</v>
      </c>
      <c r="AA68" s="91">
        <v>80837.885270554907</v>
      </c>
      <c r="AB68" s="91">
        <v>73.261340323697084</v>
      </c>
      <c r="AC68" s="91">
        <v>81881.531730685048</v>
      </c>
      <c r="AD68" s="91">
        <v>-1043.6464601301413</v>
      </c>
      <c r="AE68" s="59">
        <v>-1.2745810173199722E-2</v>
      </c>
      <c r="AF68" s="91">
        <v>1103418.0498661601</v>
      </c>
      <c r="AH68" s="170"/>
    </row>
    <row r="69" spans="1:34" x14ac:dyDescent="0.2">
      <c r="A69" s="39" t="s">
        <v>5962</v>
      </c>
      <c r="B69" s="39" t="s">
        <v>12394</v>
      </c>
      <c r="C69" s="4">
        <f>INDEX('Pace-of-change'!$M:$M,MATCH(Allocations!A69,'Pace-of-change'!$D:$D,0),1)</f>
        <v>16210.602558220888</v>
      </c>
      <c r="D69" s="4">
        <f t="shared" ref="D69:D100" si="13">C69/Q69*1000</f>
        <v>49.419467010349635</v>
      </c>
      <c r="E69" s="4">
        <f>(INDEX('Final Weighted Populations'!$I:$I,MATCH(Allocations!A69,'Final Weighted Populations'!$C:$C,0),1))*'Pace-of-change'!$O$158</f>
        <v>22021.828940985397</v>
      </c>
      <c r="F69" s="4">
        <f t="shared" ref="F69:F100" si="14">E69/Q69*1000</f>
        <v>67.135508686238012</v>
      </c>
      <c r="G69" s="59">
        <f t="shared" si="3"/>
        <v>-0.22412268211153952</v>
      </c>
      <c r="H69" s="13">
        <f t="shared" si="4"/>
        <v>-5811.2263827645093</v>
      </c>
      <c r="I69" s="59">
        <f t="shared" si="5"/>
        <v>-0.26388482075387865</v>
      </c>
      <c r="J69" s="13">
        <f>(INDEX('Pace-of-change'!$V:$V,MATCH(Allocations!A69,'Pace-of-change'!$D:$D,0),1))-Allocations!C69</f>
        <v>1621.0602558220908</v>
      </c>
      <c r="K69" s="59">
        <f t="shared" ref="K69:K100" si="15">J69/C69</f>
        <v>0.10000000000000012</v>
      </c>
      <c r="L69" s="13">
        <f>INDEX('Pace-of-change'!$V:$V,MATCH(Allocations!A69,'Pace-of-change'!$D:$D,0),1)</f>
        <v>17831.662814042978</v>
      </c>
      <c r="M69" s="4">
        <f t="shared" si="6"/>
        <v>54.3614137113846</v>
      </c>
      <c r="N69" s="13">
        <f t="shared" si="7"/>
        <v>22036.682061006901</v>
      </c>
      <c r="O69" s="13">
        <f t="shared" si="8"/>
        <v>-4205.0192469639223</v>
      </c>
      <c r="P69" s="59">
        <f t="shared" si="9"/>
        <v>-0.19081907318545696</v>
      </c>
      <c r="Q69" s="4">
        <f>INDEX('Pace-of-change'!$Z:$Z,MATCH(Allocations!A69,'Pace-of-change'!$D:$D,0),1)</f>
        <v>328020.58660053933</v>
      </c>
      <c r="S69" s="91">
        <v>17831.662814042978</v>
      </c>
      <c r="T69" s="91">
        <v>53.534456932305453</v>
      </c>
      <c r="U69" s="91">
        <v>23051.041858707653</v>
      </c>
      <c r="V69" s="91">
        <v>69.204146607007559</v>
      </c>
      <c r="W69" s="91">
        <v>-5219.3790446646744</v>
      </c>
      <c r="X69" s="59">
        <v>-0.2264270342597563</v>
      </c>
      <c r="Y69" s="91">
        <v>1783.1662814043011</v>
      </c>
      <c r="Z69" s="59">
        <v>0.10000000000000009</v>
      </c>
      <c r="AA69" s="91">
        <v>19614.82909544728</v>
      </c>
      <c r="AB69" s="91">
        <v>58.887902625536015</v>
      </c>
      <c r="AC69" s="91">
        <v>23057.440658188349</v>
      </c>
      <c r="AD69" s="91">
        <v>-3442.6115627410691</v>
      </c>
      <c r="AE69" s="59">
        <v>-0.14930588410810897</v>
      </c>
      <c r="AF69" s="91">
        <v>333087.58201453672</v>
      </c>
      <c r="AH69" s="170"/>
    </row>
    <row r="70" spans="1:34" x14ac:dyDescent="0.2">
      <c r="A70" s="39" t="s">
        <v>7013</v>
      </c>
      <c r="B70" s="39" t="s">
        <v>12395</v>
      </c>
      <c r="C70" s="4">
        <f>INDEX('Pace-of-change'!$M:$M,MATCH(Allocations!A70,'Pace-of-change'!$D:$D,0),1)</f>
        <v>17954.10249336647</v>
      </c>
      <c r="D70" s="4">
        <f t="shared" si="13"/>
        <v>56.923811249645361</v>
      </c>
      <c r="E70" s="4">
        <f>(INDEX('Final Weighted Populations'!$I:$I,MATCH(Allocations!A70,'Final Weighted Populations'!$C:$C,0),1))*'Pace-of-change'!$O$158</f>
        <v>14146.456477227015</v>
      </c>
      <c r="F70" s="4">
        <f t="shared" si="14"/>
        <v>44.851599719814345</v>
      </c>
      <c r="G70" s="59">
        <f t="shared" ref="G70:G133" si="16">C70/(E70*$C$158/$E$158)-1</f>
        <v>0.33771413117353144</v>
      </c>
      <c r="H70" s="13">
        <f t="shared" ref="H70:H133" si="17">C70-E70</f>
        <v>3807.6460161394552</v>
      </c>
      <c r="I70" s="59">
        <f t="shared" ref="I70:I133" si="18">H70/E70</f>
        <v>0.26915899555970141</v>
      </c>
      <c r="J70" s="13">
        <f>(INDEX('Pace-of-change'!$V:$V,MATCH(Allocations!A70,'Pace-of-change'!$D:$D,0),1))-Allocations!C70</f>
        <v>502.71486981426278</v>
      </c>
      <c r="K70" s="59">
        <f t="shared" si="15"/>
        <v>2.8000000000000091E-2</v>
      </c>
      <c r="L70" s="13">
        <f>INDEX('Pace-of-change'!$V:$V,MATCH(Allocations!A70,'Pace-of-change'!$D:$D,0),1)</f>
        <v>18456.817363180733</v>
      </c>
      <c r="M70" s="4">
        <f t="shared" ref="M70:M133" si="19">L70/Q70*1000</f>
        <v>58.517677964635439</v>
      </c>
      <c r="N70" s="13">
        <f t="shared" ref="N70:N133" si="20">E70*$L$158/$E$158</f>
        <v>14155.997874378827</v>
      </c>
      <c r="O70" s="13">
        <f t="shared" ref="O70:O133" si="21">L70-N70</f>
        <v>4300.8194888019061</v>
      </c>
      <c r="P70" s="59">
        <f t="shared" ref="P70:P133" si="22">O70/N70</f>
        <v>0.30381605923988092</v>
      </c>
      <c r="Q70" s="4">
        <f>INDEX('Pace-of-change'!$Z:$Z,MATCH(Allocations!A70,'Pace-of-change'!$D:$D,0),1)</f>
        <v>315405.83982732403</v>
      </c>
      <c r="S70" s="91">
        <v>18456.817363180733</v>
      </c>
      <c r="T70" s="91">
        <v>58.294469920150263</v>
      </c>
      <c r="U70" s="91">
        <v>14721.994940758115</v>
      </c>
      <c r="V70" s="91">
        <v>46.49831411078825</v>
      </c>
      <c r="W70" s="91">
        <v>3734.8224224226178</v>
      </c>
      <c r="X70" s="59">
        <v>0.25368996779659886</v>
      </c>
      <c r="Y70" s="91">
        <v>516.79088616905938</v>
      </c>
      <c r="Z70" s="59">
        <v>2.8000000000000025E-2</v>
      </c>
      <c r="AA70" s="91">
        <v>18973.608249349792</v>
      </c>
      <c r="AB70" s="91">
        <v>59.926715077914473</v>
      </c>
      <c r="AC70" s="91">
        <v>14726.081658146386</v>
      </c>
      <c r="AD70" s="91">
        <v>4247.5265912034065</v>
      </c>
      <c r="AE70" s="59">
        <v>0.28843562665250455</v>
      </c>
      <c r="AF70" s="91">
        <v>316613.52077585127</v>
      </c>
      <c r="AH70" s="170"/>
    </row>
    <row r="71" spans="1:34" x14ac:dyDescent="0.2">
      <c r="A71" s="39" t="s">
        <v>8678</v>
      </c>
      <c r="B71" s="39" t="s">
        <v>12396</v>
      </c>
      <c r="C71" s="4">
        <f>INDEX('Pace-of-change'!$M:$M,MATCH(Allocations!A71,'Pace-of-change'!$D:$D,0),1)</f>
        <v>18931.224938241234</v>
      </c>
      <c r="D71" s="4">
        <f t="shared" si="13"/>
        <v>60.235074870178629</v>
      </c>
      <c r="E71" s="4">
        <f>(INDEX('Final Weighted Populations'!$I:$I,MATCH(Allocations!A71,'Final Weighted Populations'!$C:$C,0),1))*'Pace-of-change'!$O$158</f>
        <v>21825.817040793216</v>
      </c>
      <c r="F71" s="4">
        <f t="shared" si="14"/>
        <v>69.445042665957445</v>
      </c>
      <c r="G71" s="59">
        <f t="shared" si="16"/>
        <v>-8.5769958737206498E-2</v>
      </c>
      <c r="H71" s="13">
        <f t="shared" si="17"/>
        <v>-2894.592102551982</v>
      </c>
      <c r="I71" s="59">
        <f t="shared" si="18"/>
        <v>-0.13262239379822016</v>
      </c>
      <c r="J71" s="13">
        <f>(INDEX('Pace-of-change'!$V:$V,MATCH(Allocations!A71,'Pace-of-change'!$D:$D,0),1))-Allocations!C71</f>
        <v>1884.9718732784386</v>
      </c>
      <c r="K71" s="59">
        <f t="shared" si="15"/>
        <v>9.9569461533932729E-2</v>
      </c>
      <c r="L71" s="13">
        <f>INDEX('Pace-of-change'!$V:$V,MATCH(Allocations!A71,'Pace-of-change'!$D:$D,0),1)</f>
        <v>20816.196811519672</v>
      </c>
      <c r="M71" s="4">
        <f t="shared" si="19"/>
        <v>66.232648840458438</v>
      </c>
      <c r="N71" s="13">
        <f t="shared" si="20"/>
        <v>21840.537956160555</v>
      </c>
      <c r="O71" s="13">
        <f t="shared" si="21"/>
        <v>-1024.3411446408827</v>
      </c>
      <c r="P71" s="59">
        <f t="shared" si="22"/>
        <v>-4.6900911813481549E-2</v>
      </c>
      <c r="Q71" s="4">
        <f>INDEX('Pace-of-change'!$Z:$Z,MATCH(Allocations!A71,'Pace-of-change'!$D:$D,0),1)</f>
        <v>314289.05797897105</v>
      </c>
      <c r="S71" s="91">
        <v>20816.196811519672</v>
      </c>
      <c r="T71" s="91">
        <v>65.662630001381658</v>
      </c>
      <c r="U71" s="91">
        <v>22984.1960794554</v>
      </c>
      <c r="V71" s="91">
        <v>72.501368847996986</v>
      </c>
      <c r="W71" s="91">
        <v>-2167.9992679357274</v>
      </c>
      <c r="X71" s="59">
        <v>-9.4325651436362845E-2</v>
      </c>
      <c r="Y71" s="91">
        <v>988.4242807770388</v>
      </c>
      <c r="Z71" s="59">
        <v>4.7483423111662981E-2</v>
      </c>
      <c r="AA71" s="91">
        <v>21804.621092296711</v>
      </c>
      <c r="AB71" s="91">
        <v>68.780516444361837</v>
      </c>
      <c r="AC71" s="91">
        <v>22990.576323040004</v>
      </c>
      <c r="AD71" s="91">
        <v>-1185.9552307432932</v>
      </c>
      <c r="AE71" s="59">
        <v>-5.158440632716059E-2</v>
      </c>
      <c r="AF71" s="91">
        <v>317017.40870083432</v>
      </c>
      <c r="AH71" s="170"/>
    </row>
    <row r="72" spans="1:34" x14ac:dyDescent="0.2">
      <c r="A72" s="39" t="s">
        <v>9209</v>
      </c>
      <c r="B72" s="39" t="s">
        <v>12397</v>
      </c>
      <c r="C72" s="4">
        <f>INDEX('Pace-of-change'!$M:$M,MATCH(Allocations!A72,'Pace-of-change'!$D:$D,0),1)</f>
        <v>9373.0138950204637</v>
      </c>
      <c r="D72" s="4">
        <f t="shared" si="13"/>
        <v>44.741723644585313</v>
      </c>
      <c r="E72" s="4">
        <f>(INDEX('Final Weighted Populations'!$I:$I,MATCH(Allocations!A72,'Final Weighted Populations'!$C:$C,0),1))*'Pace-of-change'!$O$158</f>
        <v>8015.7303431055061</v>
      </c>
      <c r="F72" s="4">
        <f t="shared" si="14"/>
        <v>38.262782477178924</v>
      </c>
      <c r="G72" s="59">
        <f t="shared" si="16"/>
        <v>0.232490114761148</v>
      </c>
      <c r="H72" s="13">
        <f t="shared" si="17"/>
        <v>1357.2835519149576</v>
      </c>
      <c r="I72" s="59">
        <f t="shared" si="18"/>
        <v>0.16932749653715395</v>
      </c>
      <c r="J72" s="13">
        <f>(INDEX('Pace-of-change'!$V:$V,MATCH(Allocations!A72,'Pace-of-change'!$D:$D,0),1))-Allocations!C72</f>
        <v>262.44438906057258</v>
      </c>
      <c r="K72" s="59">
        <f t="shared" si="15"/>
        <v>2.7999999999999955E-2</v>
      </c>
      <c r="L72" s="13">
        <f>INDEX('Pace-of-change'!$V:$V,MATCH(Allocations!A72,'Pace-of-change'!$D:$D,0),1)</f>
        <v>9635.4582840810363</v>
      </c>
      <c r="M72" s="4">
        <f t="shared" si="19"/>
        <v>45.994491906633705</v>
      </c>
      <c r="N72" s="13">
        <f t="shared" si="20"/>
        <v>8021.1367335177301</v>
      </c>
      <c r="O72" s="13">
        <f t="shared" si="21"/>
        <v>1614.3215505633061</v>
      </c>
      <c r="P72" s="59">
        <f t="shared" si="22"/>
        <v>0.20125845054075436</v>
      </c>
      <c r="Q72" s="4">
        <f>INDEX('Pace-of-change'!$Z:$Z,MATCH(Allocations!A72,'Pace-of-change'!$D:$D,0),1)</f>
        <v>209491.56920007919</v>
      </c>
      <c r="S72" s="91">
        <v>9635.4582840810363</v>
      </c>
      <c r="T72" s="91">
        <v>45.687468827486164</v>
      </c>
      <c r="U72" s="91">
        <v>8395.8604844272722</v>
      </c>
      <c r="V72" s="91">
        <v>39.809794495807694</v>
      </c>
      <c r="W72" s="91">
        <v>1239.597799653764</v>
      </c>
      <c r="X72" s="59">
        <v>0.1476439254741051</v>
      </c>
      <c r="Y72" s="91">
        <v>269.79283195426979</v>
      </c>
      <c r="Z72" s="59">
        <v>2.8000000000000025E-2</v>
      </c>
      <c r="AA72" s="91">
        <v>9905.251116035306</v>
      </c>
      <c r="AB72" s="91">
        <v>46.966717954655778</v>
      </c>
      <c r="AC72" s="91">
        <v>8398.191113473762</v>
      </c>
      <c r="AD72" s="91">
        <v>1507.060002561544</v>
      </c>
      <c r="AE72" s="59">
        <v>0.17945054860012294</v>
      </c>
      <c r="AF72" s="91">
        <v>210899.36762450324</v>
      </c>
      <c r="AH72" s="170"/>
    </row>
    <row r="73" spans="1:34" x14ac:dyDescent="0.2">
      <c r="A73" s="39" t="s">
        <v>85</v>
      </c>
      <c r="B73" s="39" t="s">
        <v>12398</v>
      </c>
      <c r="C73" s="4">
        <f>INDEX('Pace-of-change'!$M:$M,MATCH(Allocations!A73,'Pace-of-change'!$D:$D,0),1)</f>
        <v>13621.54391637494</v>
      </c>
      <c r="D73" s="4">
        <f t="shared" si="13"/>
        <v>50.098590823159427</v>
      </c>
      <c r="E73" s="4">
        <f>(INDEX('Final Weighted Populations'!$I:$I,MATCH(Allocations!A73,'Final Weighted Populations'!$C:$C,0),1))*'Pace-of-change'!$O$158</f>
        <v>15945.666366083889</v>
      </c>
      <c r="F73" s="4">
        <f t="shared" si="14"/>
        <v>58.646466184844144</v>
      </c>
      <c r="G73" s="59">
        <f t="shared" si="16"/>
        <v>-9.9609416482132174E-2</v>
      </c>
      <c r="H73" s="13">
        <f t="shared" si="17"/>
        <v>-2324.1224497089497</v>
      </c>
      <c r="I73" s="59">
        <f t="shared" si="18"/>
        <v>-0.14575260740763468</v>
      </c>
      <c r="J73" s="13">
        <f>(INDEX('Pace-of-change'!$V:$V,MATCH(Allocations!A73,'Pace-of-change'!$D:$D,0),1))-Allocations!C73</f>
        <v>1362.1543916374958</v>
      </c>
      <c r="K73" s="59">
        <f t="shared" si="15"/>
        <v>0.10000000000000013</v>
      </c>
      <c r="L73" s="13">
        <f>INDEX('Pace-of-change'!$V:$V,MATCH(Allocations!A73,'Pace-of-change'!$D:$D,0),1)</f>
        <v>14983.698308012436</v>
      </c>
      <c r="M73" s="4">
        <f t="shared" si="19"/>
        <v>55.108449905475382</v>
      </c>
      <c r="N73" s="13">
        <f t="shared" si="20"/>
        <v>15956.421280990959</v>
      </c>
      <c r="O73" s="13">
        <f t="shared" si="21"/>
        <v>-972.7229729785231</v>
      </c>
      <c r="P73" s="59">
        <f t="shared" si="22"/>
        <v>-6.0961224064529904E-2</v>
      </c>
      <c r="Q73" s="4">
        <f>INDEX('Pace-of-change'!$Z:$Z,MATCH(Allocations!A73,'Pace-of-change'!$D:$D,0),1)</f>
        <v>271894.75177968503</v>
      </c>
      <c r="S73" s="91">
        <v>14983.698308012436</v>
      </c>
      <c r="T73" s="91">
        <v>54.853842584512428</v>
      </c>
      <c r="U73" s="91">
        <v>16706.952061137948</v>
      </c>
      <c r="V73" s="91">
        <v>61.162504716115102</v>
      </c>
      <c r="W73" s="91">
        <v>-1723.253753125513</v>
      </c>
      <c r="X73" s="59">
        <v>-0.1031459087701565</v>
      </c>
      <c r="Y73" s="91">
        <v>843.63736142546077</v>
      </c>
      <c r="Z73" s="59">
        <v>5.6303680445456639E-2</v>
      </c>
      <c r="AA73" s="91">
        <v>15827.335669437896</v>
      </c>
      <c r="AB73" s="91">
        <v>57.942315808596199</v>
      </c>
      <c r="AC73" s="91">
        <v>16711.589788006353</v>
      </c>
      <c r="AD73" s="91">
        <v>-884.25411856845676</v>
      </c>
      <c r="AE73" s="59">
        <v>-5.2912627092071882E-2</v>
      </c>
      <c r="AF73" s="91">
        <v>273156.76718412741</v>
      </c>
      <c r="AH73" s="170"/>
    </row>
    <row r="74" spans="1:34" x14ac:dyDescent="0.2">
      <c r="A74" s="39" t="s">
        <v>1095</v>
      </c>
      <c r="B74" s="39" t="s">
        <v>12399</v>
      </c>
      <c r="C74" s="4">
        <f>INDEX('Pace-of-change'!$M:$M,MATCH(Allocations!A74,'Pace-of-change'!$D:$D,0),1)</f>
        <v>18259.168110738574</v>
      </c>
      <c r="D74" s="4">
        <f t="shared" si="13"/>
        <v>72.499719086438134</v>
      </c>
      <c r="E74" s="4">
        <f>(INDEX('Final Weighted Populations'!$I:$I,MATCH(Allocations!A74,'Final Weighted Populations'!$C:$C,0),1))*'Pace-of-change'!$O$158</f>
        <v>16266.261513938922</v>
      </c>
      <c r="F74" s="4">
        <f t="shared" si="14"/>
        <v>64.586698758392117</v>
      </c>
      <c r="G74" s="59">
        <f t="shared" si="16"/>
        <v>0.18315193810022445</v>
      </c>
      <c r="H74" s="13">
        <f t="shared" si="17"/>
        <v>1992.9065967996521</v>
      </c>
      <c r="I74" s="59">
        <f t="shared" si="18"/>
        <v>0.12251780134555725</v>
      </c>
      <c r="J74" s="13">
        <f>(INDEX('Pace-of-change'!$V:$V,MATCH(Allocations!A74,'Pace-of-change'!$D:$D,0),1))-Allocations!C74</f>
        <v>511.25670710068152</v>
      </c>
      <c r="K74" s="59">
        <f t="shared" si="15"/>
        <v>2.800000000000008E-2</v>
      </c>
      <c r="L74" s="13">
        <f>INDEX('Pace-of-change'!$V:$V,MATCH(Allocations!A74,'Pace-of-change'!$D:$D,0),1)</f>
        <v>18770.424817839255</v>
      </c>
      <c r="M74" s="4">
        <f t="shared" si="19"/>
        <v>74.529711220858417</v>
      </c>
      <c r="N74" s="13">
        <f t="shared" si="20"/>
        <v>16277.232661485985</v>
      </c>
      <c r="O74" s="13">
        <f t="shared" si="21"/>
        <v>2493.1921563532705</v>
      </c>
      <c r="P74" s="59">
        <f t="shared" si="22"/>
        <v>0.15317051787632685</v>
      </c>
      <c r="Q74" s="4">
        <f>INDEX('Pace-of-change'!$Z:$Z,MATCH(Allocations!A74,'Pace-of-change'!$D:$D,0),1)</f>
        <v>251851.57047255579</v>
      </c>
      <c r="S74" s="91">
        <v>18770.424817839255</v>
      </c>
      <c r="T74" s="91">
        <v>74.213497152528163</v>
      </c>
      <c r="U74" s="91">
        <v>17025.431822808725</v>
      </c>
      <c r="V74" s="91">
        <v>67.314237603282251</v>
      </c>
      <c r="W74" s="91">
        <v>1744.9929950305304</v>
      </c>
      <c r="X74" s="59">
        <v>0.10249331783131566</v>
      </c>
      <c r="Y74" s="91">
        <v>525.57189489949815</v>
      </c>
      <c r="Z74" s="59">
        <v>2.8000000000000025E-2</v>
      </c>
      <c r="AA74" s="91">
        <v>19295.996712738754</v>
      </c>
      <c r="AB74" s="91">
        <v>76.291475072798946</v>
      </c>
      <c r="AC74" s="91">
        <v>17030.157957313804</v>
      </c>
      <c r="AD74" s="91">
        <v>2265.8387554249493</v>
      </c>
      <c r="AE74" s="59">
        <v>0.13304860478125266</v>
      </c>
      <c r="AF74" s="91">
        <v>252924.67728964609</v>
      </c>
      <c r="AH74" s="170"/>
    </row>
    <row r="75" spans="1:34" x14ac:dyDescent="0.2">
      <c r="A75" s="39" t="s">
        <v>12974</v>
      </c>
      <c r="B75" s="39" t="s">
        <v>12400</v>
      </c>
      <c r="C75" s="4">
        <f>INDEX('Pace-of-change'!$M:$M,MATCH(Allocations!A75,'Pace-of-change'!$D:$D,0),1)</f>
        <v>30548.951214236426</v>
      </c>
      <c r="D75" s="4">
        <f t="shared" si="13"/>
        <v>35.561856988505916</v>
      </c>
      <c r="E75" s="4">
        <f>(INDEX('Final Weighted Populations'!$I:$I,MATCH(Allocations!A75,'Final Weighted Populations'!$C:$C,0),1))*'Pace-of-change'!$O$158</f>
        <v>33610.46879788256</v>
      </c>
      <c r="F75" s="4">
        <f t="shared" si="14"/>
        <v>39.12575185723329</v>
      </c>
      <c r="G75" s="59">
        <f t="shared" si="16"/>
        <v>-4.1992261007276599E-2</v>
      </c>
      <c r="H75" s="13">
        <f t="shared" si="17"/>
        <v>-3061.5175836461349</v>
      </c>
      <c r="I75" s="59">
        <f t="shared" si="18"/>
        <v>-9.1088214272066578E-2</v>
      </c>
      <c r="J75" s="13">
        <f>(INDEX('Pace-of-change'!$V:$V,MATCH(Allocations!A75,'Pace-of-change'!$D:$D,0),1))-Allocations!C75</f>
        <v>1772.9169987600981</v>
      </c>
      <c r="K75" s="59">
        <f t="shared" si="15"/>
        <v>5.8035282007779146E-2</v>
      </c>
      <c r="L75" s="13">
        <f>INDEX('Pace-of-change'!$V:$V,MATCH(Allocations!A75,'Pace-of-change'!$D:$D,0),1)</f>
        <v>32321.868212996524</v>
      </c>
      <c r="M75" s="4">
        <f t="shared" si="19"/>
        <v>37.625699387554178</v>
      </c>
      <c r="N75" s="13">
        <f t="shared" si="20"/>
        <v>33633.138137852999</v>
      </c>
      <c r="O75" s="13">
        <f t="shared" si="21"/>
        <v>-1311.269924856475</v>
      </c>
      <c r="P75" s="59">
        <f t="shared" si="22"/>
        <v>-3.8987439098960665E-2</v>
      </c>
      <c r="Q75" s="4">
        <f>INDEX('Pace-of-change'!$Z:$Z,MATCH(Allocations!A75,'Pace-of-change'!$D:$D,0),1)</f>
        <v>859037.00765992806</v>
      </c>
      <c r="S75" s="91">
        <v>32321.868212996524</v>
      </c>
      <c r="T75" s="91">
        <v>37.413609481270875</v>
      </c>
      <c r="U75" s="91">
        <v>35037.039222284031</v>
      </c>
      <c r="V75" s="91">
        <v>40.556507878941602</v>
      </c>
      <c r="W75" s="91">
        <v>-2715.1710092875073</v>
      </c>
      <c r="X75" s="59">
        <v>-7.749430515694436E-2</v>
      </c>
      <c r="Y75" s="91">
        <v>990.73238782645058</v>
      </c>
      <c r="Z75" s="59">
        <v>3.0652076832244468E-2</v>
      </c>
      <c r="AA75" s="91">
        <v>33312.600600822974</v>
      </c>
      <c r="AB75" s="91">
        <v>38.560414313662392</v>
      </c>
      <c r="AC75" s="91">
        <v>35046.765246372444</v>
      </c>
      <c r="AD75" s="91">
        <v>-1734.1646455494702</v>
      </c>
      <c r="AE75" s="59">
        <v>-4.9481446671571692E-2</v>
      </c>
      <c r="AF75" s="91">
        <v>863906.70831096196</v>
      </c>
      <c r="AH75" s="170"/>
    </row>
    <row r="76" spans="1:34" x14ac:dyDescent="0.2">
      <c r="A76" s="39" t="s">
        <v>783</v>
      </c>
      <c r="B76" s="39" t="s">
        <v>12401</v>
      </c>
      <c r="C76" s="4">
        <f>INDEX('Pace-of-change'!$M:$M,MATCH(Allocations!A76,'Pace-of-change'!$D:$D,0),1)</f>
        <v>20638.465711540117</v>
      </c>
      <c r="D76" s="4">
        <f t="shared" si="13"/>
        <v>37.21191878818702</v>
      </c>
      <c r="E76" s="4">
        <f>(INDEX('Final Weighted Populations'!$I:$I,MATCH(Allocations!A76,'Final Weighted Populations'!$C:$C,0),1))*'Pace-of-change'!$O$158</f>
        <v>21318.113114895063</v>
      </c>
      <c r="F76" s="4">
        <f t="shared" si="14"/>
        <v>38.437348252360067</v>
      </c>
      <c r="G76" s="59">
        <f t="shared" si="16"/>
        <v>2.0412872131863491E-2</v>
      </c>
      <c r="H76" s="13">
        <f t="shared" si="17"/>
        <v>-679.64740335494571</v>
      </c>
      <c r="I76" s="59">
        <f t="shared" si="18"/>
        <v>-3.1881217614896366E-2</v>
      </c>
      <c r="J76" s="13">
        <f>(INDEX('Pace-of-change'!$V:$V,MATCH(Allocations!A76,'Pace-of-change'!$D:$D,0),1))-Allocations!C76</f>
        <v>577.87703992312527</v>
      </c>
      <c r="K76" s="59">
        <f t="shared" si="15"/>
        <v>2.8000000000000098E-2</v>
      </c>
      <c r="L76" s="13">
        <f>INDEX('Pace-of-change'!$V:$V,MATCH(Allocations!A76,'Pace-of-change'!$D:$D,0),1)</f>
        <v>21216.342751463242</v>
      </c>
      <c r="M76" s="4">
        <f t="shared" si="19"/>
        <v>38.253852514256252</v>
      </c>
      <c r="N76" s="13">
        <f t="shared" si="20"/>
        <v>21332.491597880107</v>
      </c>
      <c r="O76" s="13">
        <f t="shared" si="21"/>
        <v>-116.14884641686513</v>
      </c>
      <c r="P76" s="59">
        <f t="shared" si="22"/>
        <v>-5.4446920034604534E-3</v>
      </c>
      <c r="Q76" s="4">
        <f>INDEX('Pace-of-change'!$Z:$Z,MATCH(Allocations!A76,'Pace-of-change'!$D:$D,0),1)</f>
        <v>554619.76655962795</v>
      </c>
      <c r="S76" s="91">
        <v>21216.342751463242</v>
      </c>
      <c r="T76" s="91">
        <v>37.946743759054733</v>
      </c>
      <c r="U76" s="91">
        <v>22141.048055176358</v>
      </c>
      <c r="V76" s="91">
        <v>39.600636497482533</v>
      </c>
      <c r="W76" s="91">
        <v>-924.70530371311543</v>
      </c>
      <c r="X76" s="59">
        <v>-4.1764296857525154E-2</v>
      </c>
      <c r="Y76" s="91">
        <v>594.05759704096999</v>
      </c>
      <c r="Z76" s="59">
        <v>2.8000000000000025E-2</v>
      </c>
      <c r="AA76" s="91">
        <v>21810.400348504212</v>
      </c>
      <c r="AB76" s="91">
        <v>39.009252584308264</v>
      </c>
      <c r="AC76" s="91">
        <v>22147.194247078049</v>
      </c>
      <c r="AD76" s="91">
        <v>-336.79389857383649</v>
      </c>
      <c r="AE76" s="59">
        <v>-1.5207068435690033E-2</v>
      </c>
      <c r="AF76" s="91">
        <v>559108.38848723785</v>
      </c>
      <c r="AH76" s="170"/>
    </row>
    <row r="77" spans="1:34" x14ac:dyDescent="0.2">
      <c r="A77" s="39" t="s">
        <v>3698</v>
      </c>
      <c r="B77" s="39" t="s">
        <v>12402</v>
      </c>
      <c r="C77" s="4">
        <f>INDEX('Pace-of-change'!$M:$M,MATCH(Allocations!A77,'Pace-of-change'!$D:$D,0),1)</f>
        <v>25102.845301222333</v>
      </c>
      <c r="D77" s="4">
        <f t="shared" si="13"/>
        <v>43.916831011466769</v>
      </c>
      <c r="E77" s="4">
        <f>(INDEX('Final Weighted Populations'!$I:$I,MATCH(Allocations!A77,'Final Weighted Populations'!$C:$C,0),1))*'Pace-of-change'!$O$158</f>
        <v>20430.960480368267</v>
      </c>
      <c r="F77" s="4">
        <f t="shared" si="14"/>
        <v>35.743479595701395</v>
      </c>
      <c r="G77" s="59">
        <f t="shared" si="16"/>
        <v>0.29503482868011566</v>
      </c>
      <c r="H77" s="13">
        <f t="shared" si="17"/>
        <v>4671.8848208540658</v>
      </c>
      <c r="I77" s="59">
        <f t="shared" si="18"/>
        <v>0.22866692074233091</v>
      </c>
      <c r="J77" s="13">
        <f>(INDEX('Pace-of-change'!$V:$V,MATCH(Allocations!A77,'Pace-of-change'!$D:$D,0),1))-Allocations!C77</f>
        <v>702.87966843422691</v>
      </c>
      <c r="K77" s="59">
        <f t="shared" si="15"/>
        <v>2.8000000000000063E-2</v>
      </c>
      <c r="L77" s="13">
        <f>INDEX('Pace-of-change'!$V:$V,MATCH(Allocations!A77,'Pace-of-change'!$D:$D,0),1)</f>
        <v>25805.72496965656</v>
      </c>
      <c r="M77" s="4">
        <f t="shared" si="19"/>
        <v>45.146502279787839</v>
      </c>
      <c r="N77" s="13">
        <f t="shared" si="20"/>
        <v>20444.740603217408</v>
      </c>
      <c r="O77" s="13">
        <f t="shared" si="21"/>
        <v>5360.9843664391519</v>
      </c>
      <c r="P77" s="59">
        <f t="shared" si="22"/>
        <v>0.2622182629010949</v>
      </c>
      <c r="Q77" s="4">
        <f>INDEX('Pace-of-change'!$Z:$Z,MATCH(Allocations!A77,'Pace-of-change'!$D:$D,0),1)</f>
        <v>571599.65150190215</v>
      </c>
      <c r="S77" s="91">
        <v>25805.72496965656</v>
      </c>
      <c r="T77" s="91">
        <v>44.934721315517038</v>
      </c>
      <c r="U77" s="91">
        <v>21560.007596441475</v>
      </c>
      <c r="V77" s="91">
        <v>37.541783230103974</v>
      </c>
      <c r="W77" s="91">
        <v>4245.7173732150841</v>
      </c>
      <c r="X77" s="59">
        <v>0.19692559727649858</v>
      </c>
      <c r="Y77" s="91">
        <v>722.5602991503838</v>
      </c>
      <c r="Z77" s="59">
        <v>2.8000000000000025E-2</v>
      </c>
      <c r="AA77" s="91">
        <v>26528.285268806943</v>
      </c>
      <c r="AB77" s="91">
        <v>46.192893512351517</v>
      </c>
      <c r="AC77" s="91">
        <v>21565.992495790386</v>
      </c>
      <c r="AD77" s="91">
        <v>4962.2927730165575</v>
      </c>
      <c r="AE77" s="59">
        <v>0.23009804784014376</v>
      </c>
      <c r="AF77" s="91">
        <v>574293.64674272994</v>
      </c>
      <c r="AH77" s="170"/>
    </row>
    <row r="78" spans="1:34" x14ac:dyDescent="0.2">
      <c r="A78" s="39" t="s">
        <v>8037</v>
      </c>
      <c r="B78" s="39" t="s">
        <v>12403</v>
      </c>
      <c r="C78" s="4">
        <f>INDEX('Pace-of-change'!$M:$M,MATCH(Allocations!A78,'Pace-of-change'!$D:$D,0),1)</f>
        <v>7678.2935773589415</v>
      </c>
      <c r="D78" s="4">
        <f t="shared" si="13"/>
        <v>40.527631569577636</v>
      </c>
      <c r="E78" s="4">
        <f>(INDEX('Final Weighted Populations'!$I:$I,MATCH(Allocations!A78,'Final Weighted Populations'!$C:$C,0),1))*'Pace-of-change'!$O$158</f>
        <v>11044.695365472973</v>
      </c>
      <c r="F78" s="4">
        <f t="shared" si="14"/>
        <v>58.296200849886489</v>
      </c>
      <c r="G78" s="59">
        <f t="shared" si="16"/>
        <v>-0.26724590516690561</v>
      </c>
      <c r="H78" s="13">
        <f t="shared" si="17"/>
        <v>-3366.4017881140317</v>
      </c>
      <c r="I78" s="59">
        <f t="shared" si="18"/>
        <v>-0.30479806610491067</v>
      </c>
      <c r="J78" s="13">
        <f>(INDEX('Pace-of-change'!$V:$V,MATCH(Allocations!A78,'Pace-of-change'!$D:$D,0),1))-Allocations!C78</f>
        <v>767.82935773589452</v>
      </c>
      <c r="K78" s="59">
        <f t="shared" si="15"/>
        <v>0.10000000000000005</v>
      </c>
      <c r="L78" s="13">
        <f>INDEX('Pace-of-change'!$V:$V,MATCH(Allocations!A78,'Pace-of-change'!$D:$D,0),1)</f>
        <v>8446.1229350948361</v>
      </c>
      <c r="M78" s="4">
        <f t="shared" si="19"/>
        <v>44.580394726535395</v>
      </c>
      <c r="N78" s="13">
        <f t="shared" si="20"/>
        <v>11052.144709771484</v>
      </c>
      <c r="O78" s="13">
        <f t="shared" si="21"/>
        <v>-2606.0217746766484</v>
      </c>
      <c r="P78" s="59">
        <f t="shared" si="22"/>
        <v>-0.23579330918211719</v>
      </c>
      <c r="Q78" s="4">
        <f>INDEX('Pace-of-change'!$Z:$Z,MATCH(Allocations!A78,'Pace-of-change'!$D:$D,0),1)</f>
        <v>189458.23577617374</v>
      </c>
      <c r="S78" s="91">
        <v>8446.1229350948361</v>
      </c>
      <c r="T78" s="91">
        <v>43.995733664337507</v>
      </c>
      <c r="U78" s="91">
        <v>11617.31401684782</v>
      </c>
      <c r="V78" s="91">
        <v>60.514422689310848</v>
      </c>
      <c r="W78" s="91">
        <v>-3171.1910817529842</v>
      </c>
      <c r="X78" s="59">
        <v>-0.27297110822295206</v>
      </c>
      <c r="Y78" s="91">
        <v>844.61229350948452</v>
      </c>
      <c r="Z78" s="59">
        <v>0.10000000000000009</v>
      </c>
      <c r="AA78" s="91">
        <v>9290.7352286043206</v>
      </c>
      <c r="AB78" s="91">
        <v>48.395307030771271</v>
      </c>
      <c r="AC78" s="91">
        <v>11620.538897673327</v>
      </c>
      <c r="AD78" s="91">
        <v>-2329.803669069006</v>
      </c>
      <c r="AE78" s="59">
        <v>-0.2004901570903464</v>
      </c>
      <c r="AF78" s="91">
        <v>191975.95383984188</v>
      </c>
      <c r="AH78" s="170"/>
    </row>
    <row r="79" spans="1:34" x14ac:dyDescent="0.2">
      <c r="A79" s="39" t="s">
        <v>3384</v>
      </c>
      <c r="B79" s="39" t="s">
        <v>12404</v>
      </c>
      <c r="C79" s="4">
        <f>INDEX('Pace-of-change'!$M:$M,MATCH(Allocations!A79,'Pace-of-change'!$D:$D,0),1)</f>
        <v>10797.18343275695</v>
      </c>
      <c r="D79" s="4">
        <f t="shared" si="13"/>
        <v>51.346995899906631</v>
      </c>
      <c r="E79" s="4">
        <f>(INDEX('Final Weighted Populations'!$I:$I,MATCH(Allocations!A79,'Final Weighted Populations'!$C:$C,0),1))*'Pace-of-change'!$O$158</f>
        <v>14219.381425247891</v>
      </c>
      <c r="F79" s="4">
        <f t="shared" si="14"/>
        <v>67.621572263590096</v>
      </c>
      <c r="G79" s="59">
        <f t="shared" si="16"/>
        <v>-0.19965532798951302</v>
      </c>
      <c r="H79" s="13">
        <f t="shared" si="17"/>
        <v>-3422.197992490941</v>
      </c>
      <c r="I79" s="59">
        <f t="shared" si="18"/>
        <v>-0.24067136889755952</v>
      </c>
      <c r="J79" s="13">
        <f>(INDEX('Pace-of-change'!$V:$V,MATCH(Allocations!A79,'Pace-of-change'!$D:$D,0),1))-Allocations!C79</f>
        <v>1079.7183432756956</v>
      </c>
      <c r="K79" s="59">
        <f t="shared" si="15"/>
        <v>0.10000000000000005</v>
      </c>
      <c r="L79" s="13">
        <f>INDEX('Pace-of-change'!$V:$V,MATCH(Allocations!A79,'Pace-of-change'!$D:$D,0),1)</f>
        <v>11876.901776032646</v>
      </c>
      <c r="M79" s="4">
        <f t="shared" si="19"/>
        <v>56.481695489897298</v>
      </c>
      <c r="N79" s="13">
        <f t="shared" si="20"/>
        <v>14228.972008278335</v>
      </c>
      <c r="O79" s="13">
        <f t="shared" si="21"/>
        <v>-2352.0702322456891</v>
      </c>
      <c r="P79" s="59">
        <f t="shared" si="22"/>
        <v>-0.16530148705593545</v>
      </c>
      <c r="Q79" s="4">
        <f>INDEX('Pace-of-change'!$Z:$Z,MATCH(Allocations!A79,'Pace-of-change'!$D:$D,0),1)</f>
        <v>210278.77568153085</v>
      </c>
      <c r="S79" s="91">
        <v>11876.901776032646</v>
      </c>
      <c r="T79" s="91">
        <v>55.640758559665748</v>
      </c>
      <c r="U79" s="91">
        <v>15006.039829949557</v>
      </c>
      <c r="V79" s="91">
        <v>70.300104762999595</v>
      </c>
      <c r="W79" s="91">
        <v>-3129.1380539169113</v>
      </c>
      <c r="X79" s="59">
        <v>-0.20852523979522383</v>
      </c>
      <c r="Y79" s="91">
        <v>1187.6901776032664</v>
      </c>
      <c r="Z79" s="59">
        <v>0.10000000000000009</v>
      </c>
      <c r="AA79" s="91">
        <v>13064.591953635912</v>
      </c>
      <c r="AB79" s="91">
        <v>61.204834415632334</v>
      </c>
      <c r="AC79" s="91">
        <v>15010.205396107467</v>
      </c>
      <c r="AD79" s="91">
        <v>-1945.6134424715547</v>
      </c>
      <c r="AE79" s="59">
        <v>-0.12961937502708007</v>
      </c>
      <c r="AF79" s="91">
        <v>213456.862981057</v>
      </c>
      <c r="AH79" s="170"/>
    </row>
    <row r="80" spans="1:34" x14ac:dyDescent="0.2">
      <c r="A80" s="39" t="s">
        <v>3427</v>
      </c>
      <c r="B80" s="39" t="s">
        <v>12405</v>
      </c>
      <c r="C80" s="4">
        <f>INDEX('Pace-of-change'!$M:$M,MATCH(Allocations!A80,'Pace-of-change'!$D:$D,0),1)</f>
        <v>6660.9423418876104</v>
      </c>
      <c r="D80" s="4">
        <f t="shared" si="13"/>
        <v>37.765024751050021</v>
      </c>
      <c r="E80" s="4">
        <f>(INDEX('Final Weighted Populations'!$I:$I,MATCH(Allocations!A80,'Final Weighted Populations'!$C:$C,0),1))*'Pace-of-change'!$O$158</f>
        <v>8748.7510265657056</v>
      </c>
      <c r="F80" s="4">
        <f t="shared" si="14"/>
        <v>49.602110647515183</v>
      </c>
      <c r="G80" s="59">
        <f t="shared" si="16"/>
        <v>-0.19751504425334288</v>
      </c>
      <c r="H80" s="13">
        <f t="shared" si="17"/>
        <v>-2087.8086846780952</v>
      </c>
      <c r="I80" s="59">
        <f t="shared" si="18"/>
        <v>-0.23864077036121326</v>
      </c>
      <c r="J80" s="13">
        <f>(INDEX('Pace-of-change'!$V:$V,MATCH(Allocations!A80,'Pace-of-change'!$D:$D,0),1))-Allocations!C80</f>
        <v>666.09423418876122</v>
      </c>
      <c r="K80" s="59">
        <f t="shared" si="15"/>
        <v>0.10000000000000003</v>
      </c>
      <c r="L80" s="13">
        <f>INDEX('Pace-of-change'!$V:$V,MATCH(Allocations!A80,'Pace-of-change'!$D:$D,0),1)</f>
        <v>7327.0365760763716</v>
      </c>
      <c r="M80" s="4">
        <f t="shared" si="19"/>
        <v>41.541527226155026</v>
      </c>
      <c r="N80" s="13">
        <f t="shared" si="20"/>
        <v>8754.6518193374632</v>
      </c>
      <c r="O80" s="13">
        <f t="shared" si="21"/>
        <v>-1427.6152432610916</v>
      </c>
      <c r="P80" s="59">
        <f t="shared" si="22"/>
        <v>-0.16306933419188005</v>
      </c>
      <c r="Q80" s="4">
        <f>INDEX('Pace-of-change'!$Z:$Z,MATCH(Allocations!A80,'Pace-of-change'!$D:$D,0),1)</f>
        <v>176378.60390128326</v>
      </c>
      <c r="S80" s="91">
        <v>7327.0365760763716</v>
      </c>
      <c r="T80" s="91">
        <v>41.27150421331077</v>
      </c>
      <c r="U80" s="91">
        <v>9153.1070645233667</v>
      </c>
      <c r="V80" s="91">
        <v>51.557337384093223</v>
      </c>
      <c r="W80" s="91">
        <v>-1826.0704884469951</v>
      </c>
      <c r="X80" s="59">
        <v>-0.19950280004094814</v>
      </c>
      <c r="Y80" s="91">
        <v>732.70365760763798</v>
      </c>
      <c r="Z80" s="59">
        <v>0.10000000000000009</v>
      </c>
      <c r="AA80" s="91">
        <v>8059.7402336840096</v>
      </c>
      <c r="AB80" s="91">
        <v>45.398654634641858</v>
      </c>
      <c r="AC80" s="91">
        <v>9155.6478996444093</v>
      </c>
      <c r="AD80" s="91">
        <v>-1095.9076659603998</v>
      </c>
      <c r="AE80" s="59">
        <v>-0.11969744555193773</v>
      </c>
      <c r="AF80" s="91">
        <v>177532.57885166386</v>
      </c>
      <c r="AH80" s="170"/>
    </row>
    <row r="81" spans="1:34" x14ac:dyDescent="0.2">
      <c r="A81" s="39" t="s">
        <v>392</v>
      </c>
      <c r="B81" s="39" t="s">
        <v>12406</v>
      </c>
      <c r="C81" s="4">
        <f>INDEX('Pace-of-change'!$M:$M,MATCH(Allocations!A81,'Pace-of-change'!$D:$D,0),1)</f>
        <v>7214.7437749610845</v>
      </c>
      <c r="D81" s="4">
        <f t="shared" si="13"/>
        <v>44.34780394952751</v>
      </c>
      <c r="E81" s="4">
        <f>(INDEX('Final Weighted Populations'!$I:$I,MATCH(Allocations!A81,'Final Weighted Populations'!$C:$C,0),1))*'Pace-of-change'!$O$158</f>
        <v>7525.8674142528262</v>
      </c>
      <c r="F81" s="4">
        <f t="shared" si="14"/>
        <v>46.260228089558467</v>
      </c>
      <c r="G81" s="59">
        <f t="shared" si="16"/>
        <v>1.0442562865476068E-2</v>
      </c>
      <c r="H81" s="13">
        <f t="shared" si="17"/>
        <v>-311.12363929174171</v>
      </c>
      <c r="I81" s="59">
        <f t="shared" si="18"/>
        <v>-4.1340568756569079E-2</v>
      </c>
      <c r="J81" s="13">
        <f>(INDEX('Pace-of-change'!$V:$V,MATCH(Allocations!A81,'Pace-of-change'!$D:$D,0),1))-Allocations!C81</f>
        <v>202.01282569891009</v>
      </c>
      <c r="K81" s="59">
        <f t="shared" si="15"/>
        <v>2.7999999999999962E-2</v>
      </c>
      <c r="L81" s="13">
        <f>INDEX('Pace-of-change'!$V:$V,MATCH(Allocations!A81,'Pace-of-change'!$D:$D,0),1)</f>
        <v>7416.7566006599945</v>
      </c>
      <c r="M81" s="4">
        <f t="shared" si="19"/>
        <v>45.589542460114274</v>
      </c>
      <c r="N81" s="13">
        <f t="shared" si="20"/>
        <v>7530.9434055462552</v>
      </c>
      <c r="O81" s="13">
        <f t="shared" si="21"/>
        <v>-114.18680488626069</v>
      </c>
      <c r="P81" s="59">
        <f t="shared" si="22"/>
        <v>-1.5162350682673624E-2</v>
      </c>
      <c r="Q81" s="4">
        <f>INDEX('Pace-of-change'!$Z:$Z,MATCH(Allocations!A81,'Pace-of-change'!$D:$D,0),1)</f>
        <v>162685.4800560638</v>
      </c>
      <c r="S81" s="91">
        <v>7416.7566006599945</v>
      </c>
      <c r="T81" s="91">
        <v>44.960352759174903</v>
      </c>
      <c r="U81" s="91">
        <v>7849.285988354638</v>
      </c>
      <c r="V81" s="91">
        <v>47.582344405460098</v>
      </c>
      <c r="W81" s="91">
        <v>-432.52938769464345</v>
      </c>
      <c r="X81" s="59">
        <v>-5.5104297172552122E-2</v>
      </c>
      <c r="Y81" s="91">
        <v>207.66918481848006</v>
      </c>
      <c r="Z81" s="59">
        <v>2.8000000000000025E-2</v>
      </c>
      <c r="AA81" s="91">
        <v>7624.4257854784746</v>
      </c>
      <c r="AB81" s="91">
        <v>46.219242636431801</v>
      </c>
      <c r="AC81" s="91">
        <v>7851.4648923457889</v>
      </c>
      <c r="AD81" s="91">
        <v>-227.03910686731433</v>
      </c>
      <c r="AE81" s="59">
        <v>-2.8916783043715765E-2</v>
      </c>
      <c r="AF81" s="91">
        <v>164962.15321946028</v>
      </c>
      <c r="AH81" s="170"/>
    </row>
    <row r="82" spans="1:34" x14ac:dyDescent="0.2">
      <c r="A82" s="39" t="s">
        <v>11010</v>
      </c>
      <c r="B82" s="39" t="s">
        <v>12407</v>
      </c>
      <c r="C82" s="4">
        <f>INDEX('Pace-of-change'!$M:$M,MATCH(Allocations!A82,'Pace-of-change'!$D:$D,0),1)</f>
        <v>6068.8626344040831</v>
      </c>
      <c r="D82" s="4">
        <f t="shared" si="13"/>
        <v>37.51792984549018</v>
      </c>
      <c r="E82" s="4">
        <f>(INDEX('Final Weighted Populations'!$I:$I,MATCH(Allocations!A82,'Final Weighted Populations'!$C:$C,0),1))*'Pace-of-change'!$O$158</f>
        <v>7597.951335953594</v>
      </c>
      <c r="F82" s="4">
        <f t="shared" si="14"/>
        <v>46.970811890809259</v>
      </c>
      <c r="G82" s="59">
        <f t="shared" si="16"/>
        <v>-0.15810470492845197</v>
      </c>
      <c r="H82" s="13">
        <f t="shared" si="17"/>
        <v>-1529.0887015495109</v>
      </c>
      <c r="I82" s="59">
        <f t="shared" si="18"/>
        <v>-0.20125013098120875</v>
      </c>
      <c r="J82" s="13">
        <f>(INDEX('Pace-of-change'!$V:$V,MATCH(Allocations!A82,'Pace-of-change'!$D:$D,0),1))-Allocations!C82</f>
        <v>606.88626344040858</v>
      </c>
      <c r="K82" s="59">
        <f t="shared" si="15"/>
        <v>0.10000000000000005</v>
      </c>
      <c r="L82" s="13">
        <f>INDEX('Pace-of-change'!$V:$V,MATCH(Allocations!A82,'Pace-of-change'!$D:$D,0),1)</f>
        <v>6675.7488978444917</v>
      </c>
      <c r="M82" s="4">
        <f t="shared" si="19"/>
        <v>41.2697228300392</v>
      </c>
      <c r="N82" s="13">
        <f t="shared" si="20"/>
        <v>7603.0759458764524</v>
      </c>
      <c r="O82" s="13">
        <f t="shared" si="21"/>
        <v>-927.32704803196066</v>
      </c>
      <c r="P82" s="59">
        <f t="shared" si="22"/>
        <v>-0.12196735303359674</v>
      </c>
      <c r="Q82" s="4">
        <f>INDEX('Pace-of-change'!$Z:$Z,MATCH(Allocations!A82,'Pace-of-change'!$D:$D,0),1)</f>
        <v>161758.9952163522</v>
      </c>
      <c r="S82" s="91">
        <v>6675.7488978444917</v>
      </c>
      <c r="T82" s="91">
        <v>40.774408918860644</v>
      </c>
      <c r="U82" s="91">
        <v>7991.1986940863544</v>
      </c>
      <c r="V82" s="91">
        <v>48.808966348292451</v>
      </c>
      <c r="W82" s="91">
        <v>-1315.4497962418627</v>
      </c>
      <c r="X82" s="59">
        <v>-0.16461232495887276</v>
      </c>
      <c r="Y82" s="91">
        <v>667.57488978444962</v>
      </c>
      <c r="Z82" s="59">
        <v>0.10000000000000009</v>
      </c>
      <c r="AA82" s="91">
        <v>7343.3237876289413</v>
      </c>
      <c r="AB82" s="91">
        <v>44.851849810746721</v>
      </c>
      <c r="AC82" s="91">
        <v>7993.4169919996239</v>
      </c>
      <c r="AD82" s="91">
        <v>-650.09320437068254</v>
      </c>
      <c r="AE82" s="59">
        <v>-8.1328573877897492E-2</v>
      </c>
      <c r="AF82" s="91">
        <v>163723.98950353762</v>
      </c>
      <c r="AH82" s="170"/>
    </row>
    <row r="83" spans="1:34" x14ac:dyDescent="0.2">
      <c r="A83" s="39" t="s">
        <v>4064</v>
      </c>
      <c r="B83" s="39" t="s">
        <v>12408</v>
      </c>
      <c r="C83" s="4">
        <f>INDEX('Pace-of-change'!$M:$M,MATCH(Allocations!A83,'Pace-of-change'!$D:$D,0),1)</f>
        <v>9604.1209301954932</v>
      </c>
      <c r="D83" s="4">
        <f t="shared" si="13"/>
        <v>36.585444419417911</v>
      </c>
      <c r="E83" s="4">
        <f>(INDEX('Final Weighted Populations'!$I:$I,MATCH(Allocations!A83,'Final Weighted Populations'!$C:$C,0),1))*'Pace-of-change'!$O$158</f>
        <v>9762.6311888700238</v>
      </c>
      <c r="F83" s="4">
        <f t="shared" si="14"/>
        <v>37.189265248080318</v>
      </c>
      <c r="G83" s="59">
        <f t="shared" si="16"/>
        <v>3.6902733670985288E-2</v>
      </c>
      <c r="H83" s="13">
        <f t="shared" si="17"/>
        <v>-158.51025867453063</v>
      </c>
      <c r="I83" s="59">
        <f t="shared" si="18"/>
        <v>-1.6236428029283916E-2</v>
      </c>
      <c r="J83" s="13">
        <f>(INDEX('Pace-of-change'!$V:$V,MATCH(Allocations!A83,'Pace-of-change'!$D:$D,0),1))-Allocations!C83</f>
        <v>268.9153860454735</v>
      </c>
      <c r="K83" s="59">
        <f t="shared" si="15"/>
        <v>2.7999999999999966E-2</v>
      </c>
      <c r="L83" s="13">
        <f>INDEX('Pace-of-change'!$V:$V,MATCH(Allocations!A83,'Pace-of-change'!$D:$D,0),1)</f>
        <v>9873.0363162409667</v>
      </c>
      <c r="M83" s="4">
        <f t="shared" si="19"/>
        <v>37.609836863161611</v>
      </c>
      <c r="N83" s="13">
        <f t="shared" si="20"/>
        <v>9769.2158160216823</v>
      </c>
      <c r="O83" s="13">
        <f t="shared" si="21"/>
        <v>103.82050021928444</v>
      </c>
      <c r="P83" s="59">
        <f t="shared" si="22"/>
        <v>1.0627311564661826E-2</v>
      </c>
      <c r="Q83" s="4">
        <f>INDEX('Pace-of-change'!$Z:$Z,MATCH(Allocations!A83,'Pace-of-change'!$D:$D,0),1)</f>
        <v>262512.0750234226</v>
      </c>
      <c r="S83" s="91">
        <v>9873.0363162409667</v>
      </c>
      <c r="T83" s="91">
        <v>37.110963756535369</v>
      </c>
      <c r="U83" s="91">
        <v>10251.054107213084</v>
      </c>
      <c r="V83" s="91">
        <v>38.531864489678121</v>
      </c>
      <c r="W83" s="91">
        <v>-378.01779097211693</v>
      </c>
      <c r="X83" s="59">
        <v>-3.6875992168076382E-2</v>
      </c>
      <c r="Y83" s="91">
        <v>276.44501685474643</v>
      </c>
      <c r="Z83" s="59">
        <v>2.8000000000000025E-2</v>
      </c>
      <c r="AA83" s="91">
        <v>10149.481333095713</v>
      </c>
      <c r="AB83" s="91">
        <v>38.150070741718359</v>
      </c>
      <c r="AC83" s="91">
        <v>10253.899724348305</v>
      </c>
      <c r="AD83" s="91">
        <v>-104.41839125259139</v>
      </c>
      <c r="AE83" s="59">
        <v>-1.0183285780008718E-2</v>
      </c>
      <c r="AF83" s="91">
        <v>266040.95708784414</v>
      </c>
      <c r="AH83" s="170"/>
    </row>
    <row r="84" spans="1:34" x14ac:dyDescent="0.2">
      <c r="A84" s="39" t="s">
        <v>7910</v>
      </c>
      <c r="B84" s="39" t="s">
        <v>12409</v>
      </c>
      <c r="C84" s="4">
        <f>INDEX('Pace-of-change'!$M:$M,MATCH(Allocations!A84,'Pace-of-change'!$D:$D,0),1)</f>
        <v>19432.358540421013</v>
      </c>
      <c r="D84" s="4">
        <f t="shared" si="13"/>
        <v>30.557712548374024</v>
      </c>
      <c r="E84" s="4">
        <f>(INDEX('Final Weighted Populations'!$I:$I,MATCH(Allocations!A84,'Final Weighted Populations'!$C:$C,0),1))*'Pace-of-change'!$O$158</f>
        <v>22223.256597026193</v>
      </c>
      <c r="F84" s="4">
        <f t="shared" si="14"/>
        <v>34.946446956920454</v>
      </c>
      <c r="G84" s="59">
        <f t="shared" si="16"/>
        <v>-7.8351975315512523E-2</v>
      </c>
      <c r="H84" s="13">
        <f t="shared" si="17"/>
        <v>-2790.8980566051796</v>
      </c>
      <c r="I84" s="59">
        <f t="shared" si="18"/>
        <v>-0.12558456697919979</v>
      </c>
      <c r="J84" s="13">
        <f>(INDEX('Pace-of-change'!$V:$V,MATCH(Allocations!A84,'Pace-of-change'!$D:$D,0),1))-Allocations!C84</f>
        <v>1798.1079021114456</v>
      </c>
      <c r="K84" s="59">
        <f t="shared" si="15"/>
        <v>9.2531634714912409E-2</v>
      </c>
      <c r="L84" s="13">
        <f>INDEX('Pace-of-change'!$V:$V,MATCH(Allocations!A84,'Pace-of-change'!$D:$D,0),1)</f>
        <v>21230.466442532459</v>
      </c>
      <c r="M84" s="4">
        <f t="shared" si="19"/>
        <v>33.385267643623465</v>
      </c>
      <c r="N84" s="13">
        <f t="shared" si="20"/>
        <v>22238.245574480741</v>
      </c>
      <c r="O84" s="13">
        <f t="shared" si="21"/>
        <v>-1007.7791319482822</v>
      </c>
      <c r="P84" s="59">
        <f t="shared" si="22"/>
        <v>-4.5317384798769747E-2</v>
      </c>
      <c r="Q84" s="4">
        <f>INDEX('Pace-of-change'!$Z:$Z,MATCH(Allocations!A84,'Pace-of-change'!$D:$D,0),1)</f>
        <v>635923.20628250064</v>
      </c>
      <c r="S84" s="91">
        <v>21230.466442532459</v>
      </c>
      <c r="T84" s="91">
        <v>33.021055651994189</v>
      </c>
      <c r="U84" s="91">
        <v>23515.116358193492</v>
      </c>
      <c r="V84" s="91">
        <v>36.574512765834584</v>
      </c>
      <c r="W84" s="91">
        <v>-2284.6499156610334</v>
      </c>
      <c r="X84" s="59">
        <v>-9.7156649402033737E-2</v>
      </c>
      <c r="Y84" s="91">
        <v>1068.1986282577855</v>
      </c>
      <c r="Z84" s="59">
        <v>5.031442107733386E-2</v>
      </c>
      <c r="AA84" s="91">
        <v>22298.665070790244</v>
      </c>
      <c r="AB84" s="91">
        <v>34.682490950486702</v>
      </c>
      <c r="AC84" s="91">
        <v>23521.643981337977</v>
      </c>
      <c r="AD84" s="91">
        <v>-1222.9789105477321</v>
      </c>
      <c r="AE84" s="59">
        <v>-5.1993768442292594E-2</v>
      </c>
      <c r="AF84" s="91">
        <v>642937.24180953985</v>
      </c>
      <c r="AH84" s="170"/>
    </row>
    <row r="85" spans="1:34" x14ac:dyDescent="0.2">
      <c r="A85" s="39" t="s">
        <v>12264</v>
      </c>
      <c r="B85" s="39" t="s">
        <v>12410</v>
      </c>
      <c r="C85" s="4">
        <f>INDEX('Pace-of-change'!$M:$M,MATCH(Allocations!A85,'Pace-of-change'!$D:$D,0),1)</f>
        <v>47377.266897798821</v>
      </c>
      <c r="D85" s="4">
        <f t="shared" si="13"/>
        <v>33.265396667245902</v>
      </c>
      <c r="E85" s="4">
        <f>(INDEX('Final Weighted Populations'!$I:$I,MATCH(Allocations!A85,'Final Weighted Populations'!$C:$C,0),1))*'Pace-of-change'!$O$158</f>
        <v>50651.143119199769</v>
      </c>
      <c r="F85" s="4">
        <f t="shared" si="14"/>
        <v>35.564110761060093</v>
      </c>
      <c r="G85" s="59">
        <f t="shared" si="16"/>
        <v>-1.4110968597514484E-2</v>
      </c>
      <c r="H85" s="13">
        <f t="shared" si="17"/>
        <v>-3273.8762214009475</v>
      </c>
      <c r="I85" s="59">
        <f t="shared" si="18"/>
        <v>-6.4635781539942289E-2</v>
      </c>
      <c r="J85" s="13">
        <f>(INDEX('Pace-of-change'!$V:$V,MATCH(Allocations!A85,'Pace-of-change'!$D:$D,0),1))-Allocations!C85</f>
        <v>1496.3090795256576</v>
      </c>
      <c r="K85" s="59">
        <f t="shared" si="15"/>
        <v>3.1582849275654967E-2</v>
      </c>
      <c r="L85" s="13">
        <f>INDEX('Pace-of-change'!$V:$V,MATCH(Allocations!A85,'Pace-of-change'!$D:$D,0),1)</f>
        <v>48873.575977324479</v>
      </c>
      <c r="M85" s="4">
        <f t="shared" si="19"/>
        <v>34.316012676282398</v>
      </c>
      <c r="N85" s="13">
        <f t="shared" si="20"/>
        <v>50685.305926929861</v>
      </c>
      <c r="O85" s="13">
        <f t="shared" si="21"/>
        <v>-1811.729949605382</v>
      </c>
      <c r="P85" s="59">
        <f t="shared" si="22"/>
        <v>-3.5744678195634268E-2</v>
      </c>
      <c r="Q85" s="4">
        <f>INDEX('Pace-of-change'!$Z:$Z,MATCH(Allocations!A85,'Pace-of-change'!$D:$D,0),1)</f>
        <v>1424220.7111405917</v>
      </c>
      <c r="S85" s="91">
        <v>48873.575977324479</v>
      </c>
      <c r="T85" s="91">
        <v>33.971058847893431</v>
      </c>
      <c r="U85" s="91">
        <v>52822.259730068356</v>
      </c>
      <c r="V85" s="91">
        <v>36.715711054198529</v>
      </c>
      <c r="W85" s="91">
        <v>-3948.6837527438765</v>
      </c>
      <c r="X85" s="59">
        <v>-7.4754161842420036E-2</v>
      </c>
      <c r="Y85" s="91">
        <v>1368.4601273650842</v>
      </c>
      <c r="Z85" s="59">
        <v>2.8000000000000025E-2</v>
      </c>
      <c r="AA85" s="91">
        <v>50242.036104689563</v>
      </c>
      <c r="AB85" s="91">
        <v>34.922248495634456</v>
      </c>
      <c r="AC85" s="91">
        <v>52836.922800405984</v>
      </c>
      <c r="AD85" s="91">
        <v>-2594.8866957164209</v>
      </c>
      <c r="AE85" s="59">
        <v>-4.9111238092322866E-2</v>
      </c>
      <c r="AF85" s="91">
        <v>1438682.7386263574</v>
      </c>
      <c r="AH85" s="170"/>
    </row>
    <row r="86" spans="1:34" x14ac:dyDescent="0.2">
      <c r="A86" s="39" t="s">
        <v>922</v>
      </c>
      <c r="B86" s="39" t="s">
        <v>12411</v>
      </c>
      <c r="C86" s="4">
        <f>INDEX('Pace-of-change'!$M:$M,MATCH(Allocations!A86,'Pace-of-change'!$D:$D,0),1)</f>
        <v>31108.824254160456</v>
      </c>
      <c r="D86" s="4">
        <f t="shared" si="13"/>
        <v>27.261310671707609</v>
      </c>
      <c r="E86" s="4">
        <f>(INDEX('Final Weighted Populations'!$I:$I,MATCH(Allocations!A86,'Final Weighted Populations'!$C:$C,0),1))*'Pace-of-change'!$O$158</f>
        <v>43614.843167528765</v>
      </c>
      <c r="F86" s="4">
        <f t="shared" si="14"/>
        <v>38.220595538219051</v>
      </c>
      <c r="G86" s="59">
        <f t="shared" si="16"/>
        <v>-0.24820996505753845</v>
      </c>
      <c r="H86" s="13">
        <f t="shared" si="17"/>
        <v>-12506.018913368309</v>
      </c>
      <c r="I86" s="59">
        <f t="shared" si="18"/>
        <v>-0.28673767931095157</v>
      </c>
      <c r="J86" s="13">
        <f>(INDEX('Pace-of-change'!$V:$V,MATCH(Allocations!A86,'Pace-of-change'!$D:$D,0),1))-Allocations!C86</f>
        <v>3110.88242541605</v>
      </c>
      <c r="K86" s="59">
        <f t="shared" si="15"/>
        <v>0.10000000000000014</v>
      </c>
      <c r="L86" s="13">
        <f>INDEX('Pace-of-change'!$V:$V,MATCH(Allocations!A86,'Pace-of-change'!$D:$D,0),1)</f>
        <v>34219.706679576506</v>
      </c>
      <c r="M86" s="4">
        <f t="shared" si="19"/>
        <v>29.987441738878374</v>
      </c>
      <c r="N86" s="13">
        <f t="shared" si="20"/>
        <v>43644.260183800325</v>
      </c>
      <c r="O86" s="13">
        <f t="shared" si="21"/>
        <v>-9424.5535042238189</v>
      </c>
      <c r="P86" s="59">
        <f t="shared" si="22"/>
        <v>-0.21594027403681323</v>
      </c>
      <c r="Q86" s="4">
        <f>INDEX('Pace-of-change'!$Z:$Z,MATCH(Allocations!A86,'Pace-of-change'!$D:$D,0),1)</f>
        <v>1141134.5781861427</v>
      </c>
      <c r="S86" s="91">
        <v>34219.706679576506</v>
      </c>
      <c r="T86" s="91">
        <v>29.689965084354764</v>
      </c>
      <c r="U86" s="91">
        <v>45343.120181036516</v>
      </c>
      <c r="V86" s="91">
        <v>39.340946653822598</v>
      </c>
      <c r="W86" s="91">
        <v>-11123.413501460011</v>
      </c>
      <c r="X86" s="59">
        <v>-0.24531645500020233</v>
      </c>
      <c r="Y86" s="91">
        <v>3421.9706679576557</v>
      </c>
      <c r="Z86" s="59">
        <v>0.10000000000000009</v>
      </c>
      <c r="AA86" s="91">
        <v>37641.677347534162</v>
      </c>
      <c r="AB86" s="91">
        <v>32.658961592790249</v>
      </c>
      <c r="AC86" s="91">
        <v>45355.707097308936</v>
      </c>
      <c r="AD86" s="91">
        <v>-7714.0297497747742</v>
      </c>
      <c r="AE86" s="59">
        <v>-0.17007848060277439</v>
      </c>
      <c r="AF86" s="91">
        <v>1152568.1011194151</v>
      </c>
      <c r="AH86" s="170"/>
    </row>
    <row r="87" spans="1:34" x14ac:dyDescent="0.2">
      <c r="A87" s="39" t="s">
        <v>1761</v>
      </c>
      <c r="B87" s="39" t="s">
        <v>12412</v>
      </c>
      <c r="C87" s="4">
        <f>INDEX('Pace-of-change'!$M:$M,MATCH(Allocations!A87,'Pace-of-change'!$D:$D,0),1)</f>
        <v>28986.699311970748</v>
      </c>
      <c r="D87" s="4">
        <f t="shared" si="13"/>
        <v>33.137926151963129</v>
      </c>
      <c r="E87" s="4">
        <f>(INDEX('Final Weighted Populations'!$I:$I,MATCH(Allocations!A87,'Final Weighted Populations'!$C:$C,0),1))*'Pace-of-change'!$O$158</f>
        <v>30190.637215357539</v>
      </c>
      <c r="F87" s="4">
        <f t="shared" si="14"/>
        <v>34.514281731623932</v>
      </c>
      <c r="G87" s="59">
        <f t="shared" si="16"/>
        <v>1.1984285097717873E-2</v>
      </c>
      <c r="H87" s="13">
        <f t="shared" si="17"/>
        <v>-1203.9379033867917</v>
      </c>
      <c r="I87" s="59">
        <f t="shared" si="18"/>
        <v>-3.9877856661281928E-2</v>
      </c>
      <c r="J87" s="13">
        <f>(INDEX('Pace-of-change'!$V:$V,MATCH(Allocations!A87,'Pace-of-change'!$D:$D,0),1))-Allocations!C87</f>
        <v>811.62758073518125</v>
      </c>
      <c r="K87" s="59">
        <f t="shared" si="15"/>
        <v>2.8000000000000011E-2</v>
      </c>
      <c r="L87" s="13">
        <f>INDEX('Pace-of-change'!$V:$V,MATCH(Allocations!A87,'Pace-of-change'!$D:$D,0),1)</f>
        <v>29798.326892705929</v>
      </c>
      <c r="M87" s="4">
        <f t="shared" si="19"/>
        <v>34.065788084218099</v>
      </c>
      <c r="N87" s="13">
        <f t="shared" si="20"/>
        <v>30210.999972660171</v>
      </c>
      <c r="O87" s="13">
        <f t="shared" si="21"/>
        <v>-412.67307995424198</v>
      </c>
      <c r="P87" s="59">
        <f t="shared" si="22"/>
        <v>-1.3659696148015483E-2</v>
      </c>
      <c r="Q87" s="4">
        <f>INDEX('Pace-of-change'!$Z:$Z,MATCH(Allocations!A87,'Pace-of-change'!$D:$D,0),1)</f>
        <v>874728.82820259233</v>
      </c>
      <c r="S87" s="91">
        <v>29798.326892705929</v>
      </c>
      <c r="T87" s="91">
        <v>33.771352877767555</v>
      </c>
      <c r="U87" s="91">
        <v>31572.182711054218</v>
      </c>
      <c r="V87" s="91">
        <v>35.781717788905738</v>
      </c>
      <c r="W87" s="91">
        <v>-1773.8558183482892</v>
      </c>
      <c r="X87" s="59">
        <v>-5.6184136351371664E-2</v>
      </c>
      <c r="Y87" s="91">
        <v>834.35315299576541</v>
      </c>
      <c r="Z87" s="59">
        <v>2.8000000000000025E-2</v>
      </c>
      <c r="AA87" s="91">
        <v>30632.680045701694</v>
      </c>
      <c r="AB87" s="91">
        <v>34.71695075834505</v>
      </c>
      <c r="AC87" s="91">
        <v>31580.946916489025</v>
      </c>
      <c r="AD87" s="91">
        <v>-948.26687078733084</v>
      </c>
      <c r="AE87" s="59">
        <v>-3.0026549656502616E-2</v>
      </c>
      <c r="AF87" s="91">
        <v>882355.14285016514</v>
      </c>
      <c r="AH87" s="170"/>
    </row>
    <row r="88" spans="1:34" x14ac:dyDescent="0.2">
      <c r="A88" s="39" t="s">
        <v>2038</v>
      </c>
      <c r="B88" s="39" t="s">
        <v>12413</v>
      </c>
      <c r="C88" s="4">
        <f>INDEX('Pace-of-change'!$M:$M,MATCH(Allocations!A88,'Pace-of-change'!$D:$D,0),1)</f>
        <v>24875.969887317584</v>
      </c>
      <c r="D88" s="4">
        <f t="shared" si="13"/>
        <v>33.610096544644996</v>
      </c>
      <c r="E88" s="4">
        <f>(INDEX('Final Weighted Populations'!$I:$I,MATCH(Allocations!A88,'Final Weighted Populations'!$C:$C,0),1))*'Pace-of-change'!$O$158</f>
        <v>22985.748070079917</v>
      </c>
      <c r="F88" s="4">
        <f t="shared" si="14"/>
        <v>31.056204653959689</v>
      </c>
      <c r="G88" s="59">
        <f t="shared" si="16"/>
        <v>0.14069270078867602</v>
      </c>
      <c r="H88" s="13">
        <f t="shared" si="17"/>
        <v>1890.221817237667</v>
      </c>
      <c r="I88" s="59">
        <f t="shared" si="18"/>
        <v>8.2234513815894916E-2</v>
      </c>
      <c r="J88" s="13">
        <f>(INDEX('Pace-of-change'!$V:$V,MATCH(Allocations!A88,'Pace-of-change'!$D:$D,0),1))-Allocations!C88</f>
        <v>696.52715684489158</v>
      </c>
      <c r="K88" s="59">
        <f t="shared" si="15"/>
        <v>2.7999999999999969E-2</v>
      </c>
      <c r="L88" s="13">
        <f>INDEX('Pace-of-change'!$V:$V,MATCH(Allocations!A88,'Pace-of-change'!$D:$D,0),1)</f>
        <v>25572.497044162476</v>
      </c>
      <c r="M88" s="4">
        <f t="shared" si="19"/>
        <v>34.551179247895057</v>
      </c>
      <c r="N88" s="13">
        <f t="shared" si="20"/>
        <v>23001.25132713381</v>
      </c>
      <c r="O88" s="13">
        <f t="shared" si="21"/>
        <v>2571.2457170286652</v>
      </c>
      <c r="P88" s="59">
        <f t="shared" si="22"/>
        <v>0.11178721020257938</v>
      </c>
      <c r="Q88" s="4">
        <f>INDEX('Pace-of-change'!$Z:$Z,MATCH(Allocations!A88,'Pace-of-change'!$D:$D,0),1)</f>
        <v>740133.84205172723</v>
      </c>
      <c r="S88" s="91">
        <v>25572.497044162476</v>
      </c>
      <c r="T88" s="91">
        <v>34.301143232445447</v>
      </c>
      <c r="U88" s="91">
        <v>24325.068937829816</v>
      </c>
      <c r="V88" s="91">
        <v>32.627931184611349</v>
      </c>
      <c r="W88" s="91">
        <v>1247.4281063326598</v>
      </c>
      <c r="X88" s="59">
        <v>5.1281585656379657E-2</v>
      </c>
      <c r="Y88" s="91">
        <v>716.0299172365485</v>
      </c>
      <c r="Z88" s="59">
        <v>2.8000000000000025E-2</v>
      </c>
      <c r="AA88" s="91">
        <v>26288.526961399024</v>
      </c>
      <c r="AB88" s="91">
        <v>35.261575242953924</v>
      </c>
      <c r="AC88" s="91">
        <v>24331.821397846219</v>
      </c>
      <c r="AD88" s="91">
        <v>1956.705563552805</v>
      </c>
      <c r="AE88" s="59">
        <v>8.0417554097532817E-2</v>
      </c>
      <c r="AF88" s="91">
        <v>745529.00091019273</v>
      </c>
      <c r="AH88" s="170"/>
    </row>
    <row r="89" spans="1:34" x14ac:dyDescent="0.2">
      <c r="A89" s="39" t="s">
        <v>5820</v>
      </c>
      <c r="B89" s="39" t="s">
        <v>12414</v>
      </c>
      <c r="C89" s="4">
        <f>INDEX('Pace-of-change'!$M:$M,MATCH(Allocations!A89,'Pace-of-change'!$D:$D,0),1)</f>
        <v>1606.4213136808755</v>
      </c>
      <c r="D89" s="4">
        <f t="shared" si="13"/>
        <v>186.48823748187644</v>
      </c>
      <c r="E89" s="4">
        <f>(INDEX('Final Weighted Populations'!$I:$I,MATCH(Allocations!A89,'Final Weighted Populations'!$C:$C,0),1))*'Pace-of-change'!$O$158</f>
        <v>249.11150684354192</v>
      </c>
      <c r="F89" s="4">
        <f t="shared" si="14"/>
        <v>28.919166754117992</v>
      </c>
      <c r="G89" s="59">
        <f t="shared" si="16"/>
        <v>5.7969324130423328</v>
      </c>
      <c r="H89" s="13">
        <f t="shared" si="17"/>
        <v>1357.3098068373336</v>
      </c>
      <c r="I89" s="59">
        <f t="shared" si="18"/>
        <v>5.4486034147343165</v>
      </c>
      <c r="J89" s="13">
        <f>(INDEX('Pace-of-change'!$V:$V,MATCH(Allocations!A89,'Pace-of-change'!$D:$D,0),1))-Allocations!C89</f>
        <v>44.979796783064558</v>
      </c>
      <c r="K89" s="59">
        <f t="shared" si="15"/>
        <v>2.8000000000000028E-2</v>
      </c>
      <c r="L89" s="13">
        <f>INDEX('Pace-of-change'!$V:$V,MATCH(Allocations!A89,'Pace-of-change'!$D:$D,0),1)</f>
        <v>1651.4011104639401</v>
      </c>
      <c r="M89" s="4">
        <f t="shared" si="19"/>
        <v>191.70990813136899</v>
      </c>
      <c r="N89" s="13">
        <f t="shared" si="20"/>
        <v>249.27952572697799</v>
      </c>
      <c r="O89" s="13">
        <f t="shared" si="21"/>
        <v>1402.1215847369622</v>
      </c>
      <c r="P89" s="59">
        <f t="shared" si="22"/>
        <v>5.6246961343814013</v>
      </c>
      <c r="Q89" s="4">
        <f>INDEX('Pace-of-change'!$Z:$Z,MATCH(Allocations!A89,'Pace-of-change'!$D:$D,0),1)</f>
        <v>8614.0623954204784</v>
      </c>
      <c r="S89" s="91">
        <v>1651.4011104639401</v>
      </c>
      <c r="T89" s="91">
        <v>180.4204816231437</v>
      </c>
      <c r="U89" s="91">
        <v>269.5162803747931</v>
      </c>
      <c r="V89" s="91">
        <v>29.445455015370236</v>
      </c>
      <c r="W89" s="91">
        <v>1381.884830089147</v>
      </c>
      <c r="X89" s="59">
        <v>5.1272777591300933</v>
      </c>
      <c r="Y89" s="91">
        <v>46.239231092990394</v>
      </c>
      <c r="Z89" s="59">
        <v>2.8000000000000025E-2</v>
      </c>
      <c r="AA89" s="91">
        <v>1697.6403415569305</v>
      </c>
      <c r="AB89" s="91">
        <v>185.47225510859172</v>
      </c>
      <c r="AC89" s="91">
        <v>269.59109610960775</v>
      </c>
      <c r="AD89" s="91">
        <v>1428.0492454473228</v>
      </c>
      <c r="AE89" s="59">
        <v>5.2970935095969205</v>
      </c>
      <c r="AF89" s="91">
        <v>9153.068962055715</v>
      </c>
      <c r="AH89" s="170"/>
    </row>
    <row r="90" spans="1:34" x14ac:dyDescent="0.2">
      <c r="A90" s="39" t="s">
        <v>5823</v>
      </c>
      <c r="B90" s="39" t="s">
        <v>12415</v>
      </c>
      <c r="C90" s="4">
        <f>INDEX('Pace-of-change'!$M:$M,MATCH(Allocations!A90,'Pace-of-change'!$D:$D,0),1)</f>
        <v>11746.477106603274</v>
      </c>
      <c r="D90" s="4">
        <f t="shared" si="13"/>
        <v>59.902425951734024</v>
      </c>
      <c r="E90" s="4">
        <f>(INDEX('Final Weighted Populations'!$I:$I,MATCH(Allocations!A90,'Final Weighted Populations'!$C:$C,0),1))*'Pace-of-change'!$O$158</f>
        <v>14462.729527371703</v>
      </c>
      <c r="F90" s="4">
        <f t="shared" si="14"/>
        <v>73.754247908619448</v>
      </c>
      <c r="G90" s="59">
        <f t="shared" si="16"/>
        <v>-0.14393911312027985</v>
      </c>
      <c r="H90" s="13">
        <f t="shared" si="17"/>
        <v>-2716.2524207684291</v>
      </c>
      <c r="I90" s="59">
        <f t="shared" si="18"/>
        <v>-0.18781049701771274</v>
      </c>
      <c r="J90" s="13">
        <f>(INDEX('Pace-of-change'!$V:$V,MATCH(Allocations!A90,'Pace-of-change'!$D:$D,0),1))-Allocations!C90</f>
        <v>1174.6477106603288</v>
      </c>
      <c r="K90" s="59">
        <f t="shared" si="15"/>
        <v>0.10000000000000013</v>
      </c>
      <c r="L90" s="13">
        <f>INDEX('Pace-of-change'!$V:$V,MATCH(Allocations!A90,'Pace-of-change'!$D:$D,0),1)</f>
        <v>12921.124817263602</v>
      </c>
      <c r="M90" s="4">
        <f t="shared" si="19"/>
        <v>65.892668546907444</v>
      </c>
      <c r="N90" s="13">
        <f t="shared" si="20"/>
        <v>14472.484242027069</v>
      </c>
      <c r="O90" s="13">
        <f t="shared" si="21"/>
        <v>-1551.3594247634664</v>
      </c>
      <c r="P90" s="59">
        <f t="shared" si="22"/>
        <v>-0.10719372008424294</v>
      </c>
      <c r="Q90" s="4">
        <f>INDEX('Pace-of-change'!$Z:$Z,MATCH(Allocations!A90,'Pace-of-change'!$D:$D,0),1)</f>
        <v>196093.51240745938</v>
      </c>
      <c r="S90" s="91">
        <v>12921.124817263602</v>
      </c>
      <c r="T90" s="91">
        <v>64.413556985054214</v>
      </c>
      <c r="U90" s="91">
        <v>15226.612636946584</v>
      </c>
      <c r="V90" s="91">
        <v>75.906725973955602</v>
      </c>
      <c r="W90" s="91">
        <v>-2305.4878196829814</v>
      </c>
      <c r="X90" s="59">
        <v>-0.15141173382770867</v>
      </c>
      <c r="Y90" s="91">
        <v>1292.1124817263608</v>
      </c>
      <c r="Z90" s="59">
        <v>0.10000000000000009</v>
      </c>
      <c r="AA90" s="91">
        <v>14213.237298989963</v>
      </c>
      <c r="AB90" s="91">
        <v>70.854912683559647</v>
      </c>
      <c r="AC90" s="91">
        <v>15230.839432491501</v>
      </c>
      <c r="AD90" s="91">
        <v>-1017.6021335015375</v>
      </c>
      <c r="AE90" s="59">
        <v>-6.6811953340583249E-2</v>
      </c>
      <c r="AF90" s="91">
        <v>200596.35614070608</v>
      </c>
      <c r="AH90" s="170"/>
    </row>
    <row r="91" spans="1:34" x14ac:dyDescent="0.2">
      <c r="A91" s="39" t="s">
        <v>9698</v>
      </c>
      <c r="B91" s="39" t="s">
        <v>13156</v>
      </c>
      <c r="C91" s="4">
        <f>INDEX('Pace-of-change'!$M:$M,MATCH(Allocations!A91,'Pace-of-change'!$D:$D,0),1)</f>
        <v>12835.29907221637</v>
      </c>
      <c r="D91" s="4">
        <f t="shared" si="13"/>
        <v>34.625607562775343</v>
      </c>
      <c r="E91" s="4">
        <f>(INDEX('Final Weighted Populations'!$I:$I,MATCH(Allocations!A91,'Final Weighted Populations'!$C:$C,0),1))*'Pace-of-change'!$O$158</f>
        <v>14391.465252126305</v>
      </c>
      <c r="F91" s="4">
        <f t="shared" si="14"/>
        <v>38.823655395152052</v>
      </c>
      <c r="G91" s="59">
        <f t="shared" si="16"/>
        <v>-5.9955827253270977E-2</v>
      </c>
      <c r="H91" s="13">
        <f t="shared" si="17"/>
        <v>-1556.1661799099347</v>
      </c>
      <c r="I91" s="59">
        <f t="shared" si="18"/>
        <v>-0.10813118418779595</v>
      </c>
      <c r="J91" s="13">
        <f>(INDEX('Pace-of-change'!$V:$V,MATCH(Allocations!A91,'Pace-of-change'!$D:$D,0),1))-Allocations!C91</f>
        <v>963.65181725743605</v>
      </c>
      <c r="K91" s="59">
        <f t="shared" si="15"/>
        <v>7.5078251923508532E-2</v>
      </c>
      <c r="L91" s="13">
        <f>INDEX('Pace-of-change'!$V:$V,MATCH(Allocations!A91,'Pace-of-change'!$D:$D,0),1)</f>
        <v>13798.950889473806</v>
      </c>
      <c r="M91" s="4">
        <f t="shared" si="19"/>
        <v>37.225237650377935</v>
      </c>
      <c r="N91" s="13">
        <f t="shared" si="20"/>
        <v>14401.17190098131</v>
      </c>
      <c r="O91" s="13">
        <f t="shared" si="21"/>
        <v>-602.22101150750314</v>
      </c>
      <c r="P91" s="59">
        <f t="shared" si="22"/>
        <v>-4.1817500384567122E-2</v>
      </c>
      <c r="Q91" s="4">
        <f>INDEX('Pace-of-change'!$Z:$Z,MATCH(Allocations!A91,'Pace-of-change'!$D:$D,0),1)</f>
        <v>370688.05360155198</v>
      </c>
      <c r="S91" s="91">
        <v>13798.950889473806</v>
      </c>
      <c r="T91" s="91">
        <v>36.571718999058191</v>
      </c>
      <c r="U91" s="91">
        <v>15091.973341425723</v>
      </c>
      <c r="V91" s="91">
        <v>39.998650086140415</v>
      </c>
      <c r="W91" s="91">
        <v>-1293.0224519519161</v>
      </c>
      <c r="X91" s="59">
        <v>-8.567616856324009E-2</v>
      </c>
      <c r="Y91" s="91">
        <v>535.86763419637828</v>
      </c>
      <c r="Z91" s="59">
        <v>3.8833940238540254E-2</v>
      </c>
      <c r="AA91" s="91">
        <v>14334.818523670185</v>
      </c>
      <c r="AB91" s="91">
        <v>37.991942949088312</v>
      </c>
      <c r="AC91" s="91">
        <v>15096.162762093636</v>
      </c>
      <c r="AD91" s="91">
        <v>-761.34423842345132</v>
      </c>
      <c r="AE91" s="59">
        <v>-5.0432964351390115E-2</v>
      </c>
      <c r="AF91" s="91">
        <v>377312.06700535899</v>
      </c>
      <c r="AH91" s="170"/>
    </row>
    <row r="92" spans="1:34" x14ac:dyDescent="0.2">
      <c r="A92" s="39" t="s">
        <v>12525</v>
      </c>
      <c r="B92" s="39" t="s">
        <v>13157</v>
      </c>
      <c r="C92" s="4">
        <f>INDEX('Pace-of-change'!$M:$M,MATCH(Allocations!A92,'Pace-of-change'!$D:$D,0),1)</f>
        <v>6259.6105741439733</v>
      </c>
      <c r="D92" s="4">
        <f t="shared" si="13"/>
        <v>26.323647761514593</v>
      </c>
      <c r="E92" s="4">
        <f>(INDEX('Final Weighted Populations'!$I:$I,MATCH(Allocations!A92,'Final Weighted Populations'!$C:$C,0),1))*'Pace-of-change'!$O$158</f>
        <v>9543.3275503703298</v>
      </c>
      <c r="F92" s="4">
        <f t="shared" si="14"/>
        <v>40.132719109776438</v>
      </c>
      <c r="G92" s="59">
        <f t="shared" si="16"/>
        <v>-0.3086550928782763</v>
      </c>
      <c r="H92" s="13">
        <f t="shared" si="17"/>
        <v>-3283.7169762263566</v>
      </c>
      <c r="I92" s="59">
        <f t="shared" si="18"/>
        <v>-0.34408511694633509</v>
      </c>
      <c r="J92" s="13">
        <f>(INDEX('Pace-of-change'!$V:$V,MATCH(Allocations!A92,'Pace-of-change'!$D:$D,0),1))-Allocations!C92</f>
        <v>625.96105741439806</v>
      </c>
      <c r="K92" s="59">
        <f t="shared" si="15"/>
        <v>0.10000000000000012</v>
      </c>
      <c r="L92" s="13">
        <f>INDEX('Pace-of-change'!$V:$V,MATCH(Allocations!A92,'Pace-of-change'!$D:$D,0),1)</f>
        <v>6885.5716315583713</v>
      </c>
      <c r="M92" s="4">
        <f t="shared" si="19"/>
        <v>28.956012537666055</v>
      </c>
      <c r="N92" s="13">
        <f t="shared" si="20"/>
        <v>9549.7642632287425</v>
      </c>
      <c r="O92" s="13">
        <f t="shared" si="21"/>
        <v>-2664.1926316703712</v>
      </c>
      <c r="P92" s="59">
        <f t="shared" si="22"/>
        <v>-0.27897993691098893</v>
      </c>
      <c r="Q92" s="4">
        <f>INDEX('Pace-of-change'!$Z:$Z,MATCH(Allocations!A92,'Pace-of-change'!$D:$D,0),1)</f>
        <v>237794.19291940154</v>
      </c>
      <c r="S92" s="91">
        <v>6885.5716315583713</v>
      </c>
      <c r="T92" s="91">
        <v>28.643830582279417</v>
      </c>
      <c r="U92" s="91">
        <v>10056.006505503916</v>
      </c>
      <c r="V92" s="91">
        <v>41.832771785828164</v>
      </c>
      <c r="W92" s="91">
        <v>-3170.4348739455445</v>
      </c>
      <c r="X92" s="59">
        <v>-0.31527772701919815</v>
      </c>
      <c r="Y92" s="91">
        <v>688.55716315583777</v>
      </c>
      <c r="Z92" s="59">
        <v>0.10000000000000009</v>
      </c>
      <c r="AA92" s="91">
        <v>7574.1287947142091</v>
      </c>
      <c r="AB92" s="91">
        <v>31.508213640507364</v>
      </c>
      <c r="AC92" s="91">
        <v>10058.797978861159</v>
      </c>
      <c r="AD92" s="91">
        <v>-2484.6691841469501</v>
      </c>
      <c r="AE92" s="59">
        <v>-0.24701452294484399</v>
      </c>
      <c r="AF92" s="91">
        <v>240385.85243616643</v>
      </c>
      <c r="AH92" s="170"/>
    </row>
    <row r="93" spans="1:34" x14ac:dyDescent="0.2">
      <c r="A93" s="39" t="s">
        <v>3817</v>
      </c>
      <c r="B93" s="39" t="s">
        <v>13158</v>
      </c>
      <c r="C93" s="4">
        <f>INDEX('Pace-of-change'!$M:$M,MATCH(Allocations!A93,'Pace-of-change'!$D:$D,0),1)</f>
        <v>17835.438600429839</v>
      </c>
      <c r="D93" s="4">
        <f t="shared" si="13"/>
        <v>56.333008582105698</v>
      </c>
      <c r="E93" s="4">
        <f>(INDEX('Final Weighted Populations'!$I:$I,MATCH(Allocations!A93,'Final Weighted Populations'!$C:$C,0),1))*'Pace-of-change'!$O$158</f>
        <v>18405.501654924235</v>
      </c>
      <c r="F93" s="4">
        <f t="shared" si="14"/>
        <v>58.133545572566938</v>
      </c>
      <c r="G93" s="59">
        <f t="shared" si="16"/>
        <v>2.1370752264280979E-2</v>
      </c>
      <c r="H93" s="13">
        <f t="shared" si="17"/>
        <v>-570.06305449439606</v>
      </c>
      <c r="I93" s="59">
        <f t="shared" si="18"/>
        <v>-3.0972426896165611E-2</v>
      </c>
      <c r="J93" s="13">
        <f>(INDEX('Pace-of-change'!$V:$V,MATCH(Allocations!A93,'Pace-of-change'!$D:$D,0),1))-Allocations!C93</f>
        <v>499.39228081203692</v>
      </c>
      <c r="K93" s="59">
        <f t="shared" si="15"/>
        <v>2.800000000000008E-2</v>
      </c>
      <c r="L93" s="13">
        <f>INDEX('Pace-of-change'!$V:$V,MATCH(Allocations!A93,'Pace-of-change'!$D:$D,0),1)</f>
        <v>18334.830881241876</v>
      </c>
      <c r="M93" s="4">
        <f t="shared" si="19"/>
        <v>57.910332822404669</v>
      </c>
      <c r="N93" s="13">
        <f t="shared" si="20"/>
        <v>18417.915661311679</v>
      </c>
      <c r="O93" s="13">
        <f t="shared" si="21"/>
        <v>-83.084780069802946</v>
      </c>
      <c r="P93" s="59">
        <f t="shared" si="22"/>
        <v>-4.5110848370496798E-3</v>
      </c>
      <c r="Q93" s="4">
        <f>INDEX('Pace-of-change'!$Z:$Z,MATCH(Allocations!A93,'Pace-of-change'!$D:$D,0),1)</f>
        <v>316607.24412463396</v>
      </c>
      <c r="S93" s="91">
        <v>18334.830881241876</v>
      </c>
      <c r="T93" s="91">
        <v>57.506924876773297</v>
      </c>
      <c r="U93" s="91">
        <v>18845.829157573226</v>
      </c>
      <c r="V93" s="91">
        <v>59.109663384670405</v>
      </c>
      <c r="W93" s="91">
        <v>-510.99827633134919</v>
      </c>
      <c r="X93" s="59">
        <v>-2.7114661395834832E-2</v>
      </c>
      <c r="Y93" s="91">
        <v>513.37526467477437</v>
      </c>
      <c r="Z93" s="59">
        <v>2.8000000000000025E-2</v>
      </c>
      <c r="AA93" s="91">
        <v>18848.206145916651</v>
      </c>
      <c r="AB93" s="91">
        <v>59.11711877332295</v>
      </c>
      <c r="AC93" s="91">
        <v>18851.060620973709</v>
      </c>
      <c r="AD93" s="91">
        <v>-2.8544750570581527</v>
      </c>
      <c r="AE93" s="59">
        <v>-1.5142251751512915E-4</v>
      </c>
      <c r="AF93" s="91">
        <v>318828.22669669834</v>
      </c>
      <c r="AH93" s="170"/>
    </row>
    <row r="94" spans="1:34" x14ac:dyDescent="0.2">
      <c r="A94" s="39" t="s">
        <v>1058</v>
      </c>
      <c r="B94" s="39" t="s">
        <v>13159</v>
      </c>
      <c r="C94" s="4">
        <f>INDEX('Pace-of-change'!$M:$M,MATCH(Allocations!A94,'Pace-of-change'!$D:$D,0),1)</f>
        <v>12257.572755916222</v>
      </c>
      <c r="D94" s="4">
        <f t="shared" si="13"/>
        <v>38.500032588996241</v>
      </c>
      <c r="E94" s="4">
        <f>(INDEX('Final Weighted Populations'!$I:$I,MATCH(Allocations!A94,'Final Weighted Populations'!$C:$C,0),1))*'Pace-of-change'!$O$158</f>
        <v>11084.355436189338</v>
      </c>
      <c r="F94" s="4">
        <f t="shared" si="14"/>
        <v>34.815053030407967</v>
      </c>
      <c r="G94" s="59">
        <f t="shared" si="16"/>
        <v>0.1655779382182121</v>
      </c>
      <c r="H94" s="13">
        <f t="shared" si="17"/>
        <v>1173.2173197268839</v>
      </c>
      <c r="I94" s="59">
        <f t="shared" si="18"/>
        <v>0.10584443330790747</v>
      </c>
      <c r="J94" s="13">
        <f>(INDEX('Pace-of-change'!$V:$V,MATCH(Allocations!A94,'Pace-of-change'!$D:$D,0),1))-Allocations!C94</f>
        <v>343.21203716565469</v>
      </c>
      <c r="K94" s="59">
        <f t="shared" si="15"/>
        <v>2.8000000000000039E-2</v>
      </c>
      <c r="L94" s="13">
        <f>INDEX('Pace-of-change'!$V:$V,MATCH(Allocations!A94,'Pace-of-change'!$D:$D,0),1)</f>
        <v>12600.784793081877</v>
      </c>
      <c r="M94" s="4">
        <f t="shared" si="19"/>
        <v>39.578033501488143</v>
      </c>
      <c r="N94" s="13">
        <f t="shared" si="20"/>
        <v>11091.831530118501</v>
      </c>
      <c r="O94" s="13">
        <f t="shared" si="21"/>
        <v>1508.9532629633759</v>
      </c>
      <c r="P94" s="59">
        <f t="shared" si="22"/>
        <v>0.13604184835173519</v>
      </c>
      <c r="Q94" s="4">
        <f>INDEX('Pace-of-change'!$Z:$Z,MATCH(Allocations!A94,'Pace-of-change'!$D:$D,0),1)</f>
        <v>318378.24364386586</v>
      </c>
      <c r="S94" s="91">
        <v>12600.784793081877</v>
      </c>
      <c r="T94" s="91">
        <v>39.070654391228139</v>
      </c>
      <c r="U94" s="91">
        <v>11691.727212601414</v>
      </c>
      <c r="V94" s="91">
        <v>36.251982766252986</v>
      </c>
      <c r="W94" s="91">
        <v>909.057580480463</v>
      </c>
      <c r="X94" s="59">
        <v>7.7752205807596605E-2</v>
      </c>
      <c r="Y94" s="91">
        <v>352.821974206292</v>
      </c>
      <c r="Z94" s="59">
        <v>2.8000000000000025E-2</v>
      </c>
      <c r="AA94" s="91">
        <v>12953.606767288169</v>
      </c>
      <c r="AB94" s="91">
        <v>40.164632714182524</v>
      </c>
      <c r="AC94" s="91">
        <v>11694.972749982111</v>
      </c>
      <c r="AD94" s="91">
        <v>1258.634017306058</v>
      </c>
      <c r="AE94" s="59">
        <v>0.10762179991466703</v>
      </c>
      <c r="AF94" s="91">
        <v>322512.76538411179</v>
      </c>
      <c r="AH94" s="170"/>
    </row>
    <row r="95" spans="1:34" x14ac:dyDescent="0.2">
      <c r="A95" s="39" t="s">
        <v>4847</v>
      </c>
      <c r="B95" s="39" t="s">
        <v>13160</v>
      </c>
      <c r="C95" s="4">
        <f>INDEX('Pace-of-change'!$M:$M,MATCH(Allocations!A95,'Pace-of-change'!$D:$D,0),1)</f>
        <v>24950.757664408229</v>
      </c>
      <c r="D95" s="4">
        <f t="shared" si="13"/>
        <v>107.94219627480403</v>
      </c>
      <c r="E95" s="4">
        <f>(INDEX('Final Weighted Populations'!$I:$I,MATCH(Allocations!A95,'Final Weighted Populations'!$C:$C,0),1))*'Pace-of-change'!$O$158</f>
        <v>17199.908175045392</v>
      </c>
      <c r="F95" s="4">
        <f t="shared" si="14"/>
        <v>74.410400241582792</v>
      </c>
      <c r="G95" s="59">
        <f t="shared" si="16"/>
        <v>0.52899087053606619</v>
      </c>
      <c r="H95" s="13">
        <f t="shared" si="17"/>
        <v>7750.8494893628376</v>
      </c>
      <c r="I95" s="59">
        <f t="shared" si="18"/>
        <v>0.45063319004273594</v>
      </c>
      <c r="J95" s="13">
        <f>(INDEX('Pace-of-change'!$V:$V,MATCH(Allocations!A95,'Pace-of-change'!$D:$D,0),1))-Allocations!C95</f>
        <v>698.62121460343042</v>
      </c>
      <c r="K95" s="59">
        <f t="shared" si="15"/>
        <v>2.8000000000000001E-2</v>
      </c>
      <c r="L95" s="13">
        <f>INDEX('Pace-of-change'!$V:$V,MATCH(Allocations!A95,'Pace-of-change'!$D:$D,0),1)</f>
        <v>25649.37887901166</v>
      </c>
      <c r="M95" s="4">
        <f t="shared" si="19"/>
        <v>110.96457777049854</v>
      </c>
      <c r="N95" s="13">
        <f t="shared" si="20"/>
        <v>17211.509041674926</v>
      </c>
      <c r="O95" s="13">
        <f t="shared" si="21"/>
        <v>8437.8698373367333</v>
      </c>
      <c r="P95" s="59">
        <f t="shared" si="22"/>
        <v>0.490245789425307</v>
      </c>
      <c r="Q95" s="4">
        <f>INDEX('Pace-of-change'!$Z:$Z,MATCH(Allocations!A95,'Pace-of-change'!$D:$D,0),1)</f>
        <v>231149.24955656345</v>
      </c>
      <c r="S95" s="91">
        <v>25649.37887901166</v>
      </c>
      <c r="T95" s="91">
        <v>108.70561823105159</v>
      </c>
      <c r="U95" s="91">
        <v>18527.681362668387</v>
      </c>
      <c r="V95" s="91">
        <v>78.522878328444207</v>
      </c>
      <c r="W95" s="91">
        <v>7121.6975163432726</v>
      </c>
      <c r="X95" s="59">
        <v>0.38438147639417275</v>
      </c>
      <c r="Y95" s="91">
        <v>718.18260861232557</v>
      </c>
      <c r="Z95" s="59">
        <v>2.8000000000000025E-2</v>
      </c>
      <c r="AA95" s="91">
        <v>26367.561487623985</v>
      </c>
      <c r="AB95" s="91">
        <v>111.74937554152102</v>
      </c>
      <c r="AC95" s="91">
        <v>18532.824510583723</v>
      </c>
      <c r="AD95" s="91">
        <v>7834.736977040262</v>
      </c>
      <c r="AE95" s="59">
        <v>0.42274921302826785</v>
      </c>
      <c r="AF95" s="91">
        <v>235952.65172490373</v>
      </c>
      <c r="AH95" s="170"/>
    </row>
    <row r="96" spans="1:34" x14ac:dyDescent="0.2">
      <c r="A96" s="39" t="s">
        <v>6606</v>
      </c>
      <c r="B96" s="39" t="s">
        <v>13161</v>
      </c>
      <c r="C96" s="4">
        <f>INDEX('Pace-of-change'!$M:$M,MATCH(Allocations!A96,'Pace-of-change'!$D:$D,0),1)</f>
        <v>17813.125268717104</v>
      </c>
      <c r="D96" s="4">
        <f t="shared" si="13"/>
        <v>48.013195792331366</v>
      </c>
      <c r="E96" s="4">
        <f>(INDEX('Final Weighted Populations'!$I:$I,MATCH(Allocations!A96,'Final Weighted Populations'!$C:$C,0),1))*'Pace-of-change'!$O$158</f>
        <v>18445.49357867704</v>
      </c>
      <c r="F96" s="4">
        <f t="shared" si="14"/>
        <v>49.717670611934928</v>
      </c>
      <c r="G96" s="59">
        <f t="shared" si="16"/>
        <v>1.7881271546968502E-2</v>
      </c>
      <c r="H96" s="13">
        <f t="shared" si="17"/>
        <v>-632.3683099599366</v>
      </c>
      <c r="I96" s="59">
        <f t="shared" si="18"/>
        <v>-3.4283078805272704E-2</v>
      </c>
      <c r="J96" s="13">
        <f>(INDEX('Pace-of-change'!$V:$V,MATCH(Allocations!A96,'Pace-of-change'!$D:$D,0),1))-Allocations!C96</f>
        <v>498.76750752408043</v>
      </c>
      <c r="K96" s="59">
        <f t="shared" si="15"/>
        <v>2.8000000000000087E-2</v>
      </c>
      <c r="L96" s="13">
        <f>INDEX('Pace-of-change'!$V:$V,MATCH(Allocations!A96,'Pace-of-change'!$D:$D,0),1)</f>
        <v>18311.892776241184</v>
      </c>
      <c r="M96" s="4">
        <f t="shared" si="19"/>
        <v>49.357565274516652</v>
      </c>
      <c r="N96" s="13">
        <f t="shared" si="20"/>
        <v>18457.934558520912</v>
      </c>
      <c r="O96" s="13">
        <f t="shared" si="21"/>
        <v>-146.04178227972807</v>
      </c>
      <c r="P96" s="59">
        <f t="shared" si="22"/>
        <v>-7.9121410803956616E-3</v>
      </c>
      <c r="Q96" s="4">
        <f>INDEX('Pace-of-change'!$Z:$Z,MATCH(Allocations!A96,'Pace-of-change'!$D:$D,0),1)</f>
        <v>371004.7826385721</v>
      </c>
      <c r="S96" s="91">
        <v>18311.892776241184</v>
      </c>
      <c r="T96" s="91">
        <v>48.92097506709635</v>
      </c>
      <c r="U96" s="91">
        <v>19284.360990366687</v>
      </c>
      <c r="V96" s="91">
        <v>51.518963917189581</v>
      </c>
      <c r="W96" s="91">
        <v>-972.46821412550344</v>
      </c>
      <c r="X96" s="59">
        <v>-5.0427816333208572E-2</v>
      </c>
      <c r="Y96" s="91">
        <v>512.73299773475446</v>
      </c>
      <c r="Z96" s="59">
        <v>2.8000000000000025E-2</v>
      </c>
      <c r="AA96" s="91">
        <v>18824.625773975939</v>
      </c>
      <c r="AB96" s="91">
        <v>50.290762368975045</v>
      </c>
      <c r="AC96" s="91">
        <v>19289.714186974765</v>
      </c>
      <c r="AD96" s="91">
        <v>-465.08841299882624</v>
      </c>
      <c r="AE96" s="59">
        <v>-2.4110694875555685E-2</v>
      </c>
      <c r="AF96" s="91">
        <v>374315.77664030535</v>
      </c>
      <c r="AH96" s="170"/>
    </row>
    <row r="97" spans="1:34" x14ac:dyDescent="0.2">
      <c r="A97" s="39" t="s">
        <v>7795</v>
      </c>
      <c r="B97" s="39" t="s">
        <v>13162</v>
      </c>
      <c r="C97" s="4">
        <f>INDEX('Pace-of-change'!$M:$M,MATCH(Allocations!A97,'Pace-of-change'!$D:$D,0),1)</f>
        <v>20793.469267287663</v>
      </c>
      <c r="D97" s="4">
        <f t="shared" si="13"/>
        <v>59.849752278396643</v>
      </c>
      <c r="E97" s="4">
        <f>(INDEX('Final Weighted Populations'!$I:$I,MATCH(Allocations!A97,'Final Weighted Populations'!$C:$C,0),1))*'Pace-of-change'!$O$158</f>
        <v>20023.801670665707</v>
      </c>
      <c r="F97" s="4">
        <f t="shared" si="14"/>
        <v>57.634421377987366</v>
      </c>
      <c r="G97" s="59">
        <f t="shared" si="16"/>
        <v>9.4530082249053127E-2</v>
      </c>
      <c r="H97" s="13">
        <f t="shared" si="17"/>
        <v>769.66759662195545</v>
      </c>
      <c r="I97" s="59">
        <f t="shared" si="18"/>
        <v>3.8437635833633743E-2</v>
      </c>
      <c r="J97" s="13">
        <f>(INDEX('Pace-of-change'!$V:$V,MATCH(Allocations!A97,'Pace-of-change'!$D:$D,0),1))-Allocations!C97</f>
        <v>582.21713948405522</v>
      </c>
      <c r="K97" s="59">
        <f t="shared" si="15"/>
        <v>2.8000000000000032E-2</v>
      </c>
      <c r="L97" s="13">
        <f>INDEX('Pace-of-change'!$V:$V,MATCH(Allocations!A97,'Pace-of-change'!$D:$D,0),1)</f>
        <v>21375.686406771718</v>
      </c>
      <c r="M97" s="4">
        <f t="shared" si="19"/>
        <v>61.525545342191755</v>
      </c>
      <c r="N97" s="13">
        <f t="shared" si="20"/>
        <v>20037.307176057573</v>
      </c>
      <c r="O97" s="13">
        <f t="shared" si="21"/>
        <v>1338.3792307141448</v>
      </c>
      <c r="P97" s="59">
        <f t="shared" si="22"/>
        <v>6.6794366076962874E-2</v>
      </c>
      <c r="Q97" s="4">
        <f>INDEX('Pace-of-change'!$Z:$Z,MATCH(Allocations!A97,'Pace-of-change'!$D:$D,0),1)</f>
        <v>347427.82510719378</v>
      </c>
      <c r="S97" s="91">
        <v>21375.686406771718</v>
      </c>
      <c r="T97" s="91">
        <v>60.82420523719496</v>
      </c>
      <c r="U97" s="91">
        <v>20652.161182091615</v>
      </c>
      <c r="V97" s="91">
        <v>58.76542471792758</v>
      </c>
      <c r="W97" s="91">
        <v>723.52522468010284</v>
      </c>
      <c r="X97" s="59">
        <v>3.503387458100525E-2</v>
      </c>
      <c r="Y97" s="91">
        <v>598.51921938960731</v>
      </c>
      <c r="Z97" s="59">
        <v>2.8000000000000025E-2</v>
      </c>
      <c r="AA97" s="91">
        <v>21974.205626161325</v>
      </c>
      <c r="AB97" s="91">
        <v>62.527282983836422</v>
      </c>
      <c r="AC97" s="91">
        <v>20657.894069960945</v>
      </c>
      <c r="AD97" s="91">
        <v>1316.3115562003804</v>
      </c>
      <c r="AE97" s="59">
        <v>6.3719542357149328E-2</v>
      </c>
      <c r="AF97" s="91">
        <v>351433.87938096968</v>
      </c>
      <c r="AH97" s="170"/>
    </row>
    <row r="98" spans="1:34" x14ac:dyDescent="0.2">
      <c r="A98" s="39" t="s">
        <v>7868</v>
      </c>
      <c r="B98" s="39" t="s">
        <v>13163</v>
      </c>
      <c r="C98" s="4">
        <f>INDEX('Pace-of-change'!$M:$M,MATCH(Allocations!A98,'Pace-of-change'!$D:$D,0),1)</f>
        <v>11782.963266961589</v>
      </c>
      <c r="D98" s="4">
        <f t="shared" si="13"/>
        <v>36.280578400787583</v>
      </c>
      <c r="E98" s="4">
        <f>(INDEX('Final Weighted Populations'!$I:$I,MATCH(Allocations!A98,'Final Weighted Populations'!$C:$C,0),1))*'Pace-of-change'!$O$158</f>
        <v>15474.940924534429</v>
      </c>
      <c r="F98" s="4">
        <f t="shared" si="14"/>
        <v>47.648439084449691</v>
      </c>
      <c r="G98" s="59">
        <f t="shared" si="16"/>
        <v>-0.19744869267939058</v>
      </c>
      <c r="H98" s="13">
        <f t="shared" si="17"/>
        <v>-3691.9776575728392</v>
      </c>
      <c r="I98" s="59">
        <f t="shared" si="18"/>
        <v>-0.23857781917082918</v>
      </c>
      <c r="J98" s="13">
        <f>(INDEX('Pace-of-change'!$V:$V,MATCH(Allocations!A98,'Pace-of-change'!$D:$D,0),1))-Allocations!C98</f>
        <v>1178.2963266961597</v>
      </c>
      <c r="K98" s="59">
        <f t="shared" si="15"/>
        <v>0.10000000000000006</v>
      </c>
      <c r="L98" s="13">
        <f>INDEX('Pace-of-change'!$V:$V,MATCH(Allocations!A98,'Pace-of-change'!$D:$D,0),1)</f>
        <v>12961.259593657749</v>
      </c>
      <c r="M98" s="4">
        <f t="shared" si="19"/>
        <v>39.908636240866343</v>
      </c>
      <c r="N98" s="13">
        <f t="shared" si="20"/>
        <v>15485.378348033348</v>
      </c>
      <c r="O98" s="13">
        <f t="shared" si="21"/>
        <v>-2524.1187543755987</v>
      </c>
      <c r="P98" s="59">
        <f t="shared" si="22"/>
        <v>-0.16300013455571546</v>
      </c>
      <c r="Q98" s="4">
        <f>INDEX('Pace-of-change'!$Z:$Z,MATCH(Allocations!A98,'Pace-of-change'!$D:$D,0),1)</f>
        <v>324773.30258620693</v>
      </c>
      <c r="S98" s="91">
        <v>12961.259593657749</v>
      </c>
      <c r="T98" s="91">
        <v>39.25401643508048</v>
      </c>
      <c r="U98" s="91">
        <v>16495.995805506616</v>
      </c>
      <c r="V98" s="91">
        <v>49.959194612476487</v>
      </c>
      <c r="W98" s="91">
        <v>-3534.7362118488672</v>
      </c>
      <c r="X98" s="59">
        <v>-0.21427843784180148</v>
      </c>
      <c r="Y98" s="91">
        <v>1296.125959365776</v>
      </c>
      <c r="Z98" s="59">
        <v>0.10000000000000009</v>
      </c>
      <c r="AA98" s="91">
        <v>14257.385553023525</v>
      </c>
      <c r="AB98" s="91">
        <v>43.179418078588526</v>
      </c>
      <c r="AC98" s="91">
        <v>16500.574972471859</v>
      </c>
      <c r="AD98" s="91">
        <v>-2243.1894194483339</v>
      </c>
      <c r="AE98" s="59">
        <v>-0.13594613661588631</v>
      </c>
      <c r="AF98" s="91">
        <v>330189.38622735551</v>
      </c>
      <c r="AH98" s="170"/>
    </row>
    <row r="99" spans="1:34" x14ac:dyDescent="0.2">
      <c r="A99" s="39" t="s">
        <v>2104</v>
      </c>
      <c r="B99" s="39" t="s">
        <v>13164</v>
      </c>
      <c r="C99" s="4">
        <f>INDEX('Pace-of-change'!$M:$M,MATCH(Allocations!A99,'Pace-of-change'!$D:$D,0),1)</f>
        <v>16615.684818038946</v>
      </c>
      <c r="D99" s="4">
        <f t="shared" si="13"/>
        <v>64.230315906805856</v>
      </c>
      <c r="E99" s="4">
        <f>(INDEX('Final Weighted Populations'!$I:$I,MATCH(Allocations!A99,'Final Weighted Populations'!$C:$C,0),1))*'Pace-of-change'!$O$158</f>
        <v>19247.128014646802</v>
      </c>
      <c r="F99" s="4">
        <f t="shared" si="14"/>
        <v>74.402537495015181</v>
      </c>
      <c r="G99" s="59">
        <f t="shared" si="16"/>
        <v>-9.0087579756035652E-2</v>
      </c>
      <c r="H99" s="13">
        <f t="shared" si="17"/>
        <v>-2631.4431966078555</v>
      </c>
      <c r="I99" s="59">
        <f t="shared" si="18"/>
        <v>-0.13671874549830829</v>
      </c>
      <c r="J99" s="13">
        <f>(INDEX('Pace-of-change'!$V:$V,MATCH(Allocations!A99,'Pace-of-change'!$D:$D,0),1))-Allocations!C99</f>
        <v>1661.5684818038972</v>
      </c>
      <c r="K99" s="59">
        <f t="shared" si="15"/>
        <v>0.10000000000000016</v>
      </c>
      <c r="L99" s="13">
        <f>INDEX('Pace-of-change'!$V:$V,MATCH(Allocations!A99,'Pace-of-change'!$D:$D,0),1)</f>
        <v>18277.253299842843</v>
      </c>
      <c r="M99" s="4">
        <f t="shared" si="19"/>
        <v>70.653347497486465</v>
      </c>
      <c r="N99" s="13">
        <f t="shared" si="20"/>
        <v>19260.10967494563</v>
      </c>
      <c r="O99" s="13">
        <f t="shared" si="21"/>
        <v>-982.85637510278684</v>
      </c>
      <c r="P99" s="59">
        <f t="shared" si="22"/>
        <v>-5.1030673848203895E-2</v>
      </c>
      <c r="Q99" s="4">
        <f>INDEX('Pace-of-change'!$Z:$Z,MATCH(Allocations!A99,'Pace-of-change'!$D:$D,0),1)</f>
        <v>258689.13430454329</v>
      </c>
      <c r="S99" s="91">
        <v>18277.253299842843</v>
      </c>
      <c r="T99" s="91">
        <v>70.16039198537247</v>
      </c>
      <c r="U99" s="91">
        <v>20078.883078475501</v>
      </c>
      <c r="V99" s="91">
        <v>77.076258905183337</v>
      </c>
      <c r="W99" s="91">
        <v>-1801.6297786326577</v>
      </c>
      <c r="X99" s="59">
        <v>-8.9727589507406377E-2</v>
      </c>
      <c r="Y99" s="91">
        <v>783.8266091915757</v>
      </c>
      <c r="Z99" s="59">
        <v>4.2885361182706472E-2</v>
      </c>
      <c r="AA99" s="91">
        <v>19061.079909034419</v>
      </c>
      <c r="AB99" s="91">
        <v>73.169245736385434</v>
      </c>
      <c r="AC99" s="91">
        <v>20084.456828564675</v>
      </c>
      <c r="AD99" s="91">
        <v>-1023.3769195302557</v>
      </c>
      <c r="AE99" s="59">
        <v>-5.0953676679708883E-2</v>
      </c>
      <c r="AF99" s="91">
        <v>260506.71586403641</v>
      </c>
      <c r="AH99" s="170"/>
    </row>
    <row r="100" spans="1:34" x14ac:dyDescent="0.2">
      <c r="A100" s="39" t="s">
        <v>6810</v>
      </c>
      <c r="B100" s="39" t="s">
        <v>13165</v>
      </c>
      <c r="C100" s="4">
        <f>INDEX('Pace-of-change'!$M:$M,MATCH(Allocations!A100,'Pace-of-change'!$D:$D,0),1)</f>
        <v>28215.322690009405</v>
      </c>
      <c r="D100" s="4">
        <f t="shared" si="13"/>
        <v>111.99976160179739</v>
      </c>
      <c r="E100" s="4">
        <f>(INDEX('Final Weighted Populations'!$I:$I,MATCH(Allocations!A100,'Final Weighted Populations'!$C:$C,0),1))*'Pace-of-change'!$O$158</f>
        <v>22051.077414713567</v>
      </c>
      <c r="F100" s="4">
        <f t="shared" si="14"/>
        <v>87.531000110985261</v>
      </c>
      <c r="G100" s="59">
        <f t="shared" si="16"/>
        <v>0.34866004097066106</v>
      </c>
      <c r="H100" s="13">
        <f t="shared" si="17"/>
        <v>6164.2452752958379</v>
      </c>
      <c r="I100" s="59">
        <f t="shared" si="18"/>
        <v>0.2795439496839619</v>
      </c>
      <c r="J100" s="13">
        <f>(INDEX('Pace-of-change'!$V:$V,MATCH(Allocations!A100,'Pace-of-change'!$D:$D,0),1))-Allocations!C100</f>
        <v>790.02903532026539</v>
      </c>
      <c r="K100" s="59">
        <f t="shared" si="15"/>
        <v>2.8000000000000073E-2</v>
      </c>
      <c r="L100" s="13">
        <f>INDEX('Pace-of-change'!$V:$V,MATCH(Allocations!A100,'Pace-of-change'!$D:$D,0),1)</f>
        <v>29005.35172532967</v>
      </c>
      <c r="M100" s="4">
        <f t="shared" si="19"/>
        <v>115.13575492664772</v>
      </c>
      <c r="N100" s="13">
        <f t="shared" si="20"/>
        <v>22065.950262028924</v>
      </c>
      <c r="O100" s="13">
        <f t="shared" si="21"/>
        <v>6939.4014633007464</v>
      </c>
      <c r="P100" s="59">
        <f t="shared" si="22"/>
        <v>0.31448459644369203</v>
      </c>
      <c r="Q100" s="4">
        <f>INDEX('Pace-of-change'!$Z:$Z,MATCH(Allocations!A100,'Pace-of-change'!$D:$D,0),1)</f>
        <v>251923.06025012647</v>
      </c>
      <c r="S100" s="91">
        <v>29005.35172532967</v>
      </c>
      <c r="T100" s="91">
        <v>114.00686931710537</v>
      </c>
      <c r="U100" s="91">
        <v>23049.977256900176</v>
      </c>
      <c r="V100" s="91">
        <v>90.598995998204927</v>
      </c>
      <c r="W100" s="91">
        <v>5955.3744684294943</v>
      </c>
      <c r="X100" s="59">
        <v>0.2583679108250187</v>
      </c>
      <c r="Y100" s="91">
        <v>812.14984830923277</v>
      </c>
      <c r="Z100" s="59">
        <v>2.8000000000000025E-2</v>
      </c>
      <c r="AA100" s="91">
        <v>29817.501573638903</v>
      </c>
      <c r="AB100" s="91">
        <v>117.19906165798432</v>
      </c>
      <c r="AC100" s="91">
        <v>23056.375760855251</v>
      </c>
      <c r="AD100" s="91">
        <v>6761.1258127836518</v>
      </c>
      <c r="AE100" s="59">
        <v>0.29324321753389287</v>
      </c>
      <c r="AF100" s="91">
        <v>254417.57938859361</v>
      </c>
      <c r="AH100" s="170"/>
    </row>
    <row r="101" spans="1:34" x14ac:dyDescent="0.2">
      <c r="A101" s="39" t="s">
        <v>10658</v>
      </c>
      <c r="B101" s="39" t="s">
        <v>13166</v>
      </c>
      <c r="C101" s="4">
        <f>INDEX('Pace-of-change'!$M:$M,MATCH(Allocations!A101,'Pace-of-change'!$D:$D,0),1)</f>
        <v>19845.566861292875</v>
      </c>
      <c r="D101" s="4">
        <f t="shared" ref="D101:D132" si="23">C101/Q101*1000</f>
        <v>108.44862967958137</v>
      </c>
      <c r="E101" s="4">
        <f>(INDEX('Final Weighted Populations'!$I:$I,MATCH(Allocations!A101,'Final Weighted Populations'!$C:$C,0),1))*'Pace-of-change'!$O$158</f>
        <v>11495.476071235234</v>
      </c>
      <c r="F101" s="4">
        <f t="shared" ref="F101:F132" si="24">E101/Q101*1000</f>
        <v>62.818494233661937</v>
      </c>
      <c r="G101" s="59">
        <f t="shared" si="16"/>
        <v>0.81963310399949418</v>
      </c>
      <c r="H101" s="13">
        <f t="shared" si="17"/>
        <v>8350.0907900576403</v>
      </c>
      <c r="I101" s="59">
        <f t="shared" si="18"/>
        <v>0.72638059862103566</v>
      </c>
      <c r="J101" s="13">
        <f>(INDEX('Pace-of-change'!$V:$V,MATCH(Allocations!A101,'Pace-of-change'!$D:$D,0),1))-Allocations!C101</f>
        <v>441.49961180000537</v>
      </c>
      <c r="K101" s="59">
        <f t="shared" ref="K101:K132" si="25">J101/C101</f>
        <v>2.2246762457620375E-2</v>
      </c>
      <c r="L101" s="13">
        <f>INDEX('Pace-of-change'!$V:$V,MATCH(Allocations!A101,'Pace-of-change'!$D:$D,0),1)</f>
        <v>20287.06647309288</v>
      </c>
      <c r="M101" s="4">
        <f t="shared" si="19"/>
        <v>110.86126058291745</v>
      </c>
      <c r="N101" s="13">
        <f t="shared" si="20"/>
        <v>11503.229454764274</v>
      </c>
      <c r="O101" s="13">
        <f t="shared" si="21"/>
        <v>8783.8370183286061</v>
      </c>
      <c r="P101" s="59">
        <f t="shared" si="22"/>
        <v>0.76359747954872081</v>
      </c>
      <c r="Q101" s="4">
        <f>INDEX('Pace-of-change'!$Z:$Z,MATCH(Allocations!A101,'Pace-of-change'!$D:$D,0),1)</f>
        <v>182995.09103921286</v>
      </c>
      <c r="S101" s="91">
        <v>20287.06647309288</v>
      </c>
      <c r="T101" s="91">
        <v>110.4992396108797</v>
      </c>
      <c r="U101" s="91">
        <v>12099.365423855634</v>
      </c>
      <c r="V101" s="91">
        <v>65.902612429621897</v>
      </c>
      <c r="W101" s="91">
        <v>8187.7010492372465</v>
      </c>
      <c r="X101" s="59">
        <v>0.67670499752772317</v>
      </c>
      <c r="Y101" s="91">
        <v>568.0378612466011</v>
      </c>
      <c r="Z101" s="59">
        <v>2.8000000000000025E-2</v>
      </c>
      <c r="AA101" s="91">
        <v>20855.104334339481</v>
      </c>
      <c r="AB101" s="91">
        <v>113.59321831998433</v>
      </c>
      <c r="AC101" s="91">
        <v>12102.72411860208</v>
      </c>
      <c r="AD101" s="91">
        <v>8752.3802157374012</v>
      </c>
      <c r="AE101" s="59">
        <v>0.72317439693472418</v>
      </c>
      <c r="AF101" s="91">
        <v>183594.62512622963</v>
      </c>
      <c r="AH101" s="170"/>
    </row>
    <row r="102" spans="1:34" x14ac:dyDescent="0.2">
      <c r="A102" s="39" t="s">
        <v>8541</v>
      </c>
      <c r="B102" s="39" t="s">
        <v>13167</v>
      </c>
      <c r="C102" s="4">
        <f>INDEX('Pace-of-change'!$M:$M,MATCH(Allocations!A102,'Pace-of-change'!$D:$D,0),1)</f>
        <v>16253.906638223118</v>
      </c>
      <c r="D102" s="4">
        <f t="shared" si="23"/>
        <v>61.91833242252163</v>
      </c>
      <c r="E102" s="4">
        <f>(INDEX('Final Weighted Populations'!$I:$I,MATCH(Allocations!A102,'Final Weighted Populations'!$C:$C,0),1))*'Pace-of-change'!$O$158</f>
        <v>18367.048242143061</v>
      </c>
      <c r="F102" s="4">
        <f t="shared" si="24"/>
        <v>69.968225115991615</v>
      </c>
      <c r="G102" s="59">
        <f t="shared" si="16"/>
        <v>-6.7249100162394271E-2</v>
      </c>
      <c r="H102" s="13">
        <f t="shared" si="17"/>
        <v>-2113.141603919943</v>
      </c>
      <c r="I102" s="59">
        <f t="shared" si="18"/>
        <v>-0.11505069165503441</v>
      </c>
      <c r="J102" s="13">
        <f>(INDEX('Pace-of-change'!$V:$V,MATCH(Allocations!A102,'Pace-of-change'!$D:$D,0),1))-Allocations!C102</f>
        <v>1332.7839256806838</v>
      </c>
      <c r="K102" s="59">
        <f t="shared" si="25"/>
        <v>8.1997759390746938E-2</v>
      </c>
      <c r="L102" s="13">
        <f>INDEX('Pace-of-change'!$V:$V,MATCH(Allocations!A102,'Pace-of-change'!$D:$D,0),1)</f>
        <v>17586.690563903801</v>
      </c>
      <c r="M102" s="4">
        <f t="shared" si="19"/>
        <v>66.995496946379831</v>
      </c>
      <c r="N102" s="13">
        <f t="shared" si="20"/>
        <v>18379.436312757556</v>
      </c>
      <c r="O102" s="13">
        <f t="shared" si="21"/>
        <v>-792.74574885375478</v>
      </c>
      <c r="P102" s="59">
        <f t="shared" si="22"/>
        <v>-4.3132212292250394E-2</v>
      </c>
      <c r="Q102" s="4">
        <f>INDEX('Pace-of-change'!$Z:$Z,MATCH(Allocations!A102,'Pace-of-change'!$D:$D,0),1)</f>
        <v>262505.56179886824</v>
      </c>
      <c r="S102" s="91">
        <v>17586.690563903801</v>
      </c>
      <c r="T102" s="91">
        <v>66.133009272452313</v>
      </c>
      <c r="U102" s="91">
        <v>19139.069298512917</v>
      </c>
      <c r="V102" s="91">
        <v>71.970575861642004</v>
      </c>
      <c r="W102" s="91">
        <v>-1552.3787346091158</v>
      </c>
      <c r="X102" s="59">
        <v>-8.1110461036354248E-2</v>
      </c>
      <c r="Y102" s="91">
        <v>602.66480487171066</v>
      </c>
      <c r="Z102" s="59">
        <v>3.4268232711654356E-2</v>
      </c>
      <c r="AA102" s="91">
        <v>18189.355368775512</v>
      </c>
      <c r="AB102" s="91">
        <v>68.399270624122693</v>
      </c>
      <c r="AC102" s="91">
        <v>19144.382163217211</v>
      </c>
      <c r="AD102" s="91">
        <v>-955.02679444169917</v>
      </c>
      <c r="AE102" s="59">
        <v>-4.9885485271842639E-2</v>
      </c>
      <c r="AF102" s="91">
        <v>265929.08378705115</v>
      </c>
      <c r="AH102" s="170"/>
    </row>
    <row r="103" spans="1:34" x14ac:dyDescent="0.2">
      <c r="A103" s="39" t="s">
        <v>10705</v>
      </c>
      <c r="B103" s="39" t="s">
        <v>13168</v>
      </c>
      <c r="C103" s="4">
        <f>INDEX('Pace-of-change'!$M:$M,MATCH(Allocations!A103,'Pace-of-change'!$D:$D,0),1)</f>
        <v>8576.1724616819865</v>
      </c>
      <c r="D103" s="4">
        <f t="shared" si="23"/>
        <v>34.609928301909129</v>
      </c>
      <c r="E103" s="4">
        <f>(INDEX('Final Weighted Populations'!$I:$I,MATCH(Allocations!A103,'Final Weighted Populations'!$C:$C,0),1))*'Pace-of-change'!$O$158</f>
        <v>9200.0770388089168</v>
      </c>
      <c r="F103" s="4">
        <f t="shared" si="24"/>
        <v>37.127752282020765</v>
      </c>
      <c r="G103" s="59">
        <f t="shared" si="16"/>
        <v>-1.7462071309443772E-2</v>
      </c>
      <c r="H103" s="13">
        <f t="shared" si="17"/>
        <v>-623.90457712693023</v>
      </c>
      <c r="I103" s="59">
        <f t="shared" si="18"/>
        <v>-6.7815147035736531E-2</v>
      </c>
      <c r="J103" s="13">
        <f>(INDEX('Pace-of-change'!$V:$V,MATCH(Allocations!A103,'Pace-of-change'!$D:$D,0),1))-Allocations!C103</f>
        <v>298.12674902997787</v>
      </c>
      <c r="K103" s="59">
        <f t="shared" si="25"/>
        <v>3.4762214771449258E-2</v>
      </c>
      <c r="L103" s="13">
        <f>INDEX('Pace-of-change'!$V:$V,MATCH(Allocations!A103,'Pace-of-change'!$D:$D,0),1)</f>
        <v>8874.2992107119644</v>
      </c>
      <c r="M103" s="4">
        <f t="shared" si="19"/>
        <v>35.813046062764549</v>
      </c>
      <c r="N103" s="13">
        <f t="shared" si="20"/>
        <v>9206.2822386054795</v>
      </c>
      <c r="O103" s="13">
        <f t="shared" si="21"/>
        <v>-331.9830278935151</v>
      </c>
      <c r="P103" s="59">
        <f t="shared" si="22"/>
        <v>-3.6060487750569137E-2</v>
      </c>
      <c r="Q103" s="4">
        <f>INDEX('Pace-of-change'!$Z:$Z,MATCH(Allocations!A103,'Pace-of-change'!$D:$D,0),1)</f>
        <v>247795.15250278384</v>
      </c>
      <c r="S103" s="91">
        <v>8874.2992107119644</v>
      </c>
      <c r="T103" s="91">
        <v>35.27425829673588</v>
      </c>
      <c r="U103" s="91">
        <v>9619.2207714555752</v>
      </c>
      <c r="V103" s="91">
        <v>38.235230754455131</v>
      </c>
      <c r="W103" s="91">
        <v>-744.92156074361083</v>
      </c>
      <c r="X103" s="59">
        <v>-7.7440946459417806E-2</v>
      </c>
      <c r="Y103" s="91">
        <v>271.54218019172367</v>
      </c>
      <c r="Z103" s="59">
        <v>3.0598718134717817E-2</v>
      </c>
      <c r="AA103" s="91">
        <v>9145.8413909036881</v>
      </c>
      <c r="AB103" s="91">
        <v>36.353605383768937</v>
      </c>
      <c r="AC103" s="91">
        <v>9621.8909963093738</v>
      </c>
      <c r="AD103" s="91">
        <v>-476.04960540568572</v>
      </c>
      <c r="AE103" s="59">
        <v>-4.9475680569264602E-2</v>
      </c>
      <c r="AF103" s="91">
        <v>251580.03709274734</v>
      </c>
      <c r="AH103" s="170"/>
    </row>
    <row r="104" spans="1:34" x14ac:dyDescent="0.2">
      <c r="A104" s="39" t="s">
        <v>10751</v>
      </c>
      <c r="B104" s="39" t="s">
        <v>13169</v>
      </c>
      <c r="C104" s="4">
        <f>INDEX('Pace-of-change'!$M:$M,MATCH(Allocations!A104,'Pace-of-change'!$D:$D,0),1)</f>
        <v>8030.364168949357</v>
      </c>
      <c r="D104" s="4">
        <f t="shared" si="23"/>
        <v>32.95502587642369</v>
      </c>
      <c r="E104" s="4">
        <f>(INDEX('Final Weighted Populations'!$I:$I,MATCH(Allocations!A104,'Final Weighted Populations'!$C:$C,0),1))*'Pace-of-change'!$O$158</f>
        <v>10354.971452520887</v>
      </c>
      <c r="F104" s="4">
        <f t="shared" si="24"/>
        <v>42.49475428361567</v>
      </c>
      <c r="G104" s="59">
        <f t="shared" si="16"/>
        <v>-0.18260191269432724</v>
      </c>
      <c r="H104" s="13">
        <f t="shared" si="17"/>
        <v>-2324.6072835715304</v>
      </c>
      <c r="I104" s="59">
        <f t="shared" si="18"/>
        <v>-0.22449190654268888</v>
      </c>
      <c r="J104" s="13">
        <f>(INDEX('Pace-of-change'!$V:$V,MATCH(Allocations!A104,'Pace-of-change'!$D:$D,0),1))-Allocations!C104</f>
        <v>803.03641689493725</v>
      </c>
      <c r="K104" s="59">
        <f t="shared" si="25"/>
        <v>0.10000000000000019</v>
      </c>
      <c r="L104" s="13">
        <f>INDEX('Pace-of-change'!$V:$V,MATCH(Allocations!A104,'Pace-of-change'!$D:$D,0),1)</f>
        <v>8833.4005858442943</v>
      </c>
      <c r="M104" s="4">
        <f t="shared" si="19"/>
        <v>36.250528464066065</v>
      </c>
      <c r="N104" s="13">
        <f t="shared" si="20"/>
        <v>10361.955596944847</v>
      </c>
      <c r="O104" s="13">
        <f t="shared" si="21"/>
        <v>-1528.5550111005523</v>
      </c>
      <c r="P104" s="59">
        <f t="shared" si="22"/>
        <v>-0.14751607423904003</v>
      </c>
      <c r="Q104" s="4">
        <f>INDEX('Pace-of-change'!$Z:$Z,MATCH(Allocations!A104,'Pace-of-change'!$D:$D,0),1)</f>
        <v>243676.46376798474</v>
      </c>
      <c r="S104" s="91">
        <v>8833.4005858442943</v>
      </c>
      <c r="T104" s="91">
        <v>35.801710274890652</v>
      </c>
      <c r="U104" s="91">
        <v>10757.292083266389</v>
      </c>
      <c r="V104" s="91">
        <v>43.599228945266674</v>
      </c>
      <c r="W104" s="91">
        <v>-1923.8914974220952</v>
      </c>
      <c r="X104" s="59">
        <v>-0.17884533417241905</v>
      </c>
      <c r="Y104" s="91">
        <v>883.34005858443015</v>
      </c>
      <c r="Z104" s="59">
        <v>0.10000000000000009</v>
      </c>
      <c r="AA104" s="91">
        <v>9716.7406444287244</v>
      </c>
      <c r="AB104" s="91">
        <v>39.381881302379718</v>
      </c>
      <c r="AC104" s="91">
        <v>10760.278228336016</v>
      </c>
      <c r="AD104" s="91">
        <v>-1043.5375839072913</v>
      </c>
      <c r="AE104" s="59">
        <v>-9.6980539142496255E-2</v>
      </c>
      <c r="AF104" s="91">
        <v>246731.24602205263</v>
      </c>
      <c r="AH104" s="170"/>
    </row>
    <row r="105" spans="1:34" x14ac:dyDescent="0.2">
      <c r="A105" s="39" t="s">
        <v>6939</v>
      </c>
      <c r="B105" s="39" t="s">
        <v>13170</v>
      </c>
      <c r="C105" s="4">
        <f>INDEX('Pace-of-change'!$M:$M,MATCH(Allocations!A105,'Pace-of-change'!$D:$D,0),1)</f>
        <v>14865.004746612025</v>
      </c>
      <c r="D105" s="4">
        <f t="shared" si="23"/>
        <v>52.105705838972369</v>
      </c>
      <c r="E105" s="4">
        <f>(INDEX('Final Weighted Populations'!$I:$I,MATCH(Allocations!A105,'Final Weighted Populations'!$C:$C,0),1))*'Pace-of-change'!$O$158</f>
        <v>15013.564648977628</v>
      </c>
      <c r="F105" s="4">
        <f t="shared" si="24"/>
        <v>52.626446915351295</v>
      </c>
      <c r="G105" s="59">
        <f t="shared" si="16"/>
        <v>4.3586653742002213E-2</v>
      </c>
      <c r="H105" s="13">
        <f t="shared" si="17"/>
        <v>-148.55990236560319</v>
      </c>
      <c r="I105" s="59">
        <f t="shared" si="18"/>
        <v>-9.8950453032964174E-3</v>
      </c>
      <c r="J105" s="13">
        <f>(INDEX('Pace-of-change'!$V:$V,MATCH(Allocations!A105,'Pace-of-change'!$D:$D,0),1))-Allocations!C105</f>
        <v>416.22013290513678</v>
      </c>
      <c r="K105" s="59">
        <f t="shared" si="25"/>
        <v>2.8000000000000004E-2</v>
      </c>
      <c r="L105" s="13">
        <f>INDEX('Pace-of-change'!$V:$V,MATCH(Allocations!A105,'Pace-of-change'!$D:$D,0),1)</f>
        <v>15281.224879517162</v>
      </c>
      <c r="M105" s="4">
        <f t="shared" si="19"/>
        <v>53.564665602463599</v>
      </c>
      <c r="N105" s="13">
        <f t="shared" si="20"/>
        <v>15023.690886824605</v>
      </c>
      <c r="O105" s="13">
        <f t="shared" si="21"/>
        <v>257.53399269255715</v>
      </c>
      <c r="P105" s="59">
        <f t="shared" si="22"/>
        <v>1.7141859123207061E-2</v>
      </c>
      <c r="Q105" s="4">
        <f>INDEX('Pace-of-change'!$Z:$Z,MATCH(Allocations!A105,'Pace-of-change'!$D:$D,0),1)</f>
        <v>285285.54612715315</v>
      </c>
      <c r="S105" s="91">
        <v>15281.224879517162</v>
      </c>
      <c r="T105" s="91">
        <v>52.678974695400818</v>
      </c>
      <c r="U105" s="91">
        <v>15828.597523097002</v>
      </c>
      <c r="V105" s="91">
        <v>54.565932702199561</v>
      </c>
      <c r="W105" s="91">
        <v>-547.37264357983986</v>
      </c>
      <c r="X105" s="59">
        <v>-3.4581247187637235E-2</v>
      </c>
      <c r="Y105" s="91">
        <v>427.87429662648174</v>
      </c>
      <c r="Z105" s="59">
        <v>2.8000000000000025E-2</v>
      </c>
      <c r="AA105" s="91">
        <v>15709.099176143643</v>
      </c>
      <c r="AB105" s="91">
        <v>54.153985986872044</v>
      </c>
      <c r="AC105" s="91">
        <v>15832.991425213522</v>
      </c>
      <c r="AD105" s="91">
        <v>-123.89224906987874</v>
      </c>
      <c r="AE105" s="59">
        <v>-7.8249425988183366E-3</v>
      </c>
      <c r="AF105" s="91">
        <v>290082.04825313925</v>
      </c>
      <c r="AH105" s="170"/>
    </row>
    <row r="106" spans="1:34" x14ac:dyDescent="0.2">
      <c r="A106" s="39" t="s">
        <v>5326</v>
      </c>
      <c r="B106" s="39" t="s">
        <v>13171</v>
      </c>
      <c r="C106" s="4">
        <f>INDEX('Pace-of-change'!$M:$M,MATCH(Allocations!A106,'Pace-of-change'!$D:$D,0),1)</f>
        <v>11639.939340827015</v>
      </c>
      <c r="D106" s="4">
        <f t="shared" si="23"/>
        <v>44.028806646513694</v>
      </c>
      <c r="E106" s="4">
        <f>(INDEX('Final Weighted Populations'!$I:$I,MATCH(Allocations!A106,'Final Weighted Populations'!$C:$C,0),1))*'Pace-of-change'!$O$158</f>
        <v>15480.657542675481</v>
      </c>
      <c r="F106" s="4">
        <f t="shared" si="24"/>
        <v>58.556566125449017</v>
      </c>
      <c r="G106" s="59">
        <f t="shared" si="16"/>
        <v>-0.20748298307577873</v>
      </c>
      <c r="H106" s="13">
        <f t="shared" si="17"/>
        <v>-3840.7182018484655</v>
      </c>
      <c r="I106" s="59">
        <f t="shared" si="18"/>
        <v>-0.24809787253937823</v>
      </c>
      <c r="J106" s="13">
        <f>(INDEX('Pace-of-change'!$V:$V,MATCH(Allocations!A106,'Pace-of-change'!$D:$D,0),1))-Allocations!C106</f>
        <v>1163.9939340827023</v>
      </c>
      <c r="K106" s="59">
        <f t="shared" si="25"/>
        <v>0.10000000000000006</v>
      </c>
      <c r="L106" s="13">
        <f>INDEX('Pace-of-change'!$V:$V,MATCH(Allocations!A106,'Pace-of-change'!$D:$D,0),1)</f>
        <v>12803.933274909718</v>
      </c>
      <c r="M106" s="4">
        <f t="shared" si="19"/>
        <v>48.431687311165064</v>
      </c>
      <c r="N106" s="13">
        <f t="shared" si="20"/>
        <v>15491.098821876649</v>
      </c>
      <c r="O106" s="13">
        <f t="shared" si="21"/>
        <v>-2687.1655469669313</v>
      </c>
      <c r="P106" s="59">
        <f t="shared" si="22"/>
        <v>-0.17346513490522025</v>
      </c>
      <c r="Q106" s="4">
        <f>INDEX('Pace-of-change'!$Z:$Z,MATCH(Allocations!A106,'Pace-of-change'!$D:$D,0),1)</f>
        <v>264370.99316087627</v>
      </c>
      <c r="S106" s="91">
        <v>12803.933274909718</v>
      </c>
      <c r="T106" s="91">
        <v>47.624107467661482</v>
      </c>
      <c r="U106" s="91">
        <v>15952.669809078021</v>
      </c>
      <c r="V106" s="91">
        <v>59.335802918654885</v>
      </c>
      <c r="W106" s="91">
        <v>-3148.7365341683035</v>
      </c>
      <c r="X106" s="59">
        <v>-0.19737991018760287</v>
      </c>
      <c r="Y106" s="91">
        <v>1280.3933274909723</v>
      </c>
      <c r="Z106" s="59">
        <v>0.10000000000000009</v>
      </c>
      <c r="AA106" s="91">
        <v>14084.32660240069</v>
      </c>
      <c r="AB106" s="91">
        <v>52.386518214427639</v>
      </c>
      <c r="AC106" s="91">
        <v>15957.098152747507</v>
      </c>
      <c r="AD106" s="91">
        <v>-1872.7715503468171</v>
      </c>
      <c r="AE106" s="59">
        <v>-0.11736291476181474</v>
      </c>
      <c r="AF106" s="91">
        <v>268854.03119846515</v>
      </c>
      <c r="AH106" s="170"/>
    </row>
    <row r="107" spans="1:34" x14ac:dyDescent="0.2">
      <c r="A107" s="39" t="s">
        <v>5441</v>
      </c>
      <c r="B107" s="39" t="s">
        <v>13172</v>
      </c>
      <c r="C107" s="4">
        <f>INDEX('Pace-of-change'!$M:$M,MATCH(Allocations!A107,'Pace-of-change'!$D:$D,0),1)</f>
        <v>24062.815586403165</v>
      </c>
      <c r="D107" s="4">
        <f t="shared" si="23"/>
        <v>111.84636051393814</v>
      </c>
      <c r="E107" s="4">
        <f>(INDEX('Final Weighted Populations'!$I:$I,MATCH(Allocations!A107,'Final Weighted Populations'!$C:$C,0),1))*'Pace-of-change'!$O$158</f>
        <v>19422.796876568977</v>
      </c>
      <c r="F107" s="4">
        <f t="shared" si="24"/>
        <v>90.279091980958171</v>
      </c>
      <c r="G107" s="59">
        <f t="shared" si="16"/>
        <v>0.30581591350431347</v>
      </c>
      <c r="H107" s="13">
        <f t="shared" si="17"/>
        <v>4640.0187098341885</v>
      </c>
      <c r="I107" s="59">
        <f t="shared" si="18"/>
        <v>0.23889549683916814</v>
      </c>
      <c r="J107" s="13">
        <f>(INDEX('Pace-of-change'!$V:$V,MATCH(Allocations!A107,'Pace-of-change'!$D:$D,0),1))-Allocations!C107</f>
        <v>673.75883641928885</v>
      </c>
      <c r="K107" s="59">
        <f t="shared" si="25"/>
        <v>2.8000000000000011E-2</v>
      </c>
      <c r="L107" s="13">
        <f>INDEX('Pace-of-change'!$V:$V,MATCH(Allocations!A107,'Pace-of-change'!$D:$D,0),1)</f>
        <v>24736.574422822454</v>
      </c>
      <c r="M107" s="4">
        <f t="shared" si="19"/>
        <v>114.9780586083284</v>
      </c>
      <c r="N107" s="13">
        <f t="shared" si="20"/>
        <v>19435.897020700242</v>
      </c>
      <c r="O107" s="13">
        <f t="shared" si="21"/>
        <v>5300.6774021222118</v>
      </c>
      <c r="P107" s="59">
        <f t="shared" si="22"/>
        <v>0.27272615184556259</v>
      </c>
      <c r="Q107" s="4">
        <f>INDEX('Pace-of-change'!$Z:$Z,MATCH(Allocations!A107,'Pace-of-change'!$D:$D,0),1)</f>
        <v>215141.69505233469</v>
      </c>
      <c r="S107" s="91">
        <v>24736.574422822454</v>
      </c>
      <c r="T107" s="91">
        <v>112.88197046907754</v>
      </c>
      <c r="U107" s="91">
        <v>20794.894312558772</v>
      </c>
      <c r="V107" s="91">
        <v>94.894652977176946</v>
      </c>
      <c r="W107" s="91">
        <v>3941.6801102636819</v>
      </c>
      <c r="X107" s="59">
        <v>0.18955037957962412</v>
      </c>
      <c r="Y107" s="91">
        <v>692.62408383902948</v>
      </c>
      <c r="Z107" s="59">
        <v>2.8000000000000025E-2</v>
      </c>
      <c r="AA107" s="91">
        <v>25429.198506661483</v>
      </c>
      <c r="AB107" s="91">
        <v>116.04266564221172</v>
      </c>
      <c r="AC107" s="91">
        <v>20800.666822094088</v>
      </c>
      <c r="AD107" s="91">
        <v>4628.5316845673951</v>
      </c>
      <c r="AE107" s="59">
        <v>0.22251842809438463</v>
      </c>
      <c r="AF107" s="91">
        <v>219136.62846272424</v>
      </c>
      <c r="AH107" s="170"/>
    </row>
    <row r="108" spans="1:34" x14ac:dyDescent="0.2">
      <c r="A108" s="39" t="s">
        <v>7116</v>
      </c>
      <c r="B108" s="39" t="s">
        <v>13173</v>
      </c>
      <c r="C108" s="4">
        <f>INDEX('Pace-of-change'!$M:$M,MATCH(Allocations!A108,'Pace-of-change'!$D:$D,0),1)</f>
        <v>20073.855281474524</v>
      </c>
      <c r="D108" s="4">
        <f t="shared" si="23"/>
        <v>126.24228743157617</v>
      </c>
      <c r="E108" s="4">
        <f>(INDEX('Final Weighted Populations'!$I:$I,MATCH(Allocations!A108,'Final Weighted Populations'!$C:$C,0),1))*'Pace-of-change'!$O$158</f>
        <v>7078.8362555158665</v>
      </c>
      <c r="F108" s="4">
        <f t="shared" si="24"/>
        <v>44.518029482588432</v>
      </c>
      <c r="G108" s="59">
        <f t="shared" si="16"/>
        <v>1.9889331710729055</v>
      </c>
      <c r="H108" s="13">
        <f t="shared" si="17"/>
        <v>12995.019025958656</v>
      </c>
      <c r="I108" s="59">
        <f t="shared" si="18"/>
        <v>1.8357564092308067</v>
      </c>
      <c r="J108" s="13">
        <f>(INDEX('Pace-of-change'!$V:$V,MATCH(Allocations!A108,'Pace-of-change'!$D:$D,0),1))-Allocations!C108</f>
        <v>562.06794788128536</v>
      </c>
      <c r="K108" s="59">
        <f t="shared" si="25"/>
        <v>2.7999999999999935E-2</v>
      </c>
      <c r="L108" s="13">
        <f>INDEX('Pace-of-change'!$V:$V,MATCH(Allocations!A108,'Pace-of-change'!$D:$D,0),1)</f>
        <v>20635.923229355809</v>
      </c>
      <c r="M108" s="4">
        <f t="shared" si="19"/>
        <v>129.77707147966029</v>
      </c>
      <c r="N108" s="13">
        <f t="shared" si="20"/>
        <v>7083.6107365454627</v>
      </c>
      <c r="O108" s="13">
        <f t="shared" si="21"/>
        <v>13552.312492810346</v>
      </c>
      <c r="P108" s="59">
        <f t="shared" si="22"/>
        <v>1.9131927200476775</v>
      </c>
      <c r="Q108" s="4">
        <f>INDEX('Pace-of-change'!$Z:$Z,MATCH(Allocations!A108,'Pace-of-change'!$D:$D,0),1)</f>
        <v>159010.54781152183</v>
      </c>
      <c r="S108" s="91">
        <v>20635.923229355809</v>
      </c>
      <c r="T108" s="91">
        <v>129.34599444472082</v>
      </c>
      <c r="U108" s="91">
        <v>7295.3601307488116</v>
      </c>
      <c r="V108" s="91">
        <v>45.727327072127828</v>
      </c>
      <c r="W108" s="91">
        <v>13340.563098606997</v>
      </c>
      <c r="X108" s="59">
        <v>1.828636675848063</v>
      </c>
      <c r="Y108" s="91">
        <v>577.80585042196253</v>
      </c>
      <c r="Z108" s="59">
        <v>2.8000000000000025E-2</v>
      </c>
      <c r="AA108" s="91">
        <v>21213.729079777771</v>
      </c>
      <c r="AB108" s="91">
        <v>132.96768228917296</v>
      </c>
      <c r="AC108" s="91">
        <v>7297.3852690007952</v>
      </c>
      <c r="AD108" s="91">
        <v>13916.343810776976</v>
      </c>
      <c r="AE108" s="59">
        <v>1.9070315322247595</v>
      </c>
      <c r="AF108" s="91">
        <v>159540.48919678823</v>
      </c>
      <c r="AH108" s="170"/>
    </row>
    <row r="109" spans="1:34" x14ac:dyDescent="0.2">
      <c r="A109" s="39" t="s">
        <v>13286</v>
      </c>
      <c r="B109" s="39" t="s">
        <v>13174</v>
      </c>
      <c r="C109" s="4">
        <f>INDEX('Pace-of-change'!$M:$M,MATCH(Allocations!A109,'Pace-of-change'!$D:$D,0),1)</f>
        <v>8802.4246261781245</v>
      </c>
      <c r="D109" s="4">
        <f t="shared" si="23"/>
        <v>51.983552334019443</v>
      </c>
      <c r="E109" s="4">
        <f>(INDEX('Final Weighted Populations'!$I:$I,MATCH(Allocations!A109,'Final Weighted Populations'!$C:$C,0),1))*'Pace-of-change'!$O$158</f>
        <v>6698.8186072738999</v>
      </c>
      <c r="F109" s="4">
        <f t="shared" si="24"/>
        <v>39.560507750524337</v>
      </c>
      <c r="G109" s="59">
        <f t="shared" si="16"/>
        <v>0.38500512198056724</v>
      </c>
      <c r="H109" s="13">
        <f t="shared" si="17"/>
        <v>2103.6060189042246</v>
      </c>
      <c r="I109" s="59">
        <f t="shared" si="18"/>
        <v>0.31402641901962053</v>
      </c>
      <c r="J109" s="13">
        <f>(INDEX('Pace-of-change'!$V:$V,MATCH(Allocations!A109,'Pace-of-change'!$D:$D,0),1))-Allocations!C109</f>
        <v>246.4678895329871</v>
      </c>
      <c r="K109" s="59">
        <f t="shared" si="25"/>
        <v>2.7999999999999955E-2</v>
      </c>
      <c r="L109" s="13">
        <f>INDEX('Pace-of-change'!$V:$V,MATCH(Allocations!A109,'Pace-of-change'!$D:$D,0),1)</f>
        <v>9048.8925157111116</v>
      </c>
      <c r="M109" s="4">
        <f t="shared" si="19"/>
        <v>53.43909179937198</v>
      </c>
      <c r="N109" s="13">
        <f t="shared" si="20"/>
        <v>6703.3367768157113</v>
      </c>
      <c r="O109" s="13">
        <f t="shared" si="21"/>
        <v>2345.5557388954003</v>
      </c>
      <c r="P109" s="59">
        <f t="shared" si="22"/>
        <v>0.34990868234575118</v>
      </c>
      <c r="Q109" s="4">
        <f>INDEX('Pace-of-change'!$Z:$Z,MATCH(Allocations!A109,'Pace-of-change'!$D:$D,0),1)</f>
        <v>169330.9562535914</v>
      </c>
      <c r="S109" s="91">
        <v>9048.8925157111116</v>
      </c>
      <c r="T109" s="91">
        <v>52.182496738854695</v>
      </c>
      <c r="U109" s="91">
        <v>7121.0598389606412</v>
      </c>
      <c r="V109" s="91">
        <v>41.065211149162472</v>
      </c>
      <c r="W109" s="91">
        <v>1927.8326767504705</v>
      </c>
      <c r="X109" s="59">
        <v>0.27072271829579914</v>
      </c>
      <c r="Y109" s="91">
        <v>253.3689904399107</v>
      </c>
      <c r="Z109" s="59">
        <v>2.8000000000000025E-2</v>
      </c>
      <c r="AA109" s="91">
        <v>9302.2615061510223</v>
      </c>
      <c r="AB109" s="91">
        <v>53.643606647542619</v>
      </c>
      <c r="AC109" s="91">
        <v>7123.0365927351058</v>
      </c>
      <c r="AD109" s="91">
        <v>2179.2249134159165</v>
      </c>
      <c r="AE109" s="59">
        <v>0.30594043495979528</v>
      </c>
      <c r="AF109" s="91">
        <v>173408.57722841334</v>
      </c>
      <c r="AH109" s="170"/>
    </row>
    <row r="110" spans="1:34" x14ac:dyDescent="0.2">
      <c r="A110" s="39" t="s">
        <v>6586</v>
      </c>
      <c r="B110" s="39" t="s">
        <v>13175</v>
      </c>
      <c r="C110" s="4">
        <f>INDEX('Pace-of-change'!$M:$M,MATCH(Allocations!A110,'Pace-of-change'!$D:$D,0),1)</f>
        <v>24207.826573074239</v>
      </c>
      <c r="D110" s="4">
        <f t="shared" si="23"/>
        <v>77.83571331282414</v>
      </c>
      <c r="E110" s="4">
        <f>(INDEX('Final Weighted Populations'!$I:$I,MATCH(Allocations!A110,'Final Weighted Populations'!$C:$C,0),1))*'Pace-of-change'!$O$158</f>
        <v>26424.256099455448</v>
      </c>
      <c r="F110" s="4">
        <f t="shared" si="24"/>
        <v>84.962225586560166</v>
      </c>
      <c r="G110" s="59">
        <f t="shared" si="16"/>
        <v>-3.4393207586323249E-2</v>
      </c>
      <c r="H110" s="13">
        <f t="shared" si="17"/>
        <v>-2216.4295263812091</v>
      </c>
      <c r="I110" s="59">
        <f t="shared" si="18"/>
        <v>-8.3878596923940854E-2</v>
      </c>
      <c r="J110" s="13">
        <f>(INDEX('Pace-of-change'!$V:$V,MATCH(Allocations!A110,'Pace-of-change'!$D:$D,0),1))-Allocations!C110</f>
        <v>1230.3788755421192</v>
      </c>
      <c r="K110" s="59">
        <f t="shared" si="25"/>
        <v>5.0825664659653456E-2</v>
      </c>
      <c r="L110" s="13">
        <f>INDEX('Pace-of-change'!$V:$V,MATCH(Allocations!A110,'Pace-of-change'!$D:$D,0),1)</f>
        <v>25438.205448616358</v>
      </c>
      <c r="M110" s="4">
        <f t="shared" si="19"/>
        <v>81.791765176206667</v>
      </c>
      <c r="N110" s="13">
        <f t="shared" si="20"/>
        <v>26442.078535928635</v>
      </c>
      <c r="O110" s="13">
        <f t="shared" si="21"/>
        <v>-1003.8730873122768</v>
      </c>
      <c r="P110" s="59">
        <f t="shared" si="22"/>
        <v>-3.7964983953445518E-2</v>
      </c>
      <c r="Q110" s="4">
        <f>INDEX('Pace-of-change'!$Z:$Z,MATCH(Allocations!A110,'Pace-of-change'!$D:$D,0),1)</f>
        <v>311011.81633400382</v>
      </c>
      <c r="S110" s="91">
        <v>25438.205448616358</v>
      </c>
      <c r="T110" s="91">
        <v>80.943993955410477</v>
      </c>
      <c r="U110" s="91">
        <v>27835.409565430655</v>
      </c>
      <c r="V110" s="91">
        <v>88.571862042774143</v>
      </c>
      <c r="W110" s="91">
        <v>-2397.2041168142969</v>
      </c>
      <c r="X110" s="59">
        <v>-8.6120669831689201E-2</v>
      </c>
      <c r="Y110" s="91">
        <v>999.17306475625446</v>
      </c>
      <c r="Z110" s="59">
        <v>3.9278441506989337E-2</v>
      </c>
      <c r="AA110" s="91">
        <v>26437.378513372612</v>
      </c>
      <c r="AB110" s="91">
        <v>84.123347887330155</v>
      </c>
      <c r="AC110" s="91">
        <v>27843.136470156442</v>
      </c>
      <c r="AD110" s="91">
        <v>-1405.7579567838293</v>
      </c>
      <c r="AE110" s="59">
        <v>-5.0488491420159702E-2</v>
      </c>
      <c r="AF110" s="91">
        <v>314269.21511470602</v>
      </c>
      <c r="AH110" s="170"/>
    </row>
    <row r="111" spans="1:34" x14ac:dyDescent="0.2">
      <c r="A111" s="39" t="s">
        <v>2876</v>
      </c>
      <c r="B111" s="39" t="s">
        <v>13176</v>
      </c>
      <c r="C111" s="4">
        <f>INDEX('Pace-of-change'!$M:$M,MATCH(Allocations!A111,'Pace-of-change'!$D:$D,0),1)</f>
        <v>19008.724549074577</v>
      </c>
      <c r="D111" s="4">
        <f t="shared" si="23"/>
        <v>66.387280074732487</v>
      </c>
      <c r="E111" s="4">
        <f>(INDEX('Final Weighted Populations'!$I:$I,MATCH(Allocations!A111,'Final Weighted Populations'!$C:$C,0),1))*'Pace-of-change'!$O$158</f>
        <v>19108.39424421078</v>
      </c>
      <c r="F111" s="4">
        <f t="shared" si="24"/>
        <v>66.735372864908271</v>
      </c>
      <c r="G111" s="59">
        <f t="shared" si="16"/>
        <v>4.8518426112031277E-2</v>
      </c>
      <c r="H111" s="13">
        <f t="shared" si="17"/>
        <v>-99.66969513620279</v>
      </c>
      <c r="I111" s="59">
        <f t="shared" si="18"/>
        <v>-5.2160162629258846E-3</v>
      </c>
      <c r="J111" s="13">
        <f>(INDEX('Pace-of-change'!$V:$V,MATCH(Allocations!A111,'Pace-of-change'!$D:$D,0),1))-Allocations!C111</f>
        <v>532.24428737408743</v>
      </c>
      <c r="K111" s="59">
        <f t="shared" si="25"/>
        <v>2.7999999999999962E-2</v>
      </c>
      <c r="L111" s="13">
        <f>INDEX('Pace-of-change'!$V:$V,MATCH(Allocations!A111,'Pace-of-change'!$D:$D,0),1)</f>
        <v>19540.968836448665</v>
      </c>
      <c r="M111" s="4">
        <f t="shared" si="19"/>
        <v>68.246123916824999</v>
      </c>
      <c r="N111" s="13">
        <f t="shared" si="20"/>
        <v>19121.282332384024</v>
      </c>
      <c r="O111" s="13">
        <f t="shared" si="21"/>
        <v>419.68650406464076</v>
      </c>
      <c r="P111" s="59">
        <f t="shared" si="22"/>
        <v>2.1948658921993682E-2</v>
      </c>
      <c r="Q111" s="4">
        <f>INDEX('Pace-of-change'!$Z:$Z,MATCH(Allocations!A111,'Pace-of-change'!$D:$D,0),1)</f>
        <v>286330.82312871324</v>
      </c>
      <c r="S111" s="91">
        <v>19540.968836448665</v>
      </c>
      <c r="T111" s="91">
        <v>67.150178301828433</v>
      </c>
      <c r="U111" s="91">
        <v>20353.651976901878</v>
      </c>
      <c r="V111" s="91">
        <v>69.942865718766186</v>
      </c>
      <c r="W111" s="91">
        <v>-812.68314045321313</v>
      </c>
      <c r="X111" s="59">
        <v>-3.9928124022926101E-2</v>
      </c>
      <c r="Y111" s="91">
        <v>547.14712742056145</v>
      </c>
      <c r="Z111" s="59">
        <v>2.8000000000000025E-2</v>
      </c>
      <c r="AA111" s="91">
        <v>20088.115963869226</v>
      </c>
      <c r="AB111" s="91">
        <v>69.03038329427963</v>
      </c>
      <c r="AC111" s="91">
        <v>20359.302000813957</v>
      </c>
      <c r="AD111" s="91">
        <v>-271.18603694473131</v>
      </c>
      <c r="AE111" s="59">
        <v>-1.33200065961932E-2</v>
      </c>
      <c r="AF111" s="91">
        <v>291003.97542677238</v>
      </c>
      <c r="AH111" s="170"/>
    </row>
    <row r="112" spans="1:34" x14ac:dyDescent="0.2">
      <c r="A112" s="39" t="s">
        <v>8750</v>
      </c>
      <c r="B112" s="39" t="s">
        <v>13177</v>
      </c>
      <c r="C112" s="4">
        <f>INDEX('Pace-of-change'!$M:$M,MATCH(Allocations!A112,'Pace-of-change'!$D:$D,0),1)</f>
        <v>8739.9210290119918</v>
      </c>
      <c r="D112" s="4">
        <f t="shared" si="23"/>
        <v>41.550548902698317</v>
      </c>
      <c r="E112" s="4">
        <f>(INDEX('Final Weighted Populations'!$I:$I,MATCH(Allocations!A112,'Final Weighted Populations'!$C:$C,0),1))*'Pace-of-change'!$O$158</f>
        <v>8530.5962308549406</v>
      </c>
      <c r="F112" s="4">
        <f t="shared" si="24"/>
        <v>40.555395716130541</v>
      </c>
      <c r="G112" s="59">
        <f t="shared" si="16"/>
        <v>7.9879768019059716E-2</v>
      </c>
      <c r="H112" s="13">
        <f t="shared" si="17"/>
        <v>209.32479815705119</v>
      </c>
      <c r="I112" s="59">
        <f t="shared" si="18"/>
        <v>2.4538120489155137E-2</v>
      </c>
      <c r="J112" s="13">
        <f>(INDEX('Pace-of-change'!$V:$V,MATCH(Allocations!A112,'Pace-of-change'!$D:$D,0),1))-Allocations!C112</f>
        <v>244.71778881233513</v>
      </c>
      <c r="K112" s="59">
        <f t="shared" si="25"/>
        <v>2.7999999999999928E-2</v>
      </c>
      <c r="L112" s="13">
        <f>INDEX('Pace-of-change'!$V:$V,MATCH(Allocations!A112,'Pace-of-change'!$D:$D,0),1)</f>
        <v>8984.6388178243269</v>
      </c>
      <c r="M112" s="4">
        <f t="shared" si="19"/>
        <v>42.713964271973865</v>
      </c>
      <c r="N112" s="13">
        <f t="shared" si="20"/>
        <v>8536.3498841964229</v>
      </c>
      <c r="O112" s="13">
        <f t="shared" si="21"/>
        <v>448.28893362790404</v>
      </c>
      <c r="P112" s="59">
        <f t="shared" si="22"/>
        <v>5.251529514480581E-2</v>
      </c>
      <c r="Q112" s="4">
        <f>INDEX('Pace-of-change'!$Z:$Z,MATCH(Allocations!A112,'Pace-of-change'!$D:$D,0),1)</f>
        <v>210344.29772465452</v>
      </c>
      <c r="S112" s="91">
        <v>8984.6388178243269</v>
      </c>
      <c r="T112" s="91">
        <v>41.78493985210563</v>
      </c>
      <c r="U112" s="91">
        <v>8772.3667776211732</v>
      </c>
      <c r="V112" s="91">
        <v>40.797724382233199</v>
      </c>
      <c r="W112" s="91">
        <v>212.27204020315367</v>
      </c>
      <c r="X112" s="59">
        <v>2.4197807226286092E-2</v>
      </c>
      <c r="Y112" s="91">
        <v>251.56988689908212</v>
      </c>
      <c r="Z112" s="59">
        <v>2.8000000000000025E-2</v>
      </c>
      <c r="AA112" s="91">
        <v>9236.208704723409</v>
      </c>
      <c r="AB112" s="91">
        <v>42.954918167964586</v>
      </c>
      <c r="AC112" s="91">
        <v>8774.8019220422029</v>
      </c>
      <c r="AD112" s="91">
        <v>461.4067826812061</v>
      </c>
      <c r="AE112" s="59">
        <v>5.2583156495209026E-2</v>
      </c>
      <c r="AF112" s="91">
        <v>215020.98243110365</v>
      </c>
      <c r="AH112" s="170"/>
    </row>
    <row r="113" spans="1:34" x14ac:dyDescent="0.2">
      <c r="A113" s="39" t="s">
        <v>8801</v>
      </c>
      <c r="B113" s="39" t="s">
        <v>13178</v>
      </c>
      <c r="C113" s="4">
        <f>INDEX('Pace-of-change'!$M:$M,MATCH(Allocations!A113,'Pace-of-change'!$D:$D,0),1)</f>
        <v>21580.088954926301</v>
      </c>
      <c r="D113" s="4">
        <f t="shared" si="23"/>
        <v>67.783237221934002</v>
      </c>
      <c r="E113" s="4">
        <f>(INDEX('Final Weighted Populations'!$I:$I,MATCH(Allocations!A113,'Final Weighted Populations'!$C:$C,0),1))*'Pace-of-change'!$O$158</f>
        <v>27811.042162624941</v>
      </c>
      <c r="F113" s="4">
        <f t="shared" si="24"/>
        <v>87.354712588804176</v>
      </c>
      <c r="G113" s="59">
        <f t="shared" si="16"/>
        <v>-0.18213193723503018</v>
      </c>
      <c r="H113" s="13">
        <f t="shared" si="17"/>
        <v>-6230.9532076986397</v>
      </c>
      <c r="I113" s="59">
        <f t="shared" si="18"/>
        <v>-0.22404601637231605</v>
      </c>
      <c r="J113" s="13">
        <f>(INDEX('Pace-of-change'!$V:$V,MATCH(Allocations!A113,'Pace-of-change'!$D:$D,0),1))-Allocations!C113</f>
        <v>2158.0088954926323</v>
      </c>
      <c r="K113" s="59">
        <f t="shared" si="25"/>
        <v>0.1000000000000001</v>
      </c>
      <c r="L113" s="13">
        <f>INDEX('Pace-of-change'!$V:$V,MATCH(Allocations!A113,'Pace-of-change'!$D:$D,0),1)</f>
        <v>23738.097850418933</v>
      </c>
      <c r="M113" s="4">
        <f t="shared" si="19"/>
        <v>74.561560944127393</v>
      </c>
      <c r="N113" s="13">
        <f t="shared" si="20"/>
        <v>27829.799948287138</v>
      </c>
      <c r="O113" s="13">
        <f t="shared" si="21"/>
        <v>-4091.7020978682049</v>
      </c>
      <c r="P113" s="59">
        <f t="shared" si="22"/>
        <v>-0.14702592564342309</v>
      </c>
      <c r="Q113" s="4">
        <f>INDEX('Pace-of-change'!$Z:$Z,MATCH(Allocations!A113,'Pace-of-change'!$D:$D,0),1)</f>
        <v>318369.11070312816</v>
      </c>
      <c r="S113" s="91">
        <v>23738.097850418933</v>
      </c>
      <c r="T113" s="91">
        <v>73.669230776329897</v>
      </c>
      <c r="U113" s="91">
        <v>29298.812395588979</v>
      </c>
      <c r="V113" s="91">
        <v>90.926450191751442</v>
      </c>
      <c r="W113" s="91">
        <v>-5560.7145451700453</v>
      </c>
      <c r="X113" s="59">
        <v>-0.18979317216308833</v>
      </c>
      <c r="Y113" s="91">
        <v>2373.8097850418962</v>
      </c>
      <c r="Z113" s="59">
        <v>0.10000000000000009</v>
      </c>
      <c r="AA113" s="91">
        <v>26111.90763546083</v>
      </c>
      <c r="AB113" s="91">
        <v>81.036153853962887</v>
      </c>
      <c r="AC113" s="91">
        <v>29306.945530164463</v>
      </c>
      <c r="AD113" s="91">
        <v>-3195.0378947036334</v>
      </c>
      <c r="AE113" s="59">
        <v>-0.10901981891681987</v>
      </c>
      <c r="AF113" s="91">
        <v>322225.40673040453</v>
      </c>
      <c r="AH113" s="170"/>
    </row>
    <row r="114" spans="1:34" x14ac:dyDescent="0.2">
      <c r="A114" s="39" t="s">
        <v>3625</v>
      </c>
      <c r="B114" s="39" t="s">
        <v>9439</v>
      </c>
      <c r="C114" s="4">
        <f>INDEX('Pace-of-change'!$M:$M,MATCH(Allocations!A114,'Pace-of-change'!$D:$D,0),1)</f>
        <v>9430.8240994591615</v>
      </c>
      <c r="D114" s="4">
        <f t="shared" si="23"/>
        <v>32.127738699915909</v>
      </c>
      <c r="E114" s="4">
        <f>(INDEX('Final Weighted Populations'!$I:$I,MATCH(Allocations!A114,'Final Weighted Populations'!$C:$C,0),1))*'Pace-of-change'!$O$158</f>
        <v>13666.047858015325</v>
      </c>
      <c r="F114" s="4">
        <f t="shared" si="24"/>
        <v>46.555763315322672</v>
      </c>
      <c r="G114" s="59">
        <f t="shared" si="16"/>
        <v>-0.272632336336884</v>
      </c>
      <c r="H114" s="13">
        <f t="shared" si="17"/>
        <v>-4235.2237585561634</v>
      </c>
      <c r="I114" s="59">
        <f t="shared" si="18"/>
        <v>-0.30990845360402763</v>
      </c>
      <c r="J114" s="13">
        <f>(INDEX('Pace-of-change'!$V:$V,MATCH(Allocations!A114,'Pace-of-change'!$D:$D,0),1))-Allocations!C114</f>
        <v>943.08240994591688</v>
      </c>
      <c r="K114" s="59">
        <f t="shared" si="25"/>
        <v>0.10000000000000007</v>
      </c>
      <c r="L114" s="13">
        <f>INDEX('Pace-of-change'!$V:$V,MATCH(Allocations!A114,'Pace-of-change'!$D:$D,0),1)</f>
        <v>10373.906509405078</v>
      </c>
      <c r="M114" s="4">
        <f t="shared" si="19"/>
        <v>35.340512569907496</v>
      </c>
      <c r="N114" s="13">
        <f t="shared" si="20"/>
        <v>13675.265232721062</v>
      </c>
      <c r="O114" s="13">
        <f t="shared" si="21"/>
        <v>-3301.3587233159833</v>
      </c>
      <c r="P114" s="59">
        <f t="shared" si="22"/>
        <v>-0.24141094648875699</v>
      </c>
      <c r="Q114" s="4">
        <f>INDEX('Pace-of-change'!$Z:$Z,MATCH(Allocations!A114,'Pace-of-change'!$D:$D,0),1)</f>
        <v>293541.48412206327</v>
      </c>
      <c r="S114" s="91">
        <v>10373.906509405078</v>
      </c>
      <c r="T114" s="91">
        <v>34.615104775355825</v>
      </c>
      <c r="U114" s="91">
        <v>14053.302029815202</v>
      </c>
      <c r="V114" s="91">
        <v>46.892317928713545</v>
      </c>
      <c r="W114" s="91">
        <v>-3679.3955204101239</v>
      </c>
      <c r="X114" s="59">
        <v>-0.26181715248160131</v>
      </c>
      <c r="Y114" s="91">
        <v>1037.3906509405097</v>
      </c>
      <c r="Z114" s="59">
        <v>0.10000000000000009</v>
      </c>
      <c r="AA114" s="91">
        <v>11411.297160345588</v>
      </c>
      <c r="AB114" s="91">
        <v>38.076615252891408</v>
      </c>
      <c r="AC114" s="91">
        <v>14057.203122975401</v>
      </c>
      <c r="AD114" s="91">
        <v>-2645.9059626298131</v>
      </c>
      <c r="AE114" s="59">
        <v>-0.18822421071125353</v>
      </c>
      <c r="AF114" s="91">
        <v>299693.05529275088</v>
      </c>
      <c r="AH114" s="170"/>
    </row>
    <row r="115" spans="1:34" x14ac:dyDescent="0.2">
      <c r="A115" s="39" t="s">
        <v>5784</v>
      </c>
      <c r="B115" s="39" t="s">
        <v>9440</v>
      </c>
      <c r="C115" s="4">
        <f>INDEX('Pace-of-change'!$M:$M,MATCH(Allocations!A115,'Pace-of-change'!$D:$D,0),1)</f>
        <v>7466.9144238293356</v>
      </c>
      <c r="D115" s="4">
        <f t="shared" si="23"/>
        <v>38.586370507612472</v>
      </c>
      <c r="E115" s="4">
        <f>(INDEX('Final Weighted Populations'!$I:$I,MATCH(Allocations!A115,'Final Weighted Populations'!$C:$C,0),1))*'Pace-of-change'!$O$158</f>
        <v>6322.3817562079612</v>
      </c>
      <c r="F115" s="4">
        <f t="shared" si="24"/>
        <v>32.671830837790509</v>
      </c>
      <c r="G115" s="59">
        <f t="shared" si="16"/>
        <v>0.24482339224400373</v>
      </c>
      <c r="H115" s="13">
        <f t="shared" si="17"/>
        <v>1144.5326676213745</v>
      </c>
      <c r="I115" s="59">
        <f t="shared" si="18"/>
        <v>0.18102871856758021</v>
      </c>
      <c r="J115" s="13">
        <f>(INDEX('Pace-of-change'!$V:$V,MATCH(Allocations!A115,'Pace-of-change'!$D:$D,0),1))-Allocations!C115</f>
        <v>209.07360386722121</v>
      </c>
      <c r="K115" s="59">
        <f t="shared" si="25"/>
        <v>2.7999999999999976E-2</v>
      </c>
      <c r="L115" s="13">
        <f>INDEX('Pace-of-change'!$V:$V,MATCH(Allocations!A115,'Pace-of-change'!$D:$D,0),1)</f>
        <v>7675.9880276965569</v>
      </c>
      <c r="M115" s="4">
        <f t="shared" si="19"/>
        <v>39.666788881825624</v>
      </c>
      <c r="N115" s="13">
        <f t="shared" si="20"/>
        <v>6326.646029411535</v>
      </c>
      <c r="O115" s="13">
        <f t="shared" si="21"/>
        <v>1349.3419982850219</v>
      </c>
      <c r="P115" s="59">
        <f t="shared" si="22"/>
        <v>0.21327919912259249</v>
      </c>
      <c r="Q115" s="4">
        <f>INDEX('Pace-of-change'!$Z:$Z,MATCH(Allocations!A115,'Pace-of-change'!$D:$D,0),1)</f>
        <v>193511.70699913931</v>
      </c>
      <c r="S115" s="91">
        <v>7675.9880276965569</v>
      </c>
      <c r="T115" s="91">
        <v>39.04614323431862</v>
      </c>
      <c r="U115" s="91">
        <v>6682.2660299754507</v>
      </c>
      <c r="V115" s="91">
        <v>33.991287583409651</v>
      </c>
      <c r="W115" s="91">
        <v>993.72199772110616</v>
      </c>
      <c r="X115" s="59">
        <v>0.1487103316844087</v>
      </c>
      <c r="Y115" s="91">
        <v>214.92766477550413</v>
      </c>
      <c r="Z115" s="59">
        <v>2.8000000000000025E-2</v>
      </c>
      <c r="AA115" s="91">
        <v>7890.915692472061</v>
      </c>
      <c r="AB115" s="91">
        <v>40.13943524487955</v>
      </c>
      <c r="AC115" s="91">
        <v>6684.1209778196562</v>
      </c>
      <c r="AD115" s="91">
        <v>1206.7947146524048</v>
      </c>
      <c r="AE115" s="59">
        <v>0.18054650995351348</v>
      </c>
      <c r="AF115" s="91">
        <v>196587.61126886256</v>
      </c>
      <c r="AH115" s="170"/>
    </row>
    <row r="116" spans="1:34" x14ac:dyDescent="0.2">
      <c r="A116" s="39" t="s">
        <v>6038</v>
      </c>
      <c r="B116" s="39" t="s">
        <v>9441</v>
      </c>
      <c r="C116" s="4">
        <f>INDEX('Pace-of-change'!$M:$M,MATCH(Allocations!A116,'Pace-of-change'!$D:$D,0),1)</f>
        <v>20699.513841461645</v>
      </c>
      <c r="D116" s="4">
        <f t="shared" si="23"/>
        <v>68.121990342595637</v>
      </c>
      <c r="E116" s="4">
        <f>(INDEX('Final Weighted Populations'!$I:$I,MATCH(Allocations!A116,'Final Weighted Populations'!$C:$C,0),1))*'Pace-of-change'!$O$158</f>
        <v>22663.139605104265</v>
      </c>
      <c r="F116" s="4">
        <f t="shared" si="24"/>
        <v>74.584272323315304</v>
      </c>
      <c r="G116" s="59">
        <f t="shared" si="16"/>
        <v>-3.7308019560579608E-2</v>
      </c>
      <c r="H116" s="13">
        <f t="shared" si="17"/>
        <v>-1963.6257636426199</v>
      </c>
      <c r="I116" s="59">
        <f t="shared" si="18"/>
        <v>-8.6644030697333993E-2</v>
      </c>
      <c r="J116" s="13">
        <f>(INDEX('Pace-of-change'!$V:$V,MATCH(Allocations!A116,'Pace-of-change'!$D:$D,0),1))-Allocations!C116</f>
        <v>1109.3096837939847</v>
      </c>
      <c r="K116" s="59">
        <f t="shared" si="25"/>
        <v>5.3591098433046755E-2</v>
      </c>
      <c r="L116" s="13">
        <f>INDEX('Pace-of-change'!$V:$V,MATCH(Allocations!A116,'Pace-of-change'!$D:$D,0),1)</f>
        <v>21808.82352525563</v>
      </c>
      <c r="M116" s="4">
        <f t="shared" si="19"/>
        <v>71.772722632500745</v>
      </c>
      <c r="N116" s="13">
        <f t="shared" si="20"/>
        <v>22678.42527159095</v>
      </c>
      <c r="O116" s="13">
        <f t="shared" si="21"/>
        <v>-869.60174633532006</v>
      </c>
      <c r="P116" s="59">
        <f t="shared" si="22"/>
        <v>-3.834489105487681E-2</v>
      </c>
      <c r="Q116" s="4">
        <f>INDEX('Pace-of-change'!$Z:$Z,MATCH(Allocations!A116,'Pace-of-change'!$D:$D,0),1)</f>
        <v>303859.4987809473</v>
      </c>
      <c r="S116" s="91">
        <v>21808.82352525563</v>
      </c>
      <c r="T116" s="91">
        <v>70.163151561769354</v>
      </c>
      <c r="U116" s="91">
        <v>24204.180935308097</v>
      </c>
      <c r="V116" s="91">
        <v>77.869473950571802</v>
      </c>
      <c r="W116" s="91">
        <v>-2395.3574100524675</v>
      </c>
      <c r="X116" s="59">
        <v>-9.8964613446523006E-2</v>
      </c>
      <c r="Y116" s="91">
        <v>1136.7278988372491</v>
      </c>
      <c r="Z116" s="59">
        <v>5.21223851218231E-2</v>
      </c>
      <c r="AA116" s="91">
        <v>22945.551424092879</v>
      </c>
      <c r="AB116" s="91">
        <v>73.820222368832745</v>
      </c>
      <c r="AC116" s="91">
        <v>24210.899837705172</v>
      </c>
      <c r="AD116" s="91">
        <v>-1265.3484136122934</v>
      </c>
      <c r="AE116" s="59">
        <v>-5.2263584670309775E-2</v>
      </c>
      <c r="AF116" s="91">
        <v>310830.15856344264</v>
      </c>
      <c r="AH116" s="170"/>
    </row>
    <row r="117" spans="1:34" x14ac:dyDescent="0.2">
      <c r="A117" s="39" t="s">
        <v>1613</v>
      </c>
      <c r="B117" s="39" t="s">
        <v>9442</v>
      </c>
      <c r="C117" s="4">
        <f>INDEX('Pace-of-change'!$M:$M,MATCH(Allocations!A117,'Pace-of-change'!$D:$D,0),1)</f>
        <v>8119.4659542872814</v>
      </c>
      <c r="D117" s="4">
        <f t="shared" si="23"/>
        <v>41.229184693192423</v>
      </c>
      <c r="E117" s="4">
        <f>(INDEX('Final Weighted Populations'!$I:$I,MATCH(Allocations!A117,'Final Weighted Populations'!$C:$C,0),1))*'Pace-of-change'!$O$158</f>
        <v>8690.2607075719843</v>
      </c>
      <c r="F117" s="4">
        <f t="shared" si="24"/>
        <v>44.127577572425324</v>
      </c>
      <c r="G117" s="59">
        <f t="shared" si="16"/>
        <v>-1.5213827084034626E-2</v>
      </c>
      <c r="H117" s="13">
        <f t="shared" si="17"/>
        <v>-570.79475328470289</v>
      </c>
      <c r="I117" s="59">
        <f t="shared" si="18"/>
        <v>-6.5682120766222693E-2</v>
      </c>
      <c r="J117" s="13">
        <f>(INDEX('Pace-of-change'!$V:$V,MATCH(Allocations!A117,'Pace-of-change'!$D:$D,0),1))-Allocations!C117</f>
        <v>264.93158515748655</v>
      </c>
      <c r="K117" s="59">
        <f t="shared" si="25"/>
        <v>3.2629188501935406E-2</v>
      </c>
      <c r="L117" s="13">
        <f>INDEX('Pace-of-change'!$V:$V,MATCH(Allocations!A117,'Pace-of-change'!$D:$D,0),1)</f>
        <v>8384.397539444768</v>
      </c>
      <c r="M117" s="4">
        <f t="shared" si="19"/>
        <v>42.574459532327708</v>
      </c>
      <c r="N117" s="13">
        <f t="shared" si="20"/>
        <v>8696.1220502267497</v>
      </c>
      <c r="O117" s="13">
        <f t="shared" si="21"/>
        <v>-311.72451078198173</v>
      </c>
      <c r="P117" s="59">
        <f t="shared" si="22"/>
        <v>-3.584638175287036E-2</v>
      </c>
      <c r="Q117" s="4">
        <f>INDEX('Pace-of-change'!$Z:$Z,MATCH(Allocations!A117,'Pace-of-change'!$D:$D,0),1)</f>
        <v>196934.91430180843</v>
      </c>
      <c r="S117" s="91">
        <v>8384.397539444768</v>
      </c>
      <c r="T117" s="91">
        <v>41.92583306556137</v>
      </c>
      <c r="U117" s="91">
        <v>8895.9042073636574</v>
      </c>
      <c r="V117" s="91">
        <v>44.483600999416886</v>
      </c>
      <c r="W117" s="91">
        <v>-511.50666791888943</v>
      </c>
      <c r="X117" s="59">
        <v>-5.7499120493618355E-2</v>
      </c>
      <c r="Y117" s="91">
        <v>234.76313110445335</v>
      </c>
      <c r="Z117" s="59">
        <v>2.8000000000000025E-2</v>
      </c>
      <c r="AA117" s="91">
        <v>8619.1606705492213</v>
      </c>
      <c r="AB117" s="91">
        <v>43.099756391397094</v>
      </c>
      <c r="AC117" s="91">
        <v>8898.3736448654981</v>
      </c>
      <c r="AD117" s="91">
        <v>-279.21297431627681</v>
      </c>
      <c r="AE117" s="59">
        <v>-3.1377978208117517E-2</v>
      </c>
      <c r="AF117" s="91">
        <v>199981.65632949251</v>
      </c>
      <c r="AH117" s="170"/>
    </row>
    <row r="118" spans="1:34" x14ac:dyDescent="0.2">
      <c r="A118" s="39" t="s">
        <v>10449</v>
      </c>
      <c r="B118" s="39" t="s">
        <v>9443</v>
      </c>
      <c r="C118" s="4">
        <f>INDEX('Pace-of-change'!$M:$M,MATCH(Allocations!A118,'Pace-of-change'!$D:$D,0),1)</f>
        <v>30527.53290001554</v>
      </c>
      <c r="D118" s="4">
        <f t="shared" si="23"/>
        <v>112.95520820680703</v>
      </c>
      <c r="E118" s="4">
        <f>(INDEX('Final Weighted Populations'!$I:$I,MATCH(Allocations!A118,'Final Weighted Populations'!$C:$C,0),1))*'Pace-of-change'!$O$158</f>
        <v>26258.011952373585</v>
      </c>
      <c r="F118" s="4">
        <f t="shared" si="24"/>
        <v>97.157514067429801</v>
      </c>
      <c r="G118" s="59">
        <f t="shared" si="16"/>
        <v>0.22539794817362147</v>
      </c>
      <c r="H118" s="13">
        <f t="shared" si="17"/>
        <v>4269.520947641955</v>
      </c>
      <c r="I118" s="59">
        <f t="shared" si="18"/>
        <v>0.16259878910048303</v>
      </c>
      <c r="J118" s="13">
        <f>(INDEX('Pace-of-change'!$V:$V,MATCH(Allocations!A118,'Pace-of-change'!$D:$D,0),1))-Allocations!C118</f>
        <v>854.77092120043744</v>
      </c>
      <c r="K118" s="59">
        <f t="shared" si="25"/>
        <v>2.8000000000000077E-2</v>
      </c>
      <c r="L118" s="13">
        <f>INDEX('Pace-of-change'!$V:$V,MATCH(Allocations!A118,'Pace-of-change'!$D:$D,0),1)</f>
        <v>31382.303821215977</v>
      </c>
      <c r="M118" s="4">
        <f t="shared" si="19"/>
        <v>116.11795403659764</v>
      </c>
      <c r="N118" s="13">
        <f t="shared" si="20"/>
        <v>26275.722261726176</v>
      </c>
      <c r="O118" s="13">
        <f t="shared" si="21"/>
        <v>5106.5815594898013</v>
      </c>
      <c r="P118" s="59">
        <f t="shared" si="22"/>
        <v>0.19434600155323478</v>
      </c>
      <c r="Q118" s="4">
        <f>INDEX('Pace-of-change'!$Z:$Z,MATCH(Allocations!A118,'Pace-of-change'!$D:$D,0),1)</f>
        <v>270262.28701312648</v>
      </c>
      <c r="S118" s="91">
        <v>31382.303821215977</v>
      </c>
      <c r="T118" s="91">
        <v>113.30809466078726</v>
      </c>
      <c r="U118" s="91">
        <v>27763.53374187056</v>
      </c>
      <c r="V118" s="91">
        <v>100.24226160270277</v>
      </c>
      <c r="W118" s="91">
        <v>3618.7700793454169</v>
      </c>
      <c r="X118" s="59">
        <v>0.13034256060452062</v>
      </c>
      <c r="Y118" s="91">
        <v>878.70450699404682</v>
      </c>
      <c r="Z118" s="59">
        <v>2.8000000000000025E-2</v>
      </c>
      <c r="AA118" s="91">
        <v>32261.008328210024</v>
      </c>
      <c r="AB118" s="91">
        <v>116.4807213112893</v>
      </c>
      <c r="AC118" s="91">
        <v>27771.240694396987</v>
      </c>
      <c r="AD118" s="91">
        <v>4489.7676338130368</v>
      </c>
      <c r="AE118" s="59">
        <v>0.16166968135200652</v>
      </c>
      <c r="AF118" s="91">
        <v>276964.35912337789</v>
      </c>
      <c r="AH118" s="170"/>
    </row>
    <row r="119" spans="1:34" x14ac:dyDescent="0.2">
      <c r="A119" s="39" t="s">
        <v>9584</v>
      </c>
      <c r="B119" s="39" t="s">
        <v>9444</v>
      </c>
      <c r="C119" s="4">
        <f>INDEX('Pace-of-change'!$M:$M,MATCH(Allocations!A119,'Pace-of-change'!$D:$D,0),1)</f>
        <v>10145.922256043579</v>
      </c>
      <c r="D119" s="4">
        <f t="shared" si="23"/>
        <v>38.046252037124155</v>
      </c>
      <c r="E119" s="4">
        <f>(INDEX('Final Weighted Populations'!$I:$I,MATCH(Allocations!A119,'Final Weighted Populations'!$C:$C,0),1))*'Pace-of-change'!$O$158</f>
        <v>17773.474627095908</v>
      </c>
      <c r="F119" s="4">
        <f t="shared" si="24"/>
        <v>66.648854404056223</v>
      </c>
      <c r="G119" s="59">
        <f t="shared" si="16"/>
        <v>-0.3983187552201336</v>
      </c>
      <c r="H119" s="13">
        <f t="shared" si="17"/>
        <v>-7627.5523710523285</v>
      </c>
      <c r="I119" s="59">
        <f t="shared" si="18"/>
        <v>-0.42915369847964446</v>
      </c>
      <c r="J119" s="13">
        <f>(INDEX('Pace-of-change'!$V:$V,MATCH(Allocations!A119,'Pace-of-change'!$D:$D,0),1))-Allocations!C119</f>
        <v>1014.5922256043596</v>
      </c>
      <c r="K119" s="59">
        <f t="shared" si="25"/>
        <v>0.10000000000000016</v>
      </c>
      <c r="L119" s="13">
        <f>INDEX('Pace-of-change'!$V:$V,MATCH(Allocations!A119,'Pace-of-change'!$D:$D,0),1)</f>
        <v>11160.514481647939</v>
      </c>
      <c r="M119" s="4">
        <f t="shared" si="19"/>
        <v>41.850877240836581</v>
      </c>
      <c r="N119" s="13">
        <f t="shared" si="20"/>
        <v>17785.462348576395</v>
      </c>
      <c r="O119" s="13">
        <f t="shared" si="21"/>
        <v>-6624.9478669284563</v>
      </c>
      <c r="P119" s="59">
        <f t="shared" si="22"/>
        <v>-0.37249230506839975</v>
      </c>
      <c r="Q119" s="4">
        <f>INDEX('Pace-of-change'!$Z:$Z,MATCH(Allocations!A119,'Pace-of-change'!$D:$D,0),1)</f>
        <v>266673.37024796964</v>
      </c>
      <c r="S119" s="91">
        <v>11160.514481647939</v>
      </c>
      <c r="T119" s="91">
        <v>41.313318639344466</v>
      </c>
      <c r="U119" s="91">
        <v>18476.59278376351</v>
      </c>
      <c r="V119" s="91">
        <v>68.395535555303795</v>
      </c>
      <c r="W119" s="91">
        <v>-7316.0783021155712</v>
      </c>
      <c r="X119" s="59">
        <v>-0.39596468828087439</v>
      </c>
      <c r="Y119" s="91">
        <v>1116.0514481647951</v>
      </c>
      <c r="Z119" s="59">
        <v>0.10000000000000009</v>
      </c>
      <c r="AA119" s="91">
        <v>12276.565929812734</v>
      </c>
      <c r="AB119" s="91">
        <v>45.444650503278922</v>
      </c>
      <c r="AC119" s="91">
        <v>18481.721749865541</v>
      </c>
      <c r="AD119" s="91">
        <v>-6205.155820052807</v>
      </c>
      <c r="AE119" s="59">
        <v>-0.33574554925316691</v>
      </c>
      <c r="AF119" s="91">
        <v>270143.25765200803</v>
      </c>
      <c r="AH119" s="170"/>
    </row>
    <row r="120" spans="1:34" x14ac:dyDescent="0.2">
      <c r="A120" s="39" t="s">
        <v>4167</v>
      </c>
      <c r="B120" s="39" t="s">
        <v>9445</v>
      </c>
      <c r="C120" s="4">
        <f>INDEX('Pace-of-change'!$M:$M,MATCH(Allocations!A120,'Pace-of-change'!$D:$D,0),1)</f>
        <v>24064.38831186419</v>
      </c>
      <c r="D120" s="4">
        <f t="shared" si="23"/>
        <v>76.353522308043893</v>
      </c>
      <c r="E120" s="4">
        <f>(INDEX('Final Weighted Populations'!$I:$I,MATCH(Allocations!A120,'Final Weighted Populations'!$C:$C,0),1))*'Pace-of-change'!$O$158</f>
        <v>18211.127576817089</v>
      </c>
      <c r="F120" s="4">
        <f t="shared" si="24"/>
        <v>57.781802623489192</v>
      </c>
      <c r="G120" s="59">
        <f t="shared" si="16"/>
        <v>0.39278882196045783</v>
      </c>
      <c r="H120" s="13">
        <f t="shared" si="17"/>
        <v>5853.2607350471008</v>
      </c>
      <c r="I120" s="59">
        <f t="shared" si="18"/>
        <v>0.32141122016510104</v>
      </c>
      <c r="J120" s="13">
        <f>(INDEX('Pace-of-change'!$V:$V,MATCH(Allocations!A120,'Pace-of-change'!$D:$D,0),1))-Allocations!C120</f>
        <v>673.80287273219801</v>
      </c>
      <c r="K120" s="59">
        <f t="shared" si="25"/>
        <v>2.8000000000000028E-2</v>
      </c>
      <c r="L120" s="13">
        <f>INDEX('Pace-of-change'!$V:$V,MATCH(Allocations!A120,'Pace-of-change'!$D:$D,0),1)</f>
        <v>24738.191184596388</v>
      </c>
      <c r="M120" s="4">
        <f t="shared" si="19"/>
        <v>78.491420932669115</v>
      </c>
      <c r="N120" s="13">
        <f t="shared" si="20"/>
        <v>18223.410483216474</v>
      </c>
      <c r="O120" s="13">
        <f t="shared" si="21"/>
        <v>6514.7807013799138</v>
      </c>
      <c r="P120" s="59">
        <f t="shared" si="22"/>
        <v>0.3574951410648376</v>
      </c>
      <c r="Q120" s="4">
        <f>INDEX('Pace-of-change'!$Z:$Z,MATCH(Allocations!A120,'Pace-of-change'!$D:$D,0),1)</f>
        <v>315170.63763971231</v>
      </c>
      <c r="S120" s="91">
        <v>24738.191184596388</v>
      </c>
      <c r="T120" s="91">
        <v>77.550221795544203</v>
      </c>
      <c r="U120" s="91">
        <v>19189.551396411651</v>
      </c>
      <c r="V120" s="91">
        <v>60.156134935012567</v>
      </c>
      <c r="W120" s="91">
        <v>5548.639788184737</v>
      </c>
      <c r="X120" s="59">
        <v>0.28914900997749771</v>
      </c>
      <c r="Y120" s="91">
        <v>692.66935316869785</v>
      </c>
      <c r="Z120" s="59">
        <v>2.8000000000000025E-2</v>
      </c>
      <c r="AA120" s="91">
        <v>25430.860537765086</v>
      </c>
      <c r="AB120" s="91">
        <v>79.72162800581944</v>
      </c>
      <c r="AC120" s="91">
        <v>19194.878274574592</v>
      </c>
      <c r="AD120" s="91">
        <v>6235.9822631904935</v>
      </c>
      <c r="AE120" s="59">
        <v>0.32487740604485282</v>
      </c>
      <c r="AF120" s="91">
        <v>318995.75026125542</v>
      </c>
      <c r="AH120" s="170"/>
    </row>
    <row r="121" spans="1:34" x14ac:dyDescent="0.2">
      <c r="A121" s="39" t="s">
        <v>4786</v>
      </c>
      <c r="B121" s="39" t="s">
        <v>9446</v>
      </c>
      <c r="C121" s="4">
        <f>INDEX('Pace-of-change'!$M:$M,MATCH(Allocations!A121,'Pace-of-change'!$D:$D,0),1)</f>
        <v>29556.584270557232</v>
      </c>
      <c r="D121" s="4">
        <f t="shared" si="23"/>
        <v>128.33812458143152</v>
      </c>
      <c r="E121" s="4">
        <f>(INDEX('Final Weighted Populations'!$I:$I,MATCH(Allocations!A121,'Final Weighted Populations'!$C:$C,0),1))*'Pace-of-change'!$O$158</f>
        <v>12699.923918531136</v>
      </c>
      <c r="F121" s="4">
        <f t="shared" si="24"/>
        <v>55.144545902577754</v>
      </c>
      <c r="G121" s="59">
        <f t="shared" si="16"/>
        <v>1.4530161434536439</v>
      </c>
      <c r="H121" s="13">
        <f t="shared" si="17"/>
        <v>16856.660352026098</v>
      </c>
      <c r="I121" s="59">
        <f t="shared" si="18"/>
        <v>1.3273040421470279</v>
      </c>
      <c r="J121" s="13">
        <f>(INDEX('Pace-of-change'!$V:$V,MATCH(Allocations!A121,'Pace-of-change'!$D:$D,0),1))-Allocations!C121</f>
        <v>827.58435957560505</v>
      </c>
      <c r="K121" s="59">
        <f t="shared" si="25"/>
        <v>2.8000000000000087E-2</v>
      </c>
      <c r="L121" s="13">
        <f>INDEX('Pace-of-change'!$V:$V,MATCH(Allocations!A121,'Pace-of-change'!$D:$D,0),1)</f>
        <v>30384.168630132837</v>
      </c>
      <c r="M121" s="4">
        <f t="shared" si="19"/>
        <v>131.9315920697116</v>
      </c>
      <c r="N121" s="13">
        <f t="shared" si="20"/>
        <v>12708.48966912031</v>
      </c>
      <c r="O121" s="13">
        <f t="shared" si="21"/>
        <v>17675.678961012527</v>
      </c>
      <c r="P121" s="59">
        <f t="shared" si="22"/>
        <v>1.3908559884941898</v>
      </c>
      <c r="Q121" s="4">
        <f>INDEX('Pace-of-change'!$Z:$Z,MATCH(Allocations!A121,'Pace-of-change'!$D:$D,0),1)</f>
        <v>230302.44806018929</v>
      </c>
      <c r="S121" s="91">
        <v>30384.168630132837</v>
      </c>
      <c r="T121" s="91">
        <v>129.29855633146263</v>
      </c>
      <c r="U121" s="91">
        <v>13739.013281559401</v>
      </c>
      <c r="V121" s="91">
        <v>58.46579527480246</v>
      </c>
      <c r="W121" s="91">
        <v>16645.155348573437</v>
      </c>
      <c r="X121" s="59">
        <v>1.211524802215213</v>
      </c>
      <c r="Y121" s="91">
        <v>850.75672164372008</v>
      </c>
      <c r="Z121" s="59">
        <v>2.8000000000000025E-2</v>
      </c>
      <c r="AA121" s="91">
        <v>31234.925351776557</v>
      </c>
      <c r="AB121" s="91">
        <v>132.9189159087436</v>
      </c>
      <c r="AC121" s="91">
        <v>13742.827130477388</v>
      </c>
      <c r="AD121" s="91">
        <v>17492.098221299169</v>
      </c>
      <c r="AE121" s="59">
        <v>1.2728165795309354</v>
      </c>
      <c r="AF121" s="91">
        <v>234992.32700047834</v>
      </c>
      <c r="AH121" s="170"/>
    </row>
    <row r="122" spans="1:34" x14ac:dyDescent="0.2">
      <c r="A122" s="39" t="s">
        <v>662</v>
      </c>
      <c r="B122" s="39" t="s">
        <v>9447</v>
      </c>
      <c r="C122" s="4">
        <f>INDEX('Pace-of-change'!$M:$M,MATCH(Allocations!A122,'Pace-of-change'!$D:$D,0),1)</f>
        <v>11972.897319265332</v>
      </c>
      <c r="D122" s="4">
        <f t="shared" si="23"/>
        <v>44.387815583605807</v>
      </c>
      <c r="E122" s="4">
        <f>(INDEX('Final Weighted Populations'!$I:$I,MATCH(Allocations!A122,'Final Weighted Populations'!$C:$C,0),1))*'Pace-of-change'!$O$158</f>
        <v>14560.360452510266</v>
      </c>
      <c r="F122" s="4">
        <f t="shared" si="24"/>
        <v>53.980467497779443</v>
      </c>
      <c r="G122" s="59">
        <f t="shared" si="16"/>
        <v>-0.13328878928929611</v>
      </c>
      <c r="H122" s="13">
        <f t="shared" si="17"/>
        <v>-2587.4631332449335</v>
      </c>
      <c r="I122" s="59">
        <f t="shared" si="18"/>
        <v>-0.17770598067844154</v>
      </c>
      <c r="J122" s="13">
        <f>(INDEX('Pace-of-change'!$V:$V,MATCH(Allocations!A122,'Pace-of-change'!$D:$D,0),1))-Allocations!C122</f>
        <v>1197.2897319265339</v>
      </c>
      <c r="K122" s="59">
        <f t="shared" si="25"/>
        <v>0.10000000000000006</v>
      </c>
      <c r="L122" s="13">
        <f>INDEX('Pace-of-change'!$V:$V,MATCH(Allocations!A122,'Pace-of-change'!$D:$D,0),1)</f>
        <v>13170.187051191866</v>
      </c>
      <c r="M122" s="4">
        <f t="shared" si="19"/>
        <v>48.826597141966388</v>
      </c>
      <c r="N122" s="13">
        <f t="shared" si="20"/>
        <v>14570.18101654866</v>
      </c>
      <c r="O122" s="13">
        <f t="shared" si="21"/>
        <v>-1399.9939653567944</v>
      </c>
      <c r="P122" s="59">
        <f t="shared" si="22"/>
        <v>-9.6086243799352655E-2</v>
      </c>
      <c r="Q122" s="4">
        <f>INDEX('Pace-of-change'!$Z:$Z,MATCH(Allocations!A122,'Pace-of-change'!$D:$D,0),1)</f>
        <v>269733.87092487159</v>
      </c>
      <c r="S122" s="91">
        <v>13170.187051191866</v>
      </c>
      <c r="T122" s="91">
        <v>48.369676588457288</v>
      </c>
      <c r="U122" s="91">
        <v>15157.864936281423</v>
      </c>
      <c r="V122" s="91">
        <v>55.669750314829301</v>
      </c>
      <c r="W122" s="91">
        <v>-1987.6778850895571</v>
      </c>
      <c r="X122" s="59">
        <v>-0.13113178494762209</v>
      </c>
      <c r="Y122" s="91">
        <v>1110.1092271859143</v>
      </c>
      <c r="Z122" s="59">
        <v>8.4289556622922257E-2</v>
      </c>
      <c r="AA122" s="91">
        <v>14280.29627837778</v>
      </c>
      <c r="AB122" s="91">
        <v>52.446735182092496</v>
      </c>
      <c r="AC122" s="91">
        <v>15162.072647970866</v>
      </c>
      <c r="AD122" s="91">
        <v>-881.7763695930862</v>
      </c>
      <c r="AE122" s="59">
        <v>-5.8156717097058226E-2</v>
      </c>
      <c r="AF122" s="91">
        <v>272281.89188130188</v>
      </c>
      <c r="AH122" s="170"/>
    </row>
    <row r="123" spans="1:34" x14ac:dyDescent="0.2">
      <c r="A123" s="39" t="s">
        <v>739</v>
      </c>
      <c r="B123" s="39" t="s">
        <v>9448</v>
      </c>
      <c r="C123" s="4">
        <f>INDEX('Pace-of-change'!$M:$M,MATCH(Allocations!A123,'Pace-of-change'!$D:$D,0),1)</f>
        <v>2519.6337031222492</v>
      </c>
      <c r="D123" s="4">
        <f t="shared" si="23"/>
        <v>21.596674369854632</v>
      </c>
      <c r="E123" s="4">
        <f>(INDEX('Final Weighted Populations'!$I:$I,MATCH(Allocations!A123,'Final Weighted Populations'!$C:$C,0),1))*'Pace-of-change'!$O$158</f>
        <v>4583.0597687889867</v>
      </c>
      <c r="F123" s="4">
        <f t="shared" si="24"/>
        <v>39.28303122849389</v>
      </c>
      <c r="G123" s="59">
        <f t="shared" si="16"/>
        <v>-0.42053238355011802</v>
      </c>
      <c r="H123" s="13">
        <f t="shared" si="17"/>
        <v>-2063.4260656667375</v>
      </c>
      <c r="I123" s="59">
        <f t="shared" si="18"/>
        <v>-0.45022892341898713</v>
      </c>
      <c r="J123" s="13">
        <f>(INDEX('Pace-of-change'!$V:$V,MATCH(Allocations!A123,'Pace-of-change'!$D:$D,0),1))-Allocations!C123</f>
        <v>251.96337031222492</v>
      </c>
      <c r="K123" s="59">
        <f t="shared" si="25"/>
        <v>0.1</v>
      </c>
      <c r="L123" s="13">
        <f>INDEX('Pace-of-change'!$V:$V,MATCH(Allocations!A123,'Pace-of-change'!$D:$D,0),1)</f>
        <v>2771.5970734344742</v>
      </c>
      <c r="M123" s="4">
        <f t="shared" si="19"/>
        <v>23.756341806840094</v>
      </c>
      <c r="N123" s="13">
        <f t="shared" si="20"/>
        <v>4586.1509169853498</v>
      </c>
      <c r="O123" s="13">
        <f t="shared" si="21"/>
        <v>-1814.5538435508756</v>
      </c>
      <c r="P123" s="59">
        <f t="shared" si="22"/>
        <v>-0.39565942691298317</v>
      </c>
      <c r="Q123" s="4">
        <f>INDEX('Pace-of-change'!$Z:$Z,MATCH(Allocations!A123,'Pace-of-change'!$D:$D,0),1)</f>
        <v>116667.67114103638</v>
      </c>
      <c r="S123" s="91">
        <v>2771.5970734344742</v>
      </c>
      <c r="T123" s="91">
        <v>23.45539409332633</v>
      </c>
      <c r="U123" s="91">
        <v>4834.5548996130856</v>
      </c>
      <c r="V123" s="91">
        <v>40.913735810714172</v>
      </c>
      <c r="W123" s="91">
        <v>-2062.9578261786114</v>
      </c>
      <c r="X123" s="59">
        <v>-0.42671101456386645</v>
      </c>
      <c r="Y123" s="91">
        <v>277.15970734344774</v>
      </c>
      <c r="Z123" s="59">
        <v>0.10000000000000009</v>
      </c>
      <c r="AA123" s="91">
        <v>3048.7567807779219</v>
      </c>
      <c r="AB123" s="91">
        <v>25.800933502658967</v>
      </c>
      <c r="AC123" s="91">
        <v>4835.8969364533586</v>
      </c>
      <c r="AD123" s="91">
        <v>-1787.1401556754367</v>
      </c>
      <c r="AE123" s="59">
        <v>-0.36955712232075055</v>
      </c>
      <c r="AF123" s="91">
        <v>118164.5920084142</v>
      </c>
      <c r="AH123" s="170"/>
    </row>
    <row r="124" spans="1:34" x14ac:dyDescent="0.2">
      <c r="A124" s="39" t="s">
        <v>7054</v>
      </c>
      <c r="B124" s="39" t="s">
        <v>9449</v>
      </c>
      <c r="C124" s="4">
        <f>INDEX('Pace-of-change'!$M:$M,MATCH(Allocations!A124,'Pace-of-change'!$D:$D,0),1)</f>
        <v>3982.7384900956422</v>
      </c>
      <c r="D124" s="4">
        <f t="shared" si="23"/>
        <v>25.31108768290586</v>
      </c>
      <c r="E124" s="4">
        <f>(INDEX('Final Weighted Populations'!$I:$I,MATCH(Allocations!A124,'Final Weighted Populations'!$C:$C,0),1))*'Pace-of-change'!$O$158</f>
        <v>5312.6470893361766</v>
      </c>
      <c r="F124" s="4">
        <f t="shared" si="24"/>
        <v>33.762918816016317</v>
      </c>
      <c r="G124" s="59">
        <f t="shared" si="16"/>
        <v>-0.20983442240476691</v>
      </c>
      <c r="H124" s="13">
        <f t="shared" si="17"/>
        <v>-1329.9085992405344</v>
      </c>
      <c r="I124" s="59">
        <f t="shared" si="18"/>
        <v>-0.25032880537274849</v>
      </c>
      <c r="J124" s="13">
        <f>(INDEX('Pace-of-change'!$V:$V,MATCH(Allocations!A124,'Pace-of-change'!$D:$D,0),1))-Allocations!C124</f>
        <v>398.2738490095644</v>
      </c>
      <c r="K124" s="59">
        <f t="shared" si="25"/>
        <v>0.10000000000000005</v>
      </c>
      <c r="L124" s="13">
        <f>INDEX('Pace-of-change'!$V:$V,MATCH(Allocations!A124,'Pace-of-change'!$D:$D,0),1)</f>
        <v>4381.0123391052066</v>
      </c>
      <c r="M124" s="4">
        <f t="shared" si="19"/>
        <v>27.842196451196447</v>
      </c>
      <c r="N124" s="13">
        <f t="shared" si="20"/>
        <v>5316.2303241828949</v>
      </c>
      <c r="O124" s="13">
        <f t="shared" si="21"/>
        <v>-935.21798507768835</v>
      </c>
      <c r="P124" s="59">
        <f t="shared" si="22"/>
        <v>-0.17591750696419112</v>
      </c>
      <c r="Q124" s="4">
        <f>INDEX('Pace-of-change'!$Z:$Z,MATCH(Allocations!A124,'Pace-of-change'!$D:$D,0),1)</f>
        <v>157351.53463141891</v>
      </c>
      <c r="S124" s="91">
        <v>4381.0123391052066</v>
      </c>
      <c r="T124" s="91">
        <v>27.553512981256954</v>
      </c>
      <c r="U124" s="91">
        <v>5607.3966587312889</v>
      </c>
      <c r="V124" s="91">
        <v>35.266615263394982</v>
      </c>
      <c r="W124" s="91">
        <v>-1226.3843196260823</v>
      </c>
      <c r="X124" s="59">
        <v>-0.21870832299984999</v>
      </c>
      <c r="Y124" s="91">
        <v>438.10123391052093</v>
      </c>
      <c r="Z124" s="59">
        <v>0.10000000000000009</v>
      </c>
      <c r="AA124" s="91">
        <v>4819.1135730157275</v>
      </c>
      <c r="AB124" s="91">
        <v>30.308864279382647</v>
      </c>
      <c r="AC124" s="91">
        <v>5608.9532307529744</v>
      </c>
      <c r="AD124" s="91">
        <v>-789.83965773724685</v>
      </c>
      <c r="AE124" s="59">
        <v>-0.14081765799127813</v>
      </c>
      <c r="AF124" s="91">
        <v>159000.13700922107</v>
      </c>
      <c r="AH124" s="170"/>
    </row>
    <row r="125" spans="1:34" x14ac:dyDescent="0.2">
      <c r="A125" s="39" t="s">
        <v>13182</v>
      </c>
      <c r="B125" s="39" t="s">
        <v>9450</v>
      </c>
      <c r="C125" s="4">
        <f>INDEX('Pace-of-change'!$M:$M,MATCH(Allocations!A125,'Pace-of-change'!$D:$D,0),1)</f>
        <v>6786.8466958279496</v>
      </c>
      <c r="D125" s="4">
        <f t="shared" si="23"/>
        <v>43.140783691071455</v>
      </c>
      <c r="E125" s="4">
        <f>(INDEX('Final Weighted Populations'!$I:$I,MATCH(Allocations!A125,'Final Weighted Populations'!$C:$C,0),1))*'Pace-of-change'!$O$158</f>
        <v>9987.2122411895089</v>
      </c>
      <c r="F125" s="4">
        <f t="shared" si="24"/>
        <v>63.483998134043013</v>
      </c>
      <c r="G125" s="59">
        <f t="shared" si="16"/>
        <v>-0.28373943245648603</v>
      </c>
      <c r="H125" s="13">
        <f t="shared" si="17"/>
        <v>-3200.3655453615593</v>
      </c>
      <c r="I125" s="59">
        <f t="shared" si="18"/>
        <v>-0.320446333578707</v>
      </c>
      <c r="J125" s="13">
        <f>(INDEX('Pace-of-change'!$V:$V,MATCH(Allocations!A125,'Pace-of-change'!$D:$D,0),1))-Allocations!C125</f>
        <v>678.68466958279532</v>
      </c>
      <c r="K125" s="59">
        <f t="shared" si="25"/>
        <v>0.10000000000000005</v>
      </c>
      <c r="L125" s="13">
        <f>INDEX('Pace-of-change'!$V:$V,MATCH(Allocations!A125,'Pace-of-change'!$D:$D,0),1)</f>
        <v>7465.5313654107449</v>
      </c>
      <c r="M125" s="4">
        <f t="shared" si="19"/>
        <v>47.454862060178598</v>
      </c>
      <c r="N125" s="13">
        <f t="shared" si="20"/>
        <v>9993.9483421053847</v>
      </c>
      <c r="O125" s="13">
        <f t="shared" si="21"/>
        <v>-2528.4169766946397</v>
      </c>
      <c r="P125" s="59">
        <f t="shared" si="22"/>
        <v>-0.25299480146822417</v>
      </c>
      <c r="Q125" s="4">
        <f>INDEX('Pace-of-change'!$Z:$Z,MATCH(Allocations!A125,'Pace-of-change'!$D:$D,0),1)</f>
        <v>157318.57688140645</v>
      </c>
      <c r="S125" s="91">
        <v>7465.5313654107449</v>
      </c>
      <c r="T125" s="91">
        <v>47.150883384452563</v>
      </c>
      <c r="U125" s="91">
        <v>10590.213468486389</v>
      </c>
      <c r="V125" s="91">
        <v>66.885784256776418</v>
      </c>
      <c r="W125" s="91">
        <v>-3124.6821030756437</v>
      </c>
      <c r="X125" s="59">
        <v>-0.29505374111427052</v>
      </c>
      <c r="Y125" s="91">
        <v>746.55313654107522</v>
      </c>
      <c r="Z125" s="59">
        <v>0.10000000000000009</v>
      </c>
      <c r="AA125" s="91">
        <v>8212.0845019518201</v>
      </c>
      <c r="AB125" s="91">
        <v>51.865971722897825</v>
      </c>
      <c r="AC125" s="91">
        <v>10593.153233762856</v>
      </c>
      <c r="AD125" s="91">
        <v>-2381.0687318110358</v>
      </c>
      <c r="AE125" s="59">
        <v>-0.22477431216816662</v>
      </c>
      <c r="AF125" s="91">
        <v>158332.79950535166</v>
      </c>
      <c r="AH125" s="170"/>
    </row>
    <row r="126" spans="1:34" x14ac:dyDescent="0.2">
      <c r="A126" s="39" t="s">
        <v>4252</v>
      </c>
      <c r="B126" s="39" t="s">
        <v>9451</v>
      </c>
      <c r="C126" s="4">
        <f>INDEX('Pace-of-change'!$M:$M,MATCH(Allocations!A126,'Pace-of-change'!$D:$D,0),1)</f>
        <v>4534.3010117861495</v>
      </c>
      <c r="D126" s="4">
        <f t="shared" si="23"/>
        <v>31.273687955889301</v>
      </c>
      <c r="E126" s="4">
        <f>(INDEX('Final Weighted Populations'!$I:$I,MATCH(Allocations!A126,'Final Weighted Populations'!$C:$C,0),1))*'Pace-of-change'!$O$158</f>
        <v>9243.21278363493</v>
      </c>
      <c r="F126" s="4">
        <f t="shared" si="24"/>
        <v>63.751689963656752</v>
      </c>
      <c r="G126" s="59">
        <f t="shared" si="16"/>
        <v>-0.48294745600053668</v>
      </c>
      <c r="H126" s="13">
        <f t="shared" si="17"/>
        <v>-4708.9117718487805</v>
      </c>
      <c r="I126" s="59">
        <f t="shared" si="18"/>
        <v>-0.50944535001789526</v>
      </c>
      <c r="J126" s="13">
        <f>(INDEX('Pace-of-change'!$V:$V,MATCH(Allocations!A126,'Pace-of-change'!$D:$D,0),1))-Allocations!C126</f>
        <v>453.43010117861559</v>
      </c>
      <c r="K126" s="59">
        <f t="shared" si="25"/>
        <v>0.10000000000000014</v>
      </c>
      <c r="L126" s="13">
        <f>INDEX('Pace-of-change'!$V:$V,MATCH(Allocations!A126,'Pace-of-change'!$D:$D,0),1)</f>
        <v>4987.7311129647651</v>
      </c>
      <c r="M126" s="4">
        <f t="shared" si="19"/>
        <v>34.401056751478237</v>
      </c>
      <c r="N126" s="13">
        <f t="shared" si="20"/>
        <v>9249.4470773090634</v>
      </c>
      <c r="O126" s="13">
        <f t="shared" si="21"/>
        <v>-4261.7159643442983</v>
      </c>
      <c r="P126" s="59">
        <f t="shared" si="22"/>
        <v>-0.46075359194164467</v>
      </c>
      <c r="Q126" s="4">
        <f>INDEX('Pace-of-change'!$Z:$Z,MATCH(Allocations!A126,'Pace-of-change'!$D:$D,0),1)</f>
        <v>144987.7295630007</v>
      </c>
      <c r="S126" s="91">
        <v>4987.7311129647651</v>
      </c>
      <c r="T126" s="91">
        <v>33.909249537865982</v>
      </c>
      <c r="U126" s="91">
        <v>9625.4769442536362</v>
      </c>
      <c r="V126" s="91">
        <v>65.439112941607775</v>
      </c>
      <c r="W126" s="91">
        <v>-4637.7458312888712</v>
      </c>
      <c r="X126" s="59">
        <v>-0.48181984728118676</v>
      </c>
      <c r="Y126" s="91">
        <v>498.7731112964766</v>
      </c>
      <c r="Z126" s="59">
        <v>0.10000000000000009</v>
      </c>
      <c r="AA126" s="91">
        <v>5486.5042242612417</v>
      </c>
      <c r="AB126" s="91">
        <v>37.300174491652577</v>
      </c>
      <c r="AC126" s="91">
        <v>9628.1489057749368</v>
      </c>
      <c r="AD126" s="91">
        <v>-4141.6446815136951</v>
      </c>
      <c r="AE126" s="59">
        <v>-0.43016001539294313</v>
      </c>
      <c r="AF126" s="91">
        <v>147090.57796737837</v>
      </c>
      <c r="AH126" s="170"/>
    </row>
    <row r="127" spans="1:34" x14ac:dyDescent="0.2">
      <c r="A127" s="39" t="s">
        <v>12593</v>
      </c>
      <c r="B127" s="39" t="s">
        <v>9452</v>
      </c>
      <c r="C127" s="4">
        <f>INDEX('Pace-of-change'!$M:$M,MATCH(Allocations!A127,'Pace-of-change'!$D:$D,0),1)</f>
        <v>2901.4179443421922</v>
      </c>
      <c r="D127" s="4">
        <f t="shared" si="23"/>
        <v>19.606490711740332</v>
      </c>
      <c r="E127" s="4">
        <f>(INDEX('Final Weighted Populations'!$I:$I,MATCH(Allocations!A127,'Final Weighted Populations'!$C:$C,0),1))*'Pace-of-change'!$O$158</f>
        <v>5439.5836067012824</v>
      </c>
      <c r="F127" s="4">
        <f t="shared" si="24"/>
        <v>36.758284227370609</v>
      </c>
      <c r="G127" s="59">
        <f t="shared" si="16"/>
        <v>-0.43779860493635414</v>
      </c>
      <c r="H127" s="13">
        <f t="shared" si="17"/>
        <v>-2538.1656623590902</v>
      </c>
      <c r="I127" s="59">
        <f t="shared" si="18"/>
        <v>-0.46661028598442772</v>
      </c>
      <c r="J127" s="13">
        <f>(INDEX('Pace-of-change'!$V:$V,MATCH(Allocations!A127,'Pace-of-change'!$D:$D,0),1))-Allocations!C127</f>
        <v>290.14179443421926</v>
      </c>
      <c r="K127" s="59">
        <f t="shared" si="25"/>
        <v>0.10000000000000002</v>
      </c>
      <c r="L127" s="13">
        <f>INDEX('Pace-of-change'!$V:$V,MATCH(Allocations!A127,'Pace-of-change'!$D:$D,0),1)</f>
        <v>3191.5597387764115</v>
      </c>
      <c r="M127" s="4">
        <f t="shared" si="19"/>
        <v>21.567139782914364</v>
      </c>
      <c r="N127" s="13">
        <f t="shared" si="20"/>
        <v>5443.2524567497439</v>
      </c>
      <c r="O127" s="13">
        <f t="shared" si="21"/>
        <v>-2251.6927179733325</v>
      </c>
      <c r="P127" s="59">
        <f t="shared" si="22"/>
        <v>-0.41366678026869536</v>
      </c>
      <c r="Q127" s="4">
        <f>INDEX('Pace-of-change'!$Z:$Z,MATCH(Allocations!A127,'Pace-of-change'!$D:$D,0),1)</f>
        <v>147982.52206371783</v>
      </c>
      <c r="S127" s="91">
        <v>3191.5597387764115</v>
      </c>
      <c r="T127" s="91">
        <v>21.337355433634652</v>
      </c>
      <c r="U127" s="91">
        <v>5701.2256309397808</v>
      </c>
      <c r="V127" s="91">
        <v>38.115870499528306</v>
      </c>
      <c r="W127" s="91">
        <v>-2509.6658921633693</v>
      </c>
      <c r="X127" s="59">
        <v>-0.44019760918490086</v>
      </c>
      <c r="Y127" s="91">
        <v>319.15597387764137</v>
      </c>
      <c r="Z127" s="59">
        <v>0.10000000000000009</v>
      </c>
      <c r="AA127" s="91">
        <v>3510.7157126540528</v>
      </c>
      <c r="AB127" s="91">
        <v>23.471090976998116</v>
      </c>
      <c r="AC127" s="91">
        <v>5702.8082491932291</v>
      </c>
      <c r="AD127" s="91">
        <v>-2192.0925365391763</v>
      </c>
      <c r="AE127" s="59">
        <v>-0.38438825938944898</v>
      </c>
      <c r="AF127" s="91">
        <v>149576.16227105021</v>
      </c>
      <c r="AH127" s="170"/>
    </row>
    <row r="128" spans="1:34" x14ac:dyDescent="0.2">
      <c r="A128" s="39" t="s">
        <v>3490</v>
      </c>
      <c r="B128" s="39" t="s">
        <v>9453</v>
      </c>
      <c r="C128" s="4">
        <f>INDEX('Pace-of-change'!$M:$M,MATCH(Allocations!A128,'Pace-of-change'!$D:$D,0),1)</f>
        <v>3489.9140848454481</v>
      </c>
      <c r="D128" s="4">
        <f t="shared" si="23"/>
        <v>21.606783633802987</v>
      </c>
      <c r="E128" s="4">
        <f>(INDEX('Final Weighted Populations'!$I:$I,MATCH(Allocations!A128,'Final Weighted Populations'!$C:$C,0),1))*'Pace-of-change'!$O$158</f>
        <v>4560.8867608574074</v>
      </c>
      <c r="F128" s="4">
        <f t="shared" si="24"/>
        <v>28.237398120500348</v>
      </c>
      <c r="G128" s="59">
        <f t="shared" si="16"/>
        <v>-0.19348448098496673</v>
      </c>
      <c r="H128" s="13">
        <f t="shared" si="17"/>
        <v>-1070.9726760119593</v>
      </c>
      <c r="I128" s="59">
        <f t="shared" si="18"/>
        <v>-0.23481676528417594</v>
      </c>
      <c r="J128" s="13">
        <f>(INDEX('Pace-of-change'!$V:$V,MATCH(Allocations!A128,'Pace-of-change'!$D:$D,0),1))-Allocations!C128</f>
        <v>348.99140848454499</v>
      </c>
      <c r="K128" s="59">
        <f t="shared" si="25"/>
        <v>0.10000000000000005</v>
      </c>
      <c r="L128" s="13">
        <f>INDEX('Pace-of-change'!$V:$V,MATCH(Allocations!A128,'Pace-of-change'!$D:$D,0),1)</f>
        <v>3838.9054933299931</v>
      </c>
      <c r="M128" s="4">
        <f t="shared" si="19"/>
        <v>23.767461997183286</v>
      </c>
      <c r="N128" s="13">
        <f t="shared" si="20"/>
        <v>4563.9629539676635</v>
      </c>
      <c r="O128" s="13">
        <f t="shared" si="21"/>
        <v>-725.05746063767037</v>
      </c>
      <c r="P128" s="59">
        <f t="shared" si="22"/>
        <v>-0.15886576380015191</v>
      </c>
      <c r="Q128" s="4">
        <f>INDEX('Pace-of-change'!$Z:$Z,MATCH(Allocations!A128,'Pace-of-change'!$D:$D,0),1)</f>
        <v>161519.37021230735</v>
      </c>
      <c r="S128" s="91">
        <v>3838.9054933299931</v>
      </c>
      <c r="T128" s="91">
        <v>23.360315488305549</v>
      </c>
      <c r="U128" s="91">
        <v>4857.5230954209701</v>
      </c>
      <c r="V128" s="91">
        <v>29.558756316851639</v>
      </c>
      <c r="W128" s="91">
        <v>-1018.617602090977</v>
      </c>
      <c r="X128" s="59">
        <v>-0.20969897251774158</v>
      </c>
      <c r="Y128" s="91">
        <v>383.8905493329994</v>
      </c>
      <c r="Z128" s="59">
        <v>0.10000000000000009</v>
      </c>
      <c r="AA128" s="91">
        <v>4222.7960426629925</v>
      </c>
      <c r="AB128" s="91">
        <v>25.6963470371361</v>
      </c>
      <c r="AC128" s="91">
        <v>4858.8715080632701</v>
      </c>
      <c r="AD128" s="91">
        <v>-636.07546540027761</v>
      </c>
      <c r="AE128" s="59">
        <v>-0.13091012271979491</v>
      </c>
      <c r="AF128" s="91">
        <v>164334.48834420901</v>
      </c>
      <c r="AH128" s="170"/>
    </row>
    <row r="129" spans="1:34" x14ac:dyDescent="0.2">
      <c r="A129" s="39" t="s">
        <v>3531</v>
      </c>
      <c r="B129" s="39" t="s">
        <v>9454</v>
      </c>
      <c r="C129" s="4">
        <f>INDEX('Pace-of-change'!$M:$M,MATCH(Allocations!A129,'Pace-of-change'!$D:$D,0),1)</f>
        <v>7262.7515319419899</v>
      </c>
      <c r="D129" s="4">
        <f t="shared" si="23"/>
        <v>28.126995825925402</v>
      </c>
      <c r="E129" s="4">
        <f>(INDEX('Final Weighted Populations'!$I:$I,MATCH(Allocations!A129,'Final Weighted Populations'!$C:$C,0),1))*'Pace-of-change'!$O$158</f>
        <v>12087.749728071245</v>
      </c>
      <c r="F129" s="4">
        <f t="shared" si="24"/>
        <v>46.813123738432537</v>
      </c>
      <c r="G129" s="59">
        <f t="shared" si="16"/>
        <v>-0.36670944689964358</v>
      </c>
      <c r="H129" s="13">
        <f t="shared" si="17"/>
        <v>-4824.9981961292551</v>
      </c>
      <c r="I129" s="59">
        <f t="shared" si="18"/>
        <v>-0.39916430308978157</v>
      </c>
      <c r="J129" s="13">
        <f>(INDEX('Pace-of-change'!$V:$V,MATCH(Allocations!A129,'Pace-of-change'!$D:$D,0),1))-Allocations!C129</f>
        <v>726.27515319419945</v>
      </c>
      <c r="K129" s="59">
        <f t="shared" si="25"/>
        <v>0.10000000000000006</v>
      </c>
      <c r="L129" s="13">
        <f>INDEX('Pace-of-change'!$V:$V,MATCH(Allocations!A129,'Pace-of-change'!$D:$D,0),1)</f>
        <v>7989.0266851361894</v>
      </c>
      <c r="M129" s="4">
        <f t="shared" si="19"/>
        <v>30.939695408517945</v>
      </c>
      <c r="N129" s="13">
        <f t="shared" si="20"/>
        <v>12095.902583948115</v>
      </c>
      <c r="O129" s="13">
        <f t="shared" si="21"/>
        <v>-4106.8758988119253</v>
      </c>
      <c r="P129" s="59">
        <f t="shared" si="22"/>
        <v>-0.33952620487056179</v>
      </c>
      <c r="Q129" s="4">
        <f>INDEX('Pace-of-change'!$Z:$Z,MATCH(Allocations!A129,'Pace-of-change'!$D:$D,0),1)</f>
        <v>258212.84209982064</v>
      </c>
      <c r="S129" s="91">
        <v>7989.0266851361894</v>
      </c>
      <c r="T129" s="91">
        <v>30.443838283349322</v>
      </c>
      <c r="U129" s="91">
        <v>12832.511731328041</v>
      </c>
      <c r="V129" s="91">
        <v>48.900939665727762</v>
      </c>
      <c r="W129" s="91">
        <v>-4843.4850461918513</v>
      </c>
      <c r="X129" s="59">
        <v>-0.37743858315495943</v>
      </c>
      <c r="Y129" s="91">
        <v>798.90266851362048</v>
      </c>
      <c r="Z129" s="59">
        <v>0.10000000000000009</v>
      </c>
      <c r="AA129" s="91">
        <v>8787.9293536498099</v>
      </c>
      <c r="AB129" s="91">
        <v>33.488222111684259</v>
      </c>
      <c r="AC129" s="91">
        <v>12836.073942090823</v>
      </c>
      <c r="AD129" s="91">
        <v>-4048.1445884410132</v>
      </c>
      <c r="AE129" s="59">
        <v>-0.31537248902615977</v>
      </c>
      <c r="AF129" s="91">
        <v>262418.51013594551</v>
      </c>
      <c r="AH129" s="170"/>
    </row>
    <row r="130" spans="1:34" x14ac:dyDescent="0.2">
      <c r="A130" s="39" t="s">
        <v>13119</v>
      </c>
      <c r="B130" s="39" t="s">
        <v>9455</v>
      </c>
      <c r="C130" s="4">
        <f>INDEX('Pace-of-change'!$M:$M,MATCH(Allocations!A130,'Pace-of-change'!$D:$D,0),1)</f>
        <v>17690.054071602499</v>
      </c>
      <c r="D130" s="4">
        <f t="shared" si="23"/>
        <v>63.76128281912834</v>
      </c>
      <c r="E130" s="4">
        <f>(INDEX('Final Weighted Populations'!$I:$I,MATCH(Allocations!A130,'Final Weighted Populations'!$C:$C,0),1))*'Pace-of-change'!$O$158</f>
        <v>18181.547328934052</v>
      </c>
      <c r="F130" s="4">
        <f t="shared" si="24"/>
        <v>65.532800331599844</v>
      </c>
      <c r="G130" s="59">
        <f t="shared" si="16"/>
        <v>2.5523465431945613E-2</v>
      </c>
      <c r="H130" s="13">
        <f t="shared" si="17"/>
        <v>-491.49325733155274</v>
      </c>
      <c r="I130" s="59">
        <f t="shared" si="18"/>
        <v>-2.7032531854392396E-2</v>
      </c>
      <c r="J130" s="13">
        <f>(INDEX('Pace-of-change'!$V:$V,MATCH(Allocations!A130,'Pace-of-change'!$D:$D,0),1))-Allocations!C130</f>
        <v>495.32151400487055</v>
      </c>
      <c r="K130" s="59">
        <f t="shared" si="25"/>
        <v>2.8000000000000032E-2</v>
      </c>
      <c r="L130" s="13">
        <f>INDEX('Pace-of-change'!$V:$V,MATCH(Allocations!A130,'Pace-of-change'!$D:$D,0),1)</f>
        <v>18185.375585607369</v>
      </c>
      <c r="M130" s="4">
        <f t="shared" si="19"/>
        <v>65.546598738063921</v>
      </c>
      <c r="N130" s="13">
        <f t="shared" si="20"/>
        <v>18193.810284267009</v>
      </c>
      <c r="O130" s="13">
        <f t="shared" si="21"/>
        <v>-8.4346986596392526</v>
      </c>
      <c r="P130" s="59">
        <f t="shared" si="22"/>
        <v>-4.6360264990413303E-4</v>
      </c>
      <c r="Q130" s="4">
        <f>INDEX('Pace-of-change'!$Z:$Z,MATCH(Allocations!A130,'Pace-of-change'!$D:$D,0),1)</f>
        <v>277441.94108804059</v>
      </c>
      <c r="S130" s="91">
        <v>18185.375585607369</v>
      </c>
      <c r="T130" s="91">
        <v>65.100764385273308</v>
      </c>
      <c r="U130" s="91">
        <v>19256.464208312686</v>
      </c>
      <c r="V130" s="91">
        <v>68.935092014869895</v>
      </c>
      <c r="W130" s="91">
        <v>-1071.0886227053161</v>
      </c>
      <c r="X130" s="59">
        <v>-5.5622289280030206E-2</v>
      </c>
      <c r="Y130" s="91">
        <v>509.19051639700774</v>
      </c>
      <c r="Z130" s="59">
        <v>2.8000000000000025E-2</v>
      </c>
      <c r="AA130" s="91">
        <v>18694.566102004377</v>
      </c>
      <c r="AB130" s="91">
        <v>66.923585788060961</v>
      </c>
      <c r="AC130" s="91">
        <v>19261.809660979488</v>
      </c>
      <c r="AD130" s="91">
        <v>-567.24355897511123</v>
      </c>
      <c r="AE130" s="59">
        <v>-2.9449131154287718E-2</v>
      </c>
      <c r="AF130" s="91">
        <v>279341.96713857871</v>
      </c>
      <c r="AH130" s="170"/>
    </row>
    <row r="131" spans="1:34" x14ac:dyDescent="0.2">
      <c r="A131" s="39" t="s">
        <v>9415</v>
      </c>
      <c r="B131" s="39" t="s">
        <v>5873</v>
      </c>
      <c r="C131" s="4">
        <f>INDEX('Pace-of-change'!$M:$M,MATCH(Allocations!A131,'Pace-of-change'!$D:$D,0),1)</f>
        <v>15308.796431335848</v>
      </c>
      <c r="D131" s="4">
        <f t="shared" si="23"/>
        <v>73.286811207218946</v>
      </c>
      <c r="E131" s="4">
        <f>(INDEX('Final Weighted Populations'!$I:$I,MATCH(Allocations!A131,'Final Weighted Populations'!$C:$C,0),1))*'Pace-of-change'!$O$158</f>
        <v>13586.467060670688</v>
      </c>
      <c r="F131" s="4">
        <f t="shared" si="24"/>
        <v>65.041615186046712</v>
      </c>
      <c r="G131" s="59">
        <f t="shared" si="16"/>
        <v>0.18763172516859905</v>
      </c>
      <c r="H131" s="13">
        <f t="shared" si="17"/>
        <v>1722.3293706651602</v>
      </c>
      <c r="I131" s="59">
        <f t="shared" si="18"/>
        <v>0.12676800841411223</v>
      </c>
      <c r="J131" s="13">
        <f>(INDEX('Pace-of-change'!$V:$V,MATCH(Allocations!A131,'Pace-of-change'!$D:$D,0),1))-Allocations!C131</f>
        <v>428.64630007740379</v>
      </c>
      <c r="K131" s="59">
        <f t="shared" si="25"/>
        <v>2.8000000000000004E-2</v>
      </c>
      <c r="L131" s="13">
        <f>INDEX('Pace-of-change'!$V:$V,MATCH(Allocations!A131,'Pace-of-change'!$D:$D,0),1)</f>
        <v>15737.442731413252</v>
      </c>
      <c r="M131" s="4">
        <f t="shared" si="19"/>
        <v>75.338841921021071</v>
      </c>
      <c r="N131" s="13">
        <f t="shared" si="20"/>
        <v>13595.630760309856</v>
      </c>
      <c r="O131" s="13">
        <f t="shared" si="21"/>
        <v>2141.811971103396</v>
      </c>
      <c r="P131" s="59">
        <f t="shared" si="22"/>
        <v>0.15753678581475261</v>
      </c>
      <c r="Q131" s="4">
        <f>INDEX('Pace-of-change'!$Z:$Z,MATCH(Allocations!A131,'Pace-of-change'!$D:$D,0),1)</f>
        <v>208888.83250835032</v>
      </c>
      <c r="S131" s="91">
        <v>15737.442731413252</v>
      </c>
      <c r="T131" s="91">
        <v>74.834188191500274</v>
      </c>
      <c r="U131" s="91">
        <v>14230.889292381729</v>
      </c>
      <c r="V131" s="91">
        <v>67.67027309416396</v>
      </c>
      <c r="W131" s="91">
        <v>1506.5534390315224</v>
      </c>
      <c r="X131" s="59">
        <v>0.1058650241793414</v>
      </c>
      <c r="Y131" s="91">
        <v>440.6483964795716</v>
      </c>
      <c r="Z131" s="59">
        <v>2.8000000000000025E-2</v>
      </c>
      <c r="AA131" s="91">
        <v>16178.091127892823</v>
      </c>
      <c r="AB131" s="91">
        <v>76.929545460862286</v>
      </c>
      <c r="AC131" s="91">
        <v>14234.839682458331</v>
      </c>
      <c r="AD131" s="91">
        <v>1943.2514454344928</v>
      </c>
      <c r="AE131" s="59">
        <v>0.13651375700628171</v>
      </c>
      <c r="AF131" s="91">
        <v>210297.50053733762</v>
      </c>
      <c r="AH131" s="170"/>
    </row>
    <row r="132" spans="1:34" x14ac:dyDescent="0.2">
      <c r="A132" s="39" t="s">
        <v>14267</v>
      </c>
      <c r="B132" s="39" t="s">
        <v>5874</v>
      </c>
      <c r="C132" s="4">
        <f>INDEX('Pace-of-change'!$M:$M,MATCH(Allocations!A132,'Pace-of-change'!$D:$D,0),1)</f>
        <v>13077.679944357476</v>
      </c>
      <c r="D132" s="4">
        <f t="shared" si="23"/>
        <v>54.177386176239757</v>
      </c>
      <c r="E132" s="4">
        <f>(INDEX('Final Weighted Populations'!$I:$I,MATCH(Allocations!A132,'Final Weighted Populations'!$C:$C,0),1))*'Pace-of-change'!$O$158</f>
        <v>14988.405933266578</v>
      </c>
      <c r="F132" s="4">
        <f t="shared" si="24"/>
        <v>62.093021076203058</v>
      </c>
      <c r="G132" s="59">
        <f t="shared" si="16"/>
        <v>-8.0350073735851568E-2</v>
      </c>
      <c r="H132" s="13">
        <f t="shared" si="17"/>
        <v>-1910.7259889091019</v>
      </c>
      <c r="I132" s="59">
        <f t="shared" si="18"/>
        <v>-0.12748026690872241</v>
      </c>
      <c r="J132" s="13">
        <f>(INDEX('Pace-of-change'!$V:$V,MATCH(Allocations!A132,'Pace-of-change'!$D:$D,0),1))-Allocations!C132</f>
        <v>1234.8904604786585</v>
      </c>
      <c r="K132" s="59">
        <f t="shared" si="25"/>
        <v>9.4427334644434924E-2</v>
      </c>
      <c r="L132" s="13">
        <f>INDEX('Pace-of-change'!$V:$V,MATCH(Allocations!A132,'Pace-of-change'!$D:$D,0),1)</f>
        <v>14312.570404836135</v>
      </c>
      <c r="M132" s="4">
        <f t="shared" si="19"/>
        <v>59.293212350864337</v>
      </c>
      <c r="N132" s="13">
        <f t="shared" si="20"/>
        <v>14998.515202249388</v>
      </c>
      <c r="O132" s="13">
        <f t="shared" si="21"/>
        <v>-685.94479741325267</v>
      </c>
      <c r="P132" s="59">
        <f t="shared" si="22"/>
        <v>-4.5734180228078763E-2</v>
      </c>
      <c r="Q132" s="4">
        <f>INDEX('Pace-of-change'!$Z:$Z,MATCH(Allocations!A132,'Pace-of-change'!$D:$D,0),1)</f>
        <v>241386.3212561715</v>
      </c>
      <c r="S132" s="91">
        <v>14312.570404836135</v>
      </c>
      <c r="T132" s="91">
        <v>58.758200391342328</v>
      </c>
      <c r="U132" s="91">
        <v>15874.227460834538</v>
      </c>
      <c r="V132" s="91">
        <v>65.169358949409769</v>
      </c>
      <c r="W132" s="91">
        <v>-1561.6570559984029</v>
      </c>
      <c r="X132" s="59">
        <v>-9.8376885417030796E-2</v>
      </c>
      <c r="Y132" s="91">
        <v>737.59340792307557</v>
      </c>
      <c r="Z132" s="59">
        <v>5.153465709233096E-2</v>
      </c>
      <c r="AA132" s="91">
        <v>15050.16381275921</v>
      </c>
      <c r="AB132" s="91">
        <v>61.786284099872631</v>
      </c>
      <c r="AC132" s="91">
        <v>15878.634029485771</v>
      </c>
      <c r="AD132" s="91">
        <v>-828.47021672656047</v>
      </c>
      <c r="AE132" s="59">
        <v>-5.2175156577583169E-2</v>
      </c>
      <c r="AF132" s="91">
        <v>243584.21989630925</v>
      </c>
      <c r="AH132" s="170"/>
    </row>
    <row r="133" spans="1:34" x14ac:dyDescent="0.2">
      <c r="A133" s="39" t="s">
        <v>11306</v>
      </c>
      <c r="B133" s="39" t="s">
        <v>5875</v>
      </c>
      <c r="C133" s="4">
        <f>INDEX('Pace-of-change'!$M:$M,MATCH(Allocations!A133,'Pace-of-change'!$D:$D,0),1)</f>
        <v>5760.5801361653321</v>
      </c>
      <c r="D133" s="4">
        <f t="shared" ref="D133:D156" si="26">C133/Q133*1000</f>
        <v>41.177796244945696</v>
      </c>
      <c r="E133" s="4">
        <f>(INDEX('Final Weighted Populations'!$I:$I,MATCH(Allocations!A133,'Final Weighted Populations'!$C:$C,0),1))*'Pace-of-change'!$O$158</f>
        <v>4807.155057763418</v>
      </c>
      <c r="F133" s="4">
        <f t="shared" ref="F133:F156" si="27">E133/Q133*1000</f>
        <v>34.362520233632409</v>
      </c>
      <c r="G133" s="59">
        <f t="shared" si="16"/>
        <v>0.26306405019159107</v>
      </c>
      <c r="H133" s="13">
        <f t="shared" si="17"/>
        <v>953.42507840191411</v>
      </c>
      <c r="I133" s="59">
        <f t="shared" si="18"/>
        <v>0.19833457979728777</v>
      </c>
      <c r="J133" s="13">
        <f>(INDEX('Pace-of-change'!$V:$V,MATCH(Allocations!A133,'Pace-of-change'!$D:$D,0),1))-Allocations!C133</f>
        <v>161.29624381262965</v>
      </c>
      <c r="K133" s="59">
        <f t="shared" ref="K133:K156" si="28">J133/C133</f>
        <v>2.8000000000000063E-2</v>
      </c>
      <c r="L133" s="13">
        <f>INDEX('Pace-of-change'!$V:$V,MATCH(Allocations!A133,'Pace-of-change'!$D:$D,0),1)</f>
        <v>5921.8763799779617</v>
      </c>
      <c r="M133" s="4">
        <f t="shared" si="19"/>
        <v>42.330774539804182</v>
      </c>
      <c r="N133" s="13">
        <f t="shared" si="20"/>
        <v>4810.3973520899381</v>
      </c>
      <c r="O133" s="13">
        <f t="shared" si="21"/>
        <v>1111.4790278880237</v>
      </c>
      <c r="P133" s="59">
        <f t="shared" si="22"/>
        <v>0.23105763340010313</v>
      </c>
      <c r="Q133" s="4">
        <f>INDEX('Pace-of-change'!$Z:$Z,MATCH(Allocations!A133,'Pace-of-change'!$D:$D,0),1)</f>
        <v>139895.2994448411</v>
      </c>
      <c r="S133" s="91">
        <v>5921.8763799779617</v>
      </c>
      <c r="T133" s="91">
        <v>42.091736475233894</v>
      </c>
      <c r="U133" s="91">
        <v>5044.5690494964065</v>
      </c>
      <c r="V133" s="91">
        <v>35.855978314649327</v>
      </c>
      <c r="W133" s="91">
        <v>877.30733048155525</v>
      </c>
      <c r="X133" s="59">
        <v>0.17391125423669954</v>
      </c>
      <c r="Y133" s="91">
        <v>165.81253863938309</v>
      </c>
      <c r="Z133" s="59">
        <v>2.8000000000000025E-2</v>
      </c>
      <c r="AA133" s="91">
        <v>6087.6889186173448</v>
      </c>
      <c r="AB133" s="91">
        <v>43.27030509654044</v>
      </c>
      <c r="AC133" s="91">
        <v>5045.9693847182198</v>
      </c>
      <c r="AD133" s="91">
        <v>1041.7195338991251</v>
      </c>
      <c r="AE133" s="59">
        <v>0.20644586886594782</v>
      </c>
      <c r="AF133" s="91">
        <v>140689.76183632386</v>
      </c>
      <c r="AH133" s="170"/>
    </row>
    <row r="134" spans="1:34" x14ac:dyDescent="0.2">
      <c r="A134" s="39" t="s">
        <v>4003</v>
      </c>
      <c r="B134" s="39" t="s">
        <v>5876</v>
      </c>
      <c r="C134" s="4">
        <f>INDEX('Pace-of-change'!$M:$M,MATCH(Allocations!A134,'Pace-of-change'!$D:$D,0),1)</f>
        <v>14255.66553410573</v>
      </c>
      <c r="D134" s="4">
        <f t="shared" si="26"/>
        <v>27.725291311297443</v>
      </c>
      <c r="E134" s="4">
        <f>(INDEX('Final Weighted Populations'!$I:$I,MATCH(Allocations!A134,'Final Weighted Populations'!$C:$C,0),1))*'Pace-of-change'!$O$158</f>
        <v>18359.741055690181</v>
      </c>
      <c r="F134" s="4">
        <f t="shared" si="27"/>
        <v>35.707148708783855</v>
      </c>
      <c r="G134" s="59">
        <f t="shared" ref="G134:G158" si="29">C134/(E134*$C$158/$E$158)-1</f>
        <v>-0.18159508617449505</v>
      </c>
      <c r="H134" s="13">
        <f t="shared" ref="H134:H156" si="30">C134-E134</f>
        <v>-4104.0755215844511</v>
      </c>
      <c r="I134" s="59">
        <f t="shared" ref="I134:I158" si="31">H134/E134</f>
        <v>-0.22353667783960857</v>
      </c>
      <c r="J134" s="13">
        <f>(INDEX('Pace-of-change'!$V:$V,MATCH(Allocations!A134,'Pace-of-change'!$D:$D,0),1))-Allocations!C134</f>
        <v>1425.5665534105738</v>
      </c>
      <c r="K134" s="59">
        <f t="shared" si="28"/>
        <v>0.10000000000000005</v>
      </c>
      <c r="L134" s="13">
        <f>INDEX('Pace-of-change'!$V:$V,MATCH(Allocations!A134,'Pace-of-change'!$D:$D,0),1)</f>
        <v>15681.232087516304</v>
      </c>
      <c r="M134" s="4">
        <f t="shared" ref="M134:M156" si="32">L134/Q134*1000</f>
        <v>30.497820442427191</v>
      </c>
      <c r="N134" s="13">
        <f t="shared" ref="N134:N156" si="33">E134*$L$158/$E$158</f>
        <v>18372.124197807701</v>
      </c>
      <c r="O134" s="13">
        <f t="shared" ref="O134:O156" si="34">L134-N134</f>
        <v>-2690.8921102913973</v>
      </c>
      <c r="P134" s="59">
        <f t="shared" ref="P134:P158" si="35">O134/N134</f>
        <v>-0.14646603089110918</v>
      </c>
      <c r="Q134" s="4">
        <f>INDEX('Pace-of-change'!$Z:$Z,MATCH(Allocations!A134,'Pace-of-change'!$D:$D,0),1)</f>
        <v>514175.50041383557</v>
      </c>
      <c r="S134" s="91">
        <v>15681.232087516304</v>
      </c>
      <c r="T134" s="91">
        <v>30.252664047469622</v>
      </c>
      <c r="U134" s="91">
        <v>19050.60340010684</v>
      </c>
      <c r="V134" s="91">
        <v>36.752947813573101</v>
      </c>
      <c r="W134" s="91">
        <v>-3369.371312590536</v>
      </c>
      <c r="X134" s="59">
        <v>-0.17686428307943464</v>
      </c>
      <c r="Y134" s="91">
        <v>1568.123208751631</v>
      </c>
      <c r="Z134" s="59">
        <v>0.10000000000000009</v>
      </c>
      <c r="AA134" s="91">
        <v>17249.355296267935</v>
      </c>
      <c r="AB134" s="91">
        <v>33.27793045221658</v>
      </c>
      <c r="AC134" s="91">
        <v>19055.891707329167</v>
      </c>
      <c r="AD134" s="91">
        <v>-1806.5364110612318</v>
      </c>
      <c r="AE134" s="59">
        <v>-9.4801987690054532E-2</v>
      </c>
      <c r="AF134" s="91">
        <v>518342.18840730184</v>
      </c>
      <c r="AH134" s="170"/>
    </row>
    <row r="135" spans="1:34" x14ac:dyDescent="0.2">
      <c r="A135" s="39" t="s">
        <v>8386</v>
      </c>
      <c r="B135" s="39" t="s">
        <v>5877</v>
      </c>
      <c r="C135" s="4">
        <f>INDEX('Pace-of-change'!$M:$M,MATCH(Allocations!A135,'Pace-of-change'!$D:$D,0),1)</f>
        <v>23189.887440515493</v>
      </c>
      <c r="D135" s="4">
        <f t="shared" si="26"/>
        <v>43.396095647235967</v>
      </c>
      <c r="E135" s="4">
        <f>(INDEX('Final Weighted Populations'!$I:$I,MATCH(Allocations!A135,'Final Weighted Populations'!$C:$C,0),1))*'Pace-of-change'!$O$158</f>
        <v>18415.686724601412</v>
      </c>
      <c r="F135" s="4">
        <f t="shared" si="27"/>
        <v>34.461956943960558</v>
      </c>
      <c r="G135" s="59">
        <f t="shared" si="29"/>
        <v>0.32726610806039491</v>
      </c>
      <c r="H135" s="13">
        <f t="shared" si="30"/>
        <v>4774.2007159140812</v>
      </c>
      <c r="I135" s="59">
        <f t="shared" si="31"/>
        <v>0.25924641243686303</v>
      </c>
      <c r="J135" s="13">
        <f>(INDEX('Pace-of-change'!$V:$V,MATCH(Allocations!A135,'Pace-of-change'!$D:$D,0),1))-Allocations!C135</f>
        <v>649.31684833443433</v>
      </c>
      <c r="K135" s="59">
        <f t="shared" si="28"/>
        <v>2.8000000000000021E-2</v>
      </c>
      <c r="L135" s="13">
        <f>INDEX('Pace-of-change'!$V:$V,MATCH(Allocations!A135,'Pace-of-change'!$D:$D,0),1)</f>
        <v>23839.204288849927</v>
      </c>
      <c r="M135" s="4">
        <f t="shared" si="32"/>
        <v>44.611186325358581</v>
      </c>
      <c r="N135" s="13">
        <f t="shared" si="33"/>
        <v>18428.107600539188</v>
      </c>
      <c r="O135" s="13">
        <f t="shared" si="34"/>
        <v>5411.0966883107394</v>
      </c>
      <c r="P135" s="59">
        <f t="shared" si="35"/>
        <v>0.29363279212415799</v>
      </c>
      <c r="Q135" s="4">
        <f>INDEX('Pace-of-change'!$Z:$Z,MATCH(Allocations!A135,'Pace-of-change'!$D:$D,0),1)</f>
        <v>534377.27737132332</v>
      </c>
      <c r="S135" s="91">
        <v>23839.204288849927</v>
      </c>
      <c r="T135" s="91">
        <v>44.289225359614917</v>
      </c>
      <c r="U135" s="91">
        <v>19205.821033563243</v>
      </c>
      <c r="V135" s="91">
        <v>35.681179860930278</v>
      </c>
      <c r="W135" s="91">
        <v>4633.3832552866843</v>
      </c>
      <c r="X135" s="59">
        <v>0.24124890298569318</v>
      </c>
      <c r="Y135" s="91">
        <v>667.49772008779837</v>
      </c>
      <c r="Z135" s="59">
        <v>2.8000000000000025E-2</v>
      </c>
      <c r="AA135" s="91">
        <v>24506.702008937726</v>
      </c>
      <c r="AB135" s="91">
        <v>45.529323669684132</v>
      </c>
      <c r="AC135" s="91">
        <v>19211.152428057656</v>
      </c>
      <c r="AD135" s="91">
        <v>5295.5495808800697</v>
      </c>
      <c r="AE135" s="59">
        <v>0.27564976128896795</v>
      </c>
      <c r="AF135" s="91">
        <v>538261.93832208414</v>
      </c>
      <c r="AH135" s="170"/>
    </row>
    <row r="136" spans="1:34" x14ac:dyDescent="0.2">
      <c r="A136" s="39" t="s">
        <v>9793</v>
      </c>
      <c r="B136" s="39" t="s">
        <v>5878</v>
      </c>
      <c r="C136" s="4">
        <f>INDEX('Pace-of-change'!$M:$M,MATCH(Allocations!A136,'Pace-of-change'!$D:$D,0),1)</f>
        <v>33411.694402634574</v>
      </c>
      <c r="D136" s="4">
        <f t="shared" si="26"/>
        <v>24.913887945229572</v>
      </c>
      <c r="E136" s="4">
        <f>(INDEX('Final Weighted Populations'!$I:$I,MATCH(Allocations!A136,'Final Weighted Populations'!$C:$C,0),1))*'Pace-of-change'!$O$158</f>
        <v>42808.957804709622</v>
      </c>
      <c r="F136" s="4">
        <f t="shared" si="27"/>
        <v>31.921086220473093</v>
      </c>
      <c r="G136" s="59">
        <f t="shared" si="29"/>
        <v>-0.17735752751850486</v>
      </c>
      <c r="H136" s="13">
        <f t="shared" si="30"/>
        <v>-9397.2634020750484</v>
      </c>
      <c r="I136" s="59">
        <f t="shared" si="31"/>
        <v>-0.2195162854686738</v>
      </c>
      <c r="J136" s="13">
        <f>(INDEX('Pace-of-change'!$V:$V,MATCH(Allocations!A136,'Pace-of-change'!$D:$D,0),1))-Allocations!C136</f>
        <v>3341.1694402634603</v>
      </c>
      <c r="K136" s="59">
        <f t="shared" si="28"/>
        <v>0.10000000000000009</v>
      </c>
      <c r="L136" s="13">
        <f>INDEX('Pace-of-change'!$V:$V,MATCH(Allocations!A136,'Pace-of-change'!$D:$D,0),1)</f>
        <v>36752.863842898034</v>
      </c>
      <c r="M136" s="4">
        <f t="shared" si="32"/>
        <v>27.40527673975253</v>
      </c>
      <c r="N136" s="13">
        <f t="shared" si="33"/>
        <v>42837.83127339257</v>
      </c>
      <c r="O136" s="13">
        <f t="shared" si="34"/>
        <v>-6084.9674304945365</v>
      </c>
      <c r="P136" s="59">
        <f t="shared" si="35"/>
        <v>-0.14204658008151852</v>
      </c>
      <c r="Q136" s="4">
        <f>INDEX('Pace-of-change'!$Z:$Z,MATCH(Allocations!A136,'Pace-of-change'!$D:$D,0),1)</f>
        <v>1341087.1268300833</v>
      </c>
      <c r="S136" s="91">
        <v>36752.863842898034</v>
      </c>
      <c r="T136" s="91">
        <v>27.201152114556496</v>
      </c>
      <c r="U136" s="91">
        <v>45148.108801491893</v>
      </c>
      <c r="V136" s="91">
        <v>33.414554589362623</v>
      </c>
      <c r="W136" s="91">
        <v>-8395.2449585938593</v>
      </c>
      <c r="X136" s="59">
        <v>-0.18594898394318662</v>
      </c>
      <c r="Y136" s="91">
        <v>3675.2863842898078</v>
      </c>
      <c r="Z136" s="59">
        <v>0.10000000000000009</v>
      </c>
      <c r="AA136" s="91">
        <v>40428.150227187842</v>
      </c>
      <c r="AB136" s="91">
        <v>29.921267326012149</v>
      </c>
      <c r="AC136" s="91">
        <v>45160.641584041347</v>
      </c>
      <c r="AD136" s="91">
        <v>-4732.4913568535048</v>
      </c>
      <c r="AE136" s="59">
        <v>-0.10479238537934878</v>
      </c>
      <c r="AF136" s="91">
        <v>1351150.9986089894</v>
      </c>
      <c r="AH136" s="170"/>
    </row>
    <row r="137" spans="1:34" x14ac:dyDescent="0.2">
      <c r="A137" s="39" t="s">
        <v>2405</v>
      </c>
      <c r="B137" s="39" t="s">
        <v>5879</v>
      </c>
      <c r="C137" s="4">
        <f>INDEX('Pace-of-change'!$M:$M,MATCH(Allocations!A137,'Pace-of-change'!$D:$D,0),1)</f>
        <v>45311.694085492192</v>
      </c>
      <c r="D137" s="4">
        <f t="shared" si="26"/>
        <v>30.280061765190027</v>
      </c>
      <c r="E137" s="4">
        <f>(INDEX('Final Weighted Populations'!$I:$I,MATCH(Allocations!A137,'Final Weighted Populations'!$C:$C,0),1))*'Pace-of-change'!$O$158</f>
        <v>59313.428333549033</v>
      </c>
      <c r="F137" s="4">
        <f t="shared" si="27"/>
        <v>39.636882038804224</v>
      </c>
      <c r="G137" s="59">
        <f t="shared" si="29"/>
        <v>-0.19479853750289899</v>
      </c>
      <c r="H137" s="13">
        <f t="shared" si="30"/>
        <v>-14001.73424805684</v>
      </c>
      <c r="I137" s="59">
        <f t="shared" si="31"/>
        <v>-0.23606347907118258</v>
      </c>
      <c r="J137" s="13">
        <f>(INDEX('Pace-of-change'!$V:$V,MATCH(Allocations!A137,'Pace-of-change'!$D:$D,0),1))-Allocations!C137</f>
        <v>4531.16940854922</v>
      </c>
      <c r="K137" s="59">
        <f t="shared" si="28"/>
        <v>0.10000000000000002</v>
      </c>
      <c r="L137" s="13">
        <f>INDEX('Pace-of-change'!$V:$V,MATCH(Allocations!A137,'Pace-of-change'!$D:$D,0),1)</f>
        <v>49842.863494041412</v>
      </c>
      <c r="M137" s="4">
        <f t="shared" si="32"/>
        <v>33.308067941709034</v>
      </c>
      <c r="N137" s="13">
        <f t="shared" si="33"/>
        <v>59353.43361523049</v>
      </c>
      <c r="O137" s="13">
        <f t="shared" si="34"/>
        <v>-9510.5701211890773</v>
      </c>
      <c r="P137" s="59">
        <f t="shared" si="35"/>
        <v>-0.16023622462759426</v>
      </c>
      <c r="Q137" s="4">
        <f>INDEX('Pace-of-change'!$Z:$Z,MATCH(Allocations!A137,'Pace-of-change'!$D:$D,0),1)</f>
        <v>1496420.1340428749</v>
      </c>
      <c r="S137" s="91">
        <v>49842.863494041412</v>
      </c>
      <c r="T137" s="91">
        <v>32.970341530994027</v>
      </c>
      <c r="U137" s="91">
        <v>61289.307032240227</v>
      </c>
      <c r="V137" s="91">
        <v>40.542000266346804</v>
      </c>
      <c r="W137" s="91">
        <v>-11446.443538198815</v>
      </c>
      <c r="X137" s="59">
        <v>-0.18676085752083316</v>
      </c>
      <c r="Y137" s="91">
        <v>4984.2863494041449</v>
      </c>
      <c r="Z137" s="59">
        <v>0.10000000000000009</v>
      </c>
      <c r="AA137" s="91">
        <v>54827.149843445557</v>
      </c>
      <c r="AB137" s="91">
        <v>36.26737568409343</v>
      </c>
      <c r="AC137" s="91">
        <v>61306.320492560772</v>
      </c>
      <c r="AD137" s="91">
        <v>-6479.1706491152145</v>
      </c>
      <c r="AE137" s="59">
        <v>-0.10568519847641861</v>
      </c>
      <c r="AF137" s="91">
        <v>1511748.47391818</v>
      </c>
      <c r="AH137" s="170"/>
    </row>
    <row r="138" spans="1:34" x14ac:dyDescent="0.2">
      <c r="A138" s="39" t="s">
        <v>12926</v>
      </c>
      <c r="B138" s="39" t="s">
        <v>5880</v>
      </c>
      <c r="C138" s="4">
        <f>INDEX('Pace-of-change'!$M:$M,MATCH(Allocations!A138,'Pace-of-change'!$D:$D,0),1)</f>
        <v>24534.344320043314</v>
      </c>
      <c r="D138" s="4">
        <f t="shared" si="26"/>
        <v>36.991860115805835</v>
      </c>
      <c r="E138" s="4">
        <f>(INDEX('Final Weighted Populations'!$I:$I,MATCH(Allocations!A138,'Final Weighted Populations'!$C:$C,0),1))*'Pace-of-change'!$O$158</f>
        <v>26177.996452284129</v>
      </c>
      <c r="F138" s="4">
        <f t="shared" si="27"/>
        <v>39.470090182269288</v>
      </c>
      <c r="G138" s="59">
        <f t="shared" si="29"/>
        <v>-1.2162897438156239E-2</v>
      </c>
      <c r="H138" s="13">
        <f t="shared" si="30"/>
        <v>-1643.6521322408153</v>
      </c>
      <c r="I138" s="59">
        <f t="shared" si="31"/>
        <v>-6.278754507575772E-2</v>
      </c>
      <c r="J138" s="13">
        <f>(INDEX('Pace-of-change'!$V:$V,MATCH(Allocations!A138,'Pace-of-change'!$D:$D,0),1))-Allocations!C138</f>
        <v>729.5192289397819</v>
      </c>
      <c r="K138" s="59">
        <f t="shared" si="28"/>
        <v>2.9734612811470235E-2</v>
      </c>
      <c r="L138" s="13">
        <f>INDEX('Pace-of-change'!$V:$V,MATCH(Allocations!A138,'Pace-of-change'!$D:$D,0),1)</f>
        <v>25263.863548983096</v>
      </c>
      <c r="M138" s="4">
        <f t="shared" si="32"/>
        <v>38.091798753525389</v>
      </c>
      <c r="N138" s="13">
        <f t="shared" si="33"/>
        <v>26195.652793375069</v>
      </c>
      <c r="O138" s="13">
        <f t="shared" si="34"/>
        <v>-931.78924439197363</v>
      </c>
      <c r="P138" s="59">
        <f t="shared" si="35"/>
        <v>-3.5570376953065468E-2</v>
      </c>
      <c r="Q138" s="4">
        <f>INDEX('Pace-of-change'!$Z:$Z,MATCH(Allocations!A138,'Pace-of-change'!$D:$D,0),1)</f>
        <v>663236.29693766905</v>
      </c>
      <c r="S138" s="91">
        <v>25263.863548983096</v>
      </c>
      <c r="T138" s="91">
        <v>37.840147472084688</v>
      </c>
      <c r="U138" s="91">
        <v>27441.883048175361</v>
      </c>
      <c r="V138" s="91">
        <v>41.10237927153679</v>
      </c>
      <c r="W138" s="91">
        <v>-2178.0194991922654</v>
      </c>
      <c r="X138" s="59">
        <v>-7.9368441858332459E-2</v>
      </c>
      <c r="Y138" s="91">
        <v>821.73782047878194</v>
      </c>
      <c r="Z138" s="59">
        <v>3.2526213533632609E-2</v>
      </c>
      <c r="AA138" s="91">
        <v>26085.601369461878</v>
      </c>
      <c r="AB138" s="91">
        <v>39.07094418890587</v>
      </c>
      <c r="AC138" s="91">
        <v>27449.50071283774</v>
      </c>
      <c r="AD138" s="91">
        <v>-1363.8993433758624</v>
      </c>
      <c r="AE138" s="59">
        <v>-4.968758294164477E-2</v>
      </c>
      <c r="AF138" s="91">
        <v>667647.06896612048</v>
      </c>
      <c r="AH138" s="170"/>
    </row>
    <row r="139" spans="1:34" x14ac:dyDescent="0.2">
      <c r="A139" s="39" t="s">
        <v>8206</v>
      </c>
      <c r="B139" s="39" t="s">
        <v>5881</v>
      </c>
      <c r="C139" s="4">
        <f>INDEX('Pace-of-change'!$M:$M,MATCH(Allocations!A139,'Pace-of-change'!$D:$D,0),1)</f>
        <v>21124.921788839423</v>
      </c>
      <c r="D139" s="4">
        <f t="shared" si="26"/>
        <v>18.212079166658267</v>
      </c>
      <c r="E139" s="4">
        <f>(INDEX('Final Weighted Populations'!$I:$I,MATCH(Allocations!A139,'Final Weighted Populations'!$C:$C,0),1))*'Pace-of-change'!$O$158</f>
        <v>38683.059183975703</v>
      </c>
      <c r="F139" s="4">
        <f t="shared" si="27"/>
        <v>33.349185540620027</v>
      </c>
      <c r="G139" s="59">
        <f t="shared" si="29"/>
        <v>-0.4243989466258522</v>
      </c>
      <c r="H139" s="13">
        <f t="shared" si="30"/>
        <v>-17558.13739513628</v>
      </c>
      <c r="I139" s="59">
        <f t="shared" si="31"/>
        <v>-0.45389733298057422</v>
      </c>
      <c r="J139" s="13">
        <f>(INDEX('Pace-of-change'!$V:$V,MATCH(Allocations!A139,'Pace-of-change'!$D:$D,0),1))-Allocations!C139</f>
        <v>2112.4921788839456</v>
      </c>
      <c r="K139" s="59">
        <f t="shared" si="28"/>
        <v>0.10000000000000016</v>
      </c>
      <c r="L139" s="13">
        <f>INDEX('Pace-of-change'!$V:$V,MATCH(Allocations!A139,'Pace-of-change'!$D:$D,0),1)</f>
        <v>23237.413967723369</v>
      </c>
      <c r="M139" s="4">
        <f t="shared" si="32"/>
        <v>20.033287083324094</v>
      </c>
      <c r="N139" s="13">
        <f t="shared" si="33"/>
        <v>38709.149847126268</v>
      </c>
      <c r="O139" s="13">
        <f t="shared" si="34"/>
        <v>-15471.735879402899</v>
      </c>
      <c r="P139" s="59">
        <f t="shared" si="35"/>
        <v>-0.3996919575993092</v>
      </c>
      <c r="Q139" s="4">
        <f>INDEX('Pace-of-change'!$Z:$Z,MATCH(Allocations!A139,'Pace-of-change'!$D:$D,0),1)</f>
        <v>1159940.1471696785</v>
      </c>
      <c r="S139" s="91">
        <v>23237.413967723369</v>
      </c>
      <c r="T139" s="91">
        <v>19.816858059465073</v>
      </c>
      <c r="U139" s="91">
        <v>40460.905795858722</v>
      </c>
      <c r="V139" s="91">
        <v>34.505045536806577</v>
      </c>
      <c r="W139" s="91">
        <v>-17223.491828135353</v>
      </c>
      <c r="X139" s="59">
        <v>-0.4256823096110276</v>
      </c>
      <c r="Y139" s="91">
        <v>2323.7413967723405</v>
      </c>
      <c r="Z139" s="59">
        <v>0.10000000000000009</v>
      </c>
      <c r="AA139" s="91">
        <v>25561.155364495709</v>
      </c>
      <c r="AB139" s="91">
        <v>21.798543865411581</v>
      </c>
      <c r="AC139" s="91">
        <v>40472.137445368629</v>
      </c>
      <c r="AD139" s="91">
        <v>-14910.98208087292</v>
      </c>
      <c r="AE139" s="59">
        <v>-0.36842586090246726</v>
      </c>
      <c r="AF139" s="91">
        <v>1172608.3871617855</v>
      </c>
      <c r="AH139" s="170"/>
    </row>
    <row r="140" spans="1:34" x14ac:dyDescent="0.2">
      <c r="A140" s="39" t="s">
        <v>6330</v>
      </c>
      <c r="B140" s="39" t="s">
        <v>5882</v>
      </c>
      <c r="C140" s="4">
        <f>INDEX('Pace-of-change'!$M:$M,MATCH(Allocations!A140,'Pace-of-change'!$D:$D,0),1)</f>
        <v>25970.613121283324</v>
      </c>
      <c r="D140" s="4">
        <f t="shared" si="26"/>
        <v>31.490256546664234</v>
      </c>
      <c r="E140" s="4">
        <f>(INDEX('Final Weighted Populations'!$I:$I,MATCH(Allocations!A140,'Final Weighted Populations'!$C:$C,0),1))*'Pace-of-change'!$O$158</f>
        <v>27236.234101449209</v>
      </c>
      <c r="F140" s="4">
        <f t="shared" si="27"/>
        <v>33.024865266533183</v>
      </c>
      <c r="G140" s="59">
        <f t="shared" si="29"/>
        <v>5.0378711128808984E-3</v>
      </c>
      <c r="H140" s="13">
        <f t="shared" si="30"/>
        <v>-1265.6209801658842</v>
      </c>
      <c r="I140" s="59">
        <f t="shared" si="31"/>
        <v>-4.646828102048594E-2</v>
      </c>
      <c r="J140" s="13">
        <f>(INDEX('Pace-of-change'!$V:$V,MATCH(Allocations!A140,'Pace-of-change'!$D:$D,0),1))-Allocations!C140</f>
        <v>727.17716739593379</v>
      </c>
      <c r="K140" s="59">
        <f t="shared" si="28"/>
        <v>2.8000000000000028E-2</v>
      </c>
      <c r="L140" s="13">
        <f>INDEX('Pace-of-change'!$V:$V,MATCH(Allocations!A140,'Pace-of-change'!$D:$D,0),1)</f>
        <v>26697.790288679258</v>
      </c>
      <c r="M140" s="4">
        <f t="shared" si="32"/>
        <v>32.371983729970836</v>
      </c>
      <c r="N140" s="13">
        <f t="shared" si="33"/>
        <v>27254.604194829135</v>
      </c>
      <c r="O140" s="13">
        <f t="shared" si="34"/>
        <v>-556.81390614987686</v>
      </c>
      <c r="P140" s="59">
        <f t="shared" si="35"/>
        <v>-2.0430085946928484E-2</v>
      </c>
      <c r="Q140" s="4">
        <f>INDEX('Pace-of-change'!$Z:$Z,MATCH(Allocations!A140,'Pace-of-change'!$D:$D,0),1)</f>
        <v>824719.0073792648</v>
      </c>
      <c r="S140" s="91">
        <v>26697.790288679258</v>
      </c>
      <c r="T140" s="91">
        <v>32.048365543109504</v>
      </c>
      <c r="U140" s="91">
        <v>28614.333197167791</v>
      </c>
      <c r="V140" s="91">
        <v>34.349007920105763</v>
      </c>
      <c r="W140" s="91">
        <v>-1916.5429084885327</v>
      </c>
      <c r="X140" s="59">
        <v>-6.6978422851322272E-2</v>
      </c>
      <c r="Y140" s="91">
        <v>747.53812808301882</v>
      </c>
      <c r="Z140" s="59">
        <v>2.8000000000000025E-2</v>
      </c>
      <c r="AA140" s="91">
        <v>27445.328416762277</v>
      </c>
      <c r="AB140" s="91">
        <v>32.945719778316573</v>
      </c>
      <c r="AC140" s="91">
        <v>28622.276325358038</v>
      </c>
      <c r="AD140" s="91">
        <v>-1176.947908595761</v>
      </c>
      <c r="AE140" s="59">
        <v>-4.1119996719235032E-2</v>
      </c>
      <c r="AF140" s="91">
        <v>833046.86015163618</v>
      </c>
      <c r="AH140" s="170"/>
    </row>
    <row r="141" spans="1:34" x14ac:dyDescent="0.2">
      <c r="A141" s="39" t="s">
        <v>4518</v>
      </c>
      <c r="B141" s="39" t="s">
        <v>5883</v>
      </c>
      <c r="C141" s="4">
        <f>INDEX('Pace-of-change'!$M:$M,MATCH(Allocations!A141,'Pace-of-change'!$D:$D,0),1)</f>
        <v>6987.8162667114038</v>
      </c>
      <c r="D141" s="4">
        <f t="shared" si="26"/>
        <v>39.060843971823623</v>
      </c>
      <c r="E141" s="4">
        <f>(INDEX('Final Weighted Populations'!$I:$I,MATCH(Allocations!A141,'Final Weighted Populations'!$C:$C,0),1))*'Pace-of-change'!$O$158</f>
        <v>6894.1911833247559</v>
      </c>
      <c r="F141" s="4">
        <f t="shared" si="27"/>
        <v>38.537493809994608</v>
      </c>
      <c r="G141" s="59">
        <f t="shared" si="29"/>
        <v>6.8330032334849689E-2</v>
      </c>
      <c r="H141" s="13">
        <f t="shared" si="30"/>
        <v>93.62508338664793</v>
      </c>
      <c r="I141" s="59">
        <f t="shared" si="31"/>
        <v>1.3580285329641352E-2</v>
      </c>
      <c r="J141" s="13">
        <f>(INDEX('Pace-of-change'!$V:$V,MATCH(Allocations!A141,'Pace-of-change'!$D:$D,0),1))-Allocations!C141</f>
        <v>195.65885546791924</v>
      </c>
      <c r="K141" s="59">
        <f t="shared" si="28"/>
        <v>2.799999999999999E-2</v>
      </c>
      <c r="L141" s="13">
        <f>INDEX('Pace-of-change'!$V:$V,MATCH(Allocations!A141,'Pace-of-change'!$D:$D,0),1)</f>
        <v>7183.4751221793231</v>
      </c>
      <c r="M141" s="4">
        <f t="shared" si="32"/>
        <v>40.154547603034686</v>
      </c>
      <c r="N141" s="13">
        <f t="shared" si="33"/>
        <v>6898.8411263141206</v>
      </c>
      <c r="O141" s="13">
        <f t="shared" si="34"/>
        <v>284.63399586520245</v>
      </c>
      <c r="P141" s="59">
        <f t="shared" si="35"/>
        <v>4.1258233180574103E-2</v>
      </c>
      <c r="Q141" s="4">
        <f>INDEX('Pace-of-change'!$Z:$Z,MATCH(Allocations!A141,'Pace-of-change'!$D:$D,0),1)</f>
        <v>178895.68058877674</v>
      </c>
      <c r="S141" s="91">
        <v>7183</v>
      </c>
      <c r="T141" s="91">
        <v>39.878134581129459</v>
      </c>
      <c r="U141" s="91">
        <v>7282.970488546961</v>
      </c>
      <c r="V141" s="91">
        <v>40.433144548610592</v>
      </c>
      <c r="W141" s="91">
        <v>-99.970488546960951</v>
      </c>
      <c r="X141" s="59">
        <v>-1.3726609040112457E-2</v>
      </c>
      <c r="Y141" s="91">
        <v>201.1239999999998</v>
      </c>
      <c r="Z141" s="59">
        <v>2.8000000000000025E-2</v>
      </c>
      <c r="AA141" s="91">
        <v>7384.1239999999998</v>
      </c>
      <c r="AB141" s="91">
        <v>40.99472234940108</v>
      </c>
      <c r="AC141" s="91">
        <v>7284.9921875255022</v>
      </c>
      <c r="AD141" s="91">
        <v>99.131812474497565</v>
      </c>
      <c r="AE141" s="59">
        <v>1.3607675879769163E-2</v>
      </c>
      <c r="AF141" s="91">
        <v>180123.77147147281</v>
      </c>
      <c r="AH141" s="170"/>
    </row>
    <row r="142" spans="1:34" x14ac:dyDescent="0.2">
      <c r="A142" s="39" t="s">
        <v>5636</v>
      </c>
      <c r="B142" s="39" t="s">
        <v>5884</v>
      </c>
      <c r="C142" s="4">
        <f>INDEX('Pace-of-change'!$M:$M,MATCH(Allocations!A142,'Pace-of-change'!$D:$D,0),1)</f>
        <v>24829.54601183044</v>
      </c>
      <c r="D142" s="4">
        <f t="shared" si="26"/>
        <v>56.596635926272931</v>
      </c>
      <c r="E142" s="4">
        <f>(INDEX('Final Weighted Populations'!$I:$I,MATCH(Allocations!A142,'Final Weighted Populations'!$C:$C,0),1))*'Pace-of-change'!$O$158</f>
        <v>29374.095993116993</v>
      </c>
      <c r="F142" s="4">
        <f t="shared" si="27"/>
        <v>66.955514039351414</v>
      </c>
      <c r="G142" s="59">
        <f t="shared" si="29"/>
        <v>-0.10905365273557366</v>
      </c>
      <c r="H142" s="13">
        <f t="shared" si="30"/>
        <v>-4544.5499812865528</v>
      </c>
      <c r="I142" s="59">
        <f t="shared" si="31"/>
        <v>-0.15471284571111371</v>
      </c>
      <c r="J142" s="13">
        <f>(INDEX('Pace-of-change'!$V:$V,MATCH(Allocations!A142,'Pace-of-change'!$D:$D,0),1))-Allocations!C142</f>
        <v>2482.9546011830462</v>
      </c>
      <c r="K142" s="59">
        <f t="shared" si="28"/>
        <v>0.10000000000000009</v>
      </c>
      <c r="L142" s="13">
        <f>INDEX('Pace-of-change'!$V:$V,MATCH(Allocations!A142,'Pace-of-change'!$D:$D,0),1)</f>
        <v>27312.500613013486</v>
      </c>
      <c r="M142" s="4">
        <f t="shared" si="32"/>
        <v>62.256299518900228</v>
      </c>
      <c r="N142" s="13">
        <f t="shared" si="33"/>
        <v>29393.908015745907</v>
      </c>
      <c r="O142" s="13">
        <f t="shared" si="34"/>
        <v>-2081.4074027324205</v>
      </c>
      <c r="P142" s="59">
        <f t="shared" si="35"/>
        <v>-7.0810842900421389E-2</v>
      </c>
      <c r="Q142" s="4">
        <f>INDEX('Pace-of-change'!$Z:$Z,MATCH(Allocations!A142,'Pace-of-change'!$D:$D,0),1)</f>
        <v>438710.63368810981</v>
      </c>
      <c r="S142" s="91">
        <v>27312.500613013486</v>
      </c>
      <c r="T142" s="91">
        <v>61.560176755159624</v>
      </c>
      <c r="U142" s="91">
        <v>30795.625871033208</v>
      </c>
      <c r="V142" s="91">
        <v>69.410860571415185</v>
      </c>
      <c r="W142" s="91">
        <v>-3483.1252580197215</v>
      </c>
      <c r="X142" s="59">
        <v>-0.11310454519114019</v>
      </c>
      <c r="Y142" s="91">
        <v>1809.7895700343433</v>
      </c>
      <c r="Z142" s="59">
        <v>6.6262316866440241E-2</v>
      </c>
      <c r="AA142" s="91">
        <v>29122.290183047829</v>
      </c>
      <c r="AB142" s="91">
        <v>65.639296693664079</v>
      </c>
      <c r="AC142" s="91">
        <v>30804.174510007499</v>
      </c>
      <c r="AD142" s="91">
        <v>-1681.8843269596691</v>
      </c>
      <c r="AE142" s="59">
        <v>-5.4599233828300363E-2</v>
      </c>
      <c r="AF142" s="91">
        <v>443671.57556486886</v>
      </c>
      <c r="AH142" s="170"/>
    </row>
    <row r="143" spans="1:34" x14ac:dyDescent="0.2">
      <c r="A143" s="39" t="s">
        <v>6382</v>
      </c>
      <c r="B143" s="39" t="s">
        <v>5885</v>
      </c>
      <c r="C143" s="4">
        <f>INDEX('Pace-of-change'!$M:$M,MATCH(Allocations!A143,'Pace-of-change'!$D:$D,0),1)</f>
        <v>6964.2462377707698</v>
      </c>
      <c r="D143" s="4">
        <f t="shared" si="26"/>
        <v>33.268715619133722</v>
      </c>
      <c r="E143" s="4">
        <f>(INDEX('Final Weighted Populations'!$I:$I,MATCH(Allocations!A143,'Final Weighted Populations'!$C:$C,0),1))*'Pace-of-change'!$O$158</f>
        <v>7676.8374937307044</v>
      </c>
      <c r="F143" s="4">
        <f t="shared" si="27"/>
        <v>36.672816369999893</v>
      </c>
      <c r="G143" s="59">
        <f t="shared" si="29"/>
        <v>-4.3821325688338186E-2</v>
      </c>
      <c r="H143" s="13">
        <f t="shared" si="30"/>
        <v>-712.59125595993464</v>
      </c>
      <c r="I143" s="59">
        <f t="shared" si="31"/>
        <v>-9.2823543098557559E-2</v>
      </c>
      <c r="J143" s="13">
        <f>(INDEX('Pace-of-change'!$V:$V,MATCH(Allocations!A143,'Pace-of-change'!$D:$D,0),1))-Allocations!C143</f>
        <v>416.25725163182688</v>
      </c>
      <c r="K143" s="59">
        <f t="shared" si="28"/>
        <v>5.9770610834270176E-2</v>
      </c>
      <c r="L143" s="13">
        <f>INDEX('Pace-of-change'!$V:$V,MATCH(Allocations!A143,'Pace-of-change'!$D:$D,0),1)</f>
        <v>7380.5034894025966</v>
      </c>
      <c r="M143" s="4">
        <f t="shared" si="32"/>
        <v>35.257207073360966</v>
      </c>
      <c r="N143" s="13">
        <f t="shared" si="33"/>
        <v>7682.0153102047825</v>
      </c>
      <c r="O143" s="13">
        <f t="shared" si="34"/>
        <v>-301.51182080218587</v>
      </c>
      <c r="P143" s="59">
        <f t="shared" si="35"/>
        <v>-3.9249052315953839E-2</v>
      </c>
      <c r="Q143" s="4">
        <f>INDEX('Pace-of-change'!$Z:$Z,MATCH(Allocations!A143,'Pace-of-change'!$D:$D,0),1)</f>
        <v>209333.18609286638</v>
      </c>
      <c r="S143" s="91">
        <v>7380.5034894025966</v>
      </c>
      <c r="T143" s="91">
        <v>34.734188831317681</v>
      </c>
      <c r="U143" s="91">
        <v>7984.394544267042</v>
      </c>
      <c r="V143" s="91">
        <v>37.576226093859923</v>
      </c>
      <c r="W143" s="91">
        <v>-603.89105486444532</v>
      </c>
      <c r="X143" s="59">
        <v>-7.5633919581047176E-2</v>
      </c>
      <c r="Y143" s="91">
        <v>212.4971777832734</v>
      </c>
      <c r="Z143" s="59">
        <v>2.8791691256347285E-2</v>
      </c>
      <c r="AA143" s="91">
        <v>7593.00066718587</v>
      </c>
      <c r="AB143" s="91">
        <v>35.73424487218864</v>
      </c>
      <c r="AC143" s="91">
        <v>7986.6109533984245</v>
      </c>
      <c r="AD143" s="91">
        <v>-393.61028621255446</v>
      </c>
      <c r="AE143" s="59">
        <v>-4.9283768610898379E-2</v>
      </c>
      <c r="AF143" s="91">
        <v>212485.26992367968</v>
      </c>
      <c r="AH143" s="170"/>
    </row>
    <row r="144" spans="1:34" x14ac:dyDescent="0.2">
      <c r="A144" s="39" t="s">
        <v>2419</v>
      </c>
      <c r="B144" s="39" t="s">
        <v>5886</v>
      </c>
      <c r="C144" s="4">
        <f>INDEX('Pace-of-change'!$M:$M,MATCH(Allocations!A144,'Pace-of-change'!$D:$D,0),1)</f>
        <v>6070.324622826558</v>
      </c>
      <c r="D144" s="4">
        <f t="shared" si="26"/>
        <v>22.528724385863608</v>
      </c>
      <c r="E144" s="4">
        <f>(INDEX('Final Weighted Populations'!$I:$I,MATCH(Allocations!A144,'Final Weighted Populations'!$C:$C,0),1))*'Pace-of-change'!$O$158</f>
        <v>8908.8379092522828</v>
      </c>
      <c r="F144" s="4">
        <f t="shared" si="27"/>
        <v>33.063265364945643</v>
      </c>
      <c r="G144" s="59">
        <f t="shared" si="29"/>
        <v>-0.28181200437529386</v>
      </c>
      <c r="H144" s="13">
        <f t="shared" si="30"/>
        <v>-2838.5132864257248</v>
      </c>
      <c r="I144" s="59">
        <f t="shared" si="31"/>
        <v>-0.31861768227680781</v>
      </c>
      <c r="J144" s="13">
        <f>(INDEX('Pace-of-change'!$V:$V,MATCH(Allocations!A144,'Pace-of-change'!$D:$D,0),1))-Allocations!C144</f>
        <v>607.03246228265652</v>
      </c>
      <c r="K144" s="59">
        <f t="shared" si="28"/>
        <v>0.10000000000000012</v>
      </c>
      <c r="L144" s="13">
        <f>INDEX('Pace-of-change'!$V:$V,MATCH(Allocations!A144,'Pace-of-change'!$D:$D,0),1)</f>
        <v>6677.3570851092145</v>
      </c>
      <c r="M144" s="4">
        <f t="shared" si="32"/>
        <v>24.781596824449974</v>
      </c>
      <c r="N144" s="13">
        <f t="shared" si="33"/>
        <v>8914.8466762385706</v>
      </c>
      <c r="O144" s="13">
        <f t="shared" si="34"/>
        <v>-2237.4895911293561</v>
      </c>
      <c r="P144" s="59">
        <f t="shared" si="35"/>
        <v>-0.25098464083438582</v>
      </c>
      <c r="Q144" s="4">
        <f>INDEX('Pace-of-change'!$Z:$Z,MATCH(Allocations!A144,'Pace-of-change'!$D:$D,0),1)</f>
        <v>269448.21725617023</v>
      </c>
      <c r="S144" s="91">
        <v>6677.3570851092145</v>
      </c>
      <c r="T144" s="91">
        <v>24.527712562727082</v>
      </c>
      <c r="U144" s="91">
        <v>9266.8846290396759</v>
      </c>
      <c r="V144" s="91">
        <v>34.039737524284476</v>
      </c>
      <c r="W144" s="91">
        <v>-2589.5275439304614</v>
      </c>
      <c r="X144" s="59">
        <v>-0.27943884569531036</v>
      </c>
      <c r="Y144" s="91">
        <v>667.73570851092245</v>
      </c>
      <c r="Z144" s="59">
        <v>0.10000000000000009</v>
      </c>
      <c r="AA144" s="91">
        <v>7345.0927936201369</v>
      </c>
      <c r="AB144" s="91">
        <v>26.980483818999794</v>
      </c>
      <c r="AC144" s="91">
        <v>9269.4570479748127</v>
      </c>
      <c r="AD144" s="91">
        <v>-1924.3642543546757</v>
      </c>
      <c r="AE144" s="59">
        <v>-0.20760269392209008</v>
      </c>
      <c r="AF144" s="91">
        <v>272237.2527822383</v>
      </c>
      <c r="AH144" s="170"/>
    </row>
    <row r="145" spans="1:34" x14ac:dyDescent="0.2">
      <c r="A145" s="39" t="s">
        <v>10276</v>
      </c>
      <c r="B145" s="39" t="s">
        <v>5887</v>
      </c>
      <c r="C145" s="4">
        <f>INDEX('Pace-of-change'!$M:$M,MATCH(Allocations!A145,'Pace-of-change'!$D:$D,0),1)</f>
        <v>10145.223345245904</v>
      </c>
      <c r="D145" s="4">
        <f t="shared" si="26"/>
        <v>38.867009577483842</v>
      </c>
      <c r="E145" s="4">
        <f>(INDEX('Final Weighted Populations'!$I:$I,MATCH(Allocations!A145,'Final Weighted Populations'!$C:$C,0),1))*'Pace-of-change'!$O$158</f>
        <v>14240.457201127252</v>
      </c>
      <c r="F145" s="4">
        <f t="shared" si="27"/>
        <v>54.556116468675548</v>
      </c>
      <c r="G145" s="59">
        <f t="shared" si="29"/>
        <v>-0.24909505900199125</v>
      </c>
      <c r="H145" s="13">
        <f t="shared" si="30"/>
        <v>-4095.2338558813481</v>
      </c>
      <c r="I145" s="59">
        <f t="shared" si="31"/>
        <v>-0.28757741398620096</v>
      </c>
      <c r="J145" s="13">
        <f>(INDEX('Pace-of-change'!$V:$V,MATCH(Allocations!A145,'Pace-of-change'!$D:$D,0),1))-Allocations!C145</f>
        <v>1014.5223345245904</v>
      </c>
      <c r="K145" s="59">
        <f t="shared" si="28"/>
        <v>0.1</v>
      </c>
      <c r="L145" s="13">
        <f>INDEX('Pace-of-change'!$V:$V,MATCH(Allocations!A145,'Pace-of-change'!$D:$D,0),1)</f>
        <v>11159.745679770494</v>
      </c>
      <c r="M145" s="4">
        <f t="shared" si="32"/>
        <v>42.75371053523223</v>
      </c>
      <c r="N145" s="13">
        <f t="shared" si="33"/>
        <v>14250.061999190857</v>
      </c>
      <c r="O145" s="13">
        <f t="shared" si="34"/>
        <v>-3090.3163194203626</v>
      </c>
      <c r="P145" s="59">
        <f t="shared" si="35"/>
        <v>-0.21686335958368716</v>
      </c>
      <c r="Q145" s="4">
        <f>INDEX('Pace-of-change'!$Z:$Z,MATCH(Allocations!A145,'Pace-of-change'!$D:$D,0),1)</f>
        <v>261024.02668825755</v>
      </c>
      <c r="S145" s="91">
        <v>11159.745679770494</v>
      </c>
      <c r="T145" s="91">
        <v>42.458938960378923</v>
      </c>
      <c r="U145" s="91">
        <v>15264.841475891308</v>
      </c>
      <c r="V145" s="91">
        <v>58.077396301208417</v>
      </c>
      <c r="W145" s="91">
        <v>-4105.0957961208132</v>
      </c>
      <c r="X145" s="59">
        <v>-0.26892488877819271</v>
      </c>
      <c r="Y145" s="91">
        <v>1115.9745679770513</v>
      </c>
      <c r="Z145" s="59">
        <v>0.10000000000000009</v>
      </c>
      <c r="AA145" s="91">
        <v>12275.720247747546</v>
      </c>
      <c r="AB145" s="91">
        <v>46.704832856416822</v>
      </c>
      <c r="AC145" s="91">
        <v>15269.078883480412</v>
      </c>
      <c r="AD145" s="91">
        <v>-2993.3586357328659</v>
      </c>
      <c r="AE145" s="59">
        <v>-0.19604055087903011</v>
      </c>
      <c r="AF145" s="91">
        <v>262836.18839802727</v>
      </c>
      <c r="AH145" s="170"/>
    </row>
    <row r="146" spans="1:34" x14ac:dyDescent="0.2">
      <c r="A146" s="39" t="s">
        <v>13958</v>
      </c>
      <c r="B146" s="39" t="s">
        <v>12450</v>
      </c>
      <c r="C146" s="4">
        <f>INDEX('Pace-of-change'!$M:$M,MATCH(Allocations!A146,'Pace-of-change'!$D:$D,0),1)</f>
        <v>6955.6454269264441</v>
      </c>
      <c r="D146" s="4">
        <f t="shared" si="26"/>
        <v>52.431252380912809</v>
      </c>
      <c r="E146" s="4">
        <f>(INDEX('Final Weighted Populations'!$I:$I,MATCH(Allocations!A146,'Final Weighted Populations'!$C:$C,0),1))*'Pace-of-change'!$O$158</f>
        <v>5411.3707885255963</v>
      </c>
      <c r="F146" s="4">
        <f t="shared" si="27"/>
        <v>40.790599595767041</v>
      </c>
      <c r="G146" s="59">
        <f t="shared" si="29"/>
        <v>0.35480697780224935</v>
      </c>
      <c r="H146" s="13">
        <f t="shared" si="30"/>
        <v>1544.2746384008478</v>
      </c>
      <c r="I146" s="59">
        <f t="shared" si="31"/>
        <v>0.28537586847224844</v>
      </c>
      <c r="J146" s="13">
        <f>(INDEX('Pace-of-change'!$V:$V,MATCH(Allocations!A146,'Pace-of-change'!$D:$D,0),1))-Allocations!C146</f>
        <v>194.758071953941</v>
      </c>
      <c r="K146" s="59">
        <f t="shared" si="28"/>
        <v>2.800000000000008E-2</v>
      </c>
      <c r="L146" s="13">
        <f>INDEX('Pace-of-change'!$V:$V,MATCH(Allocations!A146,'Pace-of-change'!$D:$D,0),1)</f>
        <v>7150.4034988803851</v>
      </c>
      <c r="M146" s="4">
        <f t="shared" si="32"/>
        <v>53.899327447578372</v>
      </c>
      <c r="N146" s="13">
        <f t="shared" si="33"/>
        <v>5415.0206098014869</v>
      </c>
      <c r="O146" s="13">
        <f t="shared" si="34"/>
        <v>1735.3828890788982</v>
      </c>
      <c r="P146" s="59">
        <f t="shared" si="35"/>
        <v>0.32047576807699663</v>
      </c>
      <c r="Q146" s="4">
        <f>INDEX('Pace-of-change'!$Z:$Z,MATCH(Allocations!A146,'Pace-of-change'!$D:$D,0),1)</f>
        <v>132662.20261903552</v>
      </c>
      <c r="S146" s="91">
        <v>7150.4034988803851</v>
      </c>
      <c r="T146" s="91">
        <v>53.600731626088105</v>
      </c>
      <c r="U146" s="91">
        <v>5690.5460549354002</v>
      </c>
      <c r="V146" s="91">
        <v>42.65737338378829</v>
      </c>
      <c r="W146" s="91">
        <v>1459.8574439449849</v>
      </c>
      <c r="X146" s="59">
        <v>0.25654083630143948</v>
      </c>
      <c r="Y146" s="91">
        <v>200.2112979686508</v>
      </c>
      <c r="Z146" s="59">
        <v>2.8000000000000025E-2</v>
      </c>
      <c r="AA146" s="91">
        <v>7350.6147968490359</v>
      </c>
      <c r="AB146" s="91">
        <v>55.101552111618574</v>
      </c>
      <c r="AC146" s="91">
        <v>5692.12570861719</v>
      </c>
      <c r="AD146" s="91">
        <v>1658.4890882318459</v>
      </c>
      <c r="AE146" s="59">
        <v>0.2913655061625034</v>
      </c>
      <c r="AF146" s="91">
        <v>133401.22946008819</v>
      </c>
      <c r="AH146" s="170"/>
    </row>
    <row r="147" spans="1:34" x14ac:dyDescent="0.2">
      <c r="A147" s="39" t="s">
        <v>3037</v>
      </c>
      <c r="B147" s="39" t="s">
        <v>12451</v>
      </c>
      <c r="C147" s="4">
        <f>INDEX('Pace-of-change'!$M:$M,MATCH(Allocations!A147,'Pace-of-change'!$D:$D,0),1)</f>
        <v>6856.3846408884656</v>
      </c>
      <c r="D147" s="4">
        <f t="shared" si="26"/>
        <v>36.390200428518305</v>
      </c>
      <c r="E147" s="4">
        <f>(INDEX('Final Weighted Populations'!$I:$I,MATCH(Allocations!A147,'Final Weighted Populations'!$C:$C,0),1))*'Pace-of-change'!$O$158</f>
        <v>10487.465889289384</v>
      </c>
      <c r="F147" s="4">
        <f t="shared" si="27"/>
        <v>55.662131821273633</v>
      </c>
      <c r="G147" s="59">
        <f t="shared" si="29"/>
        <v>-0.31091643068280039</v>
      </c>
      <c r="H147" s="13">
        <f t="shared" si="30"/>
        <v>-3631.0812484009184</v>
      </c>
      <c r="I147" s="59">
        <f t="shared" si="31"/>
        <v>-0.34623056577559513</v>
      </c>
      <c r="J147" s="13">
        <f>(INDEX('Pace-of-change'!$V:$V,MATCH(Allocations!A147,'Pace-of-change'!$D:$D,0),1))-Allocations!C147</f>
        <v>685.63846408884729</v>
      </c>
      <c r="K147" s="59">
        <f t="shared" si="28"/>
        <v>0.1000000000000001</v>
      </c>
      <c r="L147" s="13">
        <f>INDEX('Pace-of-change'!$V:$V,MATCH(Allocations!A147,'Pace-of-change'!$D:$D,0),1)</f>
        <v>7542.0231049773129</v>
      </c>
      <c r="M147" s="4">
        <f t="shared" si="32"/>
        <v>40.029220471370138</v>
      </c>
      <c r="N147" s="13">
        <f t="shared" si="33"/>
        <v>10494.539397579385</v>
      </c>
      <c r="O147" s="13">
        <f t="shared" si="34"/>
        <v>-2952.5162926020721</v>
      </c>
      <c r="P147" s="59">
        <f t="shared" si="35"/>
        <v>-0.28133833994497021</v>
      </c>
      <c r="Q147" s="4">
        <f>INDEX('Pace-of-change'!$Z:$Z,MATCH(Allocations!A147,'Pace-of-change'!$D:$D,0),1)</f>
        <v>188412.93975163839</v>
      </c>
      <c r="S147" s="91">
        <v>7542.0231049773129</v>
      </c>
      <c r="T147" s="91">
        <v>39.600306999267424</v>
      </c>
      <c r="U147" s="91">
        <v>11160.839193493286</v>
      </c>
      <c r="V147" s="91">
        <v>58.601339757248049</v>
      </c>
      <c r="W147" s="91">
        <v>-3618.8160885159732</v>
      </c>
      <c r="X147" s="59">
        <v>-0.32424229269656757</v>
      </c>
      <c r="Y147" s="91">
        <v>754.20231049773156</v>
      </c>
      <c r="Z147" s="59">
        <v>0.10000000000000009</v>
      </c>
      <c r="AA147" s="91">
        <v>8296.2254154750444</v>
      </c>
      <c r="AB147" s="91">
        <v>43.560337699194172</v>
      </c>
      <c r="AC147" s="91">
        <v>11163.937360269139</v>
      </c>
      <c r="AD147" s="91">
        <v>-2867.711944794095</v>
      </c>
      <c r="AE147" s="59">
        <v>-0.25687280860244455</v>
      </c>
      <c r="AF147" s="91">
        <v>190453.65242034194</v>
      </c>
      <c r="AH147" s="170"/>
    </row>
    <row r="148" spans="1:34" x14ac:dyDescent="0.2">
      <c r="A148" s="39" t="s">
        <v>3082</v>
      </c>
      <c r="B148" s="39" t="s">
        <v>12452</v>
      </c>
      <c r="C148" s="4">
        <f>INDEX('Pace-of-change'!$M:$M,MATCH(Allocations!A148,'Pace-of-change'!$D:$D,0),1)</f>
        <v>5731.2402799310412</v>
      </c>
      <c r="D148" s="4">
        <f t="shared" si="26"/>
        <v>37.908968084034079</v>
      </c>
      <c r="E148" s="4">
        <f>(INDEX('Final Weighted Populations'!$I:$I,MATCH(Allocations!A148,'Final Weighted Populations'!$C:$C,0),1))*'Pace-of-change'!$O$158</f>
        <v>5222.6847917498935</v>
      </c>
      <c r="F148" s="4">
        <f t="shared" si="27"/>
        <v>34.545156268653088</v>
      </c>
      <c r="G148" s="59">
        <f t="shared" si="29"/>
        <v>0.1566503234441361</v>
      </c>
      <c r="H148" s="13">
        <f t="shared" si="30"/>
        <v>508.55548818114767</v>
      </c>
      <c r="I148" s="59">
        <f t="shared" si="31"/>
        <v>9.7374340680964774E-2</v>
      </c>
      <c r="J148" s="13">
        <f>(INDEX('Pace-of-change'!$V:$V,MATCH(Allocations!A148,'Pace-of-change'!$D:$D,0),1))-Allocations!C148</f>
        <v>160.47472783806916</v>
      </c>
      <c r="K148" s="59">
        <f t="shared" si="28"/>
        <v>2.8000000000000001E-2</v>
      </c>
      <c r="L148" s="13">
        <f>INDEX('Pace-of-change'!$V:$V,MATCH(Allocations!A148,'Pace-of-change'!$D:$D,0),1)</f>
        <v>5891.7150077691103</v>
      </c>
      <c r="M148" s="4">
        <f t="shared" si="32"/>
        <v>38.970419190387034</v>
      </c>
      <c r="N148" s="13">
        <f t="shared" si="33"/>
        <v>5226.2073494926781</v>
      </c>
      <c r="O148" s="13">
        <f t="shared" si="34"/>
        <v>665.50765827643227</v>
      </c>
      <c r="P148" s="59">
        <f t="shared" si="35"/>
        <v>0.12734046197784993</v>
      </c>
      <c r="Q148" s="4">
        <f>INDEX('Pace-of-change'!$Z:$Z,MATCH(Allocations!A148,'Pace-of-change'!$D:$D,0),1)</f>
        <v>151184.28618859814</v>
      </c>
      <c r="S148" s="91">
        <v>5891.7150077691103</v>
      </c>
      <c r="T148" s="91">
        <v>38.577239731658587</v>
      </c>
      <c r="U148" s="91">
        <v>5438.7086045480573</v>
      </c>
      <c r="V148" s="91">
        <v>35.611085293775801</v>
      </c>
      <c r="W148" s="91">
        <v>453.00640322105301</v>
      </c>
      <c r="X148" s="59">
        <v>8.3293008719428657E-2</v>
      </c>
      <c r="Y148" s="91">
        <v>164.96802021753501</v>
      </c>
      <c r="Z148" s="59">
        <v>2.8000000000000025E-2</v>
      </c>
      <c r="AA148" s="91">
        <v>6056.6830279866454</v>
      </c>
      <c r="AB148" s="91">
        <v>39.657402444145028</v>
      </c>
      <c r="AC148" s="91">
        <v>5440.2183500080573</v>
      </c>
      <c r="AD148" s="91">
        <v>616.46467797858804</v>
      </c>
      <c r="AE148" s="59">
        <v>0.11331616459432645</v>
      </c>
      <c r="AF148" s="91">
        <v>152725.15734022431</v>
      </c>
      <c r="AH148" s="170"/>
    </row>
    <row r="149" spans="1:34" x14ac:dyDescent="0.2">
      <c r="A149" s="39" t="s">
        <v>3303</v>
      </c>
      <c r="B149" s="39" t="s">
        <v>12453</v>
      </c>
      <c r="C149" s="4">
        <f>INDEX('Pace-of-change'!$M:$M,MATCH(Allocations!A149,'Pace-of-change'!$D:$D,0),1)</f>
        <v>7173.8128440984419</v>
      </c>
      <c r="D149" s="4">
        <f t="shared" si="26"/>
        <v>33.21198098132394</v>
      </c>
      <c r="E149" s="4">
        <f>(INDEX('Final Weighted Populations'!$I:$I,MATCH(Allocations!A149,'Final Weighted Populations'!$C:$C,0),1))*'Pace-of-change'!$O$158</f>
        <v>10276.390280227601</v>
      </c>
      <c r="F149" s="4">
        <f t="shared" si="27"/>
        <v>47.57571544737916</v>
      </c>
      <c r="G149" s="59">
        <f t="shared" si="29"/>
        <v>-0.26420516467529787</v>
      </c>
      <c r="H149" s="13">
        <f t="shared" si="30"/>
        <v>-3102.5774361291587</v>
      </c>
      <c r="I149" s="59">
        <f t="shared" si="31"/>
        <v>-0.30191315739522917</v>
      </c>
      <c r="J149" s="13">
        <f>(INDEX('Pace-of-change'!$V:$V,MATCH(Allocations!A149,'Pace-of-change'!$D:$D,0),1))-Allocations!C149</f>
        <v>717.38128440984474</v>
      </c>
      <c r="K149" s="59">
        <f t="shared" si="28"/>
        <v>0.10000000000000007</v>
      </c>
      <c r="L149" s="13">
        <f>INDEX('Pace-of-change'!$V:$V,MATCH(Allocations!A149,'Pace-of-change'!$D:$D,0),1)</f>
        <v>7891.1941285082867</v>
      </c>
      <c r="M149" s="4">
        <f t="shared" si="32"/>
        <v>36.533179079456339</v>
      </c>
      <c r="N149" s="13">
        <f t="shared" si="33"/>
        <v>10283.321423804688</v>
      </c>
      <c r="O149" s="13">
        <f t="shared" si="34"/>
        <v>-2392.1272952964009</v>
      </c>
      <c r="P149" s="59">
        <f t="shared" si="35"/>
        <v>-0.23262204852985591</v>
      </c>
      <c r="Q149" s="4">
        <f>INDEX('Pace-of-change'!$Z:$Z,MATCH(Allocations!A149,'Pace-of-change'!$D:$D,0),1)</f>
        <v>216000.75129913163</v>
      </c>
      <c r="S149" s="91">
        <v>7891.1941285082867</v>
      </c>
      <c r="T149" s="91">
        <v>36.00962344638458</v>
      </c>
      <c r="U149" s="91">
        <v>10731.063668150502</v>
      </c>
      <c r="V149" s="91">
        <v>48.968705569321138</v>
      </c>
      <c r="W149" s="91">
        <v>-2839.8695396422154</v>
      </c>
      <c r="X149" s="59">
        <v>-0.26464007925615696</v>
      </c>
      <c r="Y149" s="91">
        <v>789.11941285082867</v>
      </c>
      <c r="Z149" s="59">
        <v>0.10000000000000009</v>
      </c>
      <c r="AA149" s="91">
        <v>8680.3135413591153</v>
      </c>
      <c r="AB149" s="91">
        <v>39.610585791023034</v>
      </c>
      <c r="AC149" s="91">
        <v>10734.042532405227</v>
      </c>
      <c r="AD149" s="91">
        <v>-2053.7289910461113</v>
      </c>
      <c r="AE149" s="59">
        <v>-0.1913285684164252</v>
      </c>
      <c r="AF149" s="91">
        <v>219141.2565104336</v>
      </c>
      <c r="AH149" s="170"/>
    </row>
    <row r="150" spans="1:34" x14ac:dyDescent="0.2">
      <c r="A150" s="39" t="s">
        <v>11535</v>
      </c>
      <c r="B150" s="39" t="s">
        <v>12454</v>
      </c>
      <c r="C150" s="4">
        <f>INDEX('Pace-of-change'!$M:$M,MATCH(Allocations!A150,'Pace-of-change'!$D:$D,0),1)</f>
        <v>17353.217817803314</v>
      </c>
      <c r="D150" s="4">
        <f t="shared" si="26"/>
        <v>31.886646720343908</v>
      </c>
      <c r="E150" s="4">
        <f>(INDEX('Final Weighted Populations'!$I:$I,MATCH(Allocations!A150,'Final Weighted Populations'!$C:$C,0),1))*'Pace-of-change'!$O$158</f>
        <v>18012.824634514873</v>
      </c>
      <c r="F150" s="4">
        <f t="shared" si="27"/>
        <v>33.098678388455284</v>
      </c>
      <c r="G150" s="59">
        <f t="shared" si="29"/>
        <v>1.5419454158080104E-2</v>
      </c>
      <c r="H150" s="13">
        <f t="shared" si="30"/>
        <v>-659.60681671155908</v>
      </c>
      <c r="I150" s="59">
        <f t="shared" si="31"/>
        <v>-3.661873304687973E-2</v>
      </c>
      <c r="J150" s="13">
        <f>(INDEX('Pace-of-change'!$V:$V,MATCH(Allocations!A150,'Pace-of-change'!$D:$D,0),1))-Allocations!C150</f>
        <v>485.89009889849331</v>
      </c>
      <c r="K150" s="59">
        <f t="shared" si="28"/>
        <v>2.8000000000000032E-2</v>
      </c>
      <c r="L150" s="13">
        <f>INDEX('Pace-of-change'!$V:$V,MATCH(Allocations!A150,'Pace-of-change'!$D:$D,0),1)</f>
        <v>17839.107916701807</v>
      </c>
      <c r="M150" s="4">
        <f t="shared" si="32"/>
        <v>32.779472828513541</v>
      </c>
      <c r="N150" s="13">
        <f t="shared" si="33"/>
        <v>18024.973791014989</v>
      </c>
      <c r="O150" s="13">
        <f t="shared" si="34"/>
        <v>-185.86587431318185</v>
      </c>
      <c r="P150" s="59">
        <f t="shared" si="35"/>
        <v>-1.0311575288161111E-2</v>
      </c>
      <c r="Q150" s="4">
        <f>INDEX('Pace-of-change'!$Z:$Z,MATCH(Allocations!A150,'Pace-of-change'!$D:$D,0),1)</f>
        <v>544215.82708262128</v>
      </c>
      <c r="S150" s="91">
        <v>17839.107916701807</v>
      </c>
      <c r="T150" s="91">
        <v>32.466396974012206</v>
      </c>
      <c r="U150" s="91">
        <v>18836.454434828745</v>
      </c>
      <c r="V150" s="91">
        <v>34.281524060487314</v>
      </c>
      <c r="W150" s="91">
        <v>-997.34651812693846</v>
      </c>
      <c r="X150" s="59">
        <v>-5.2947677684120703E-2</v>
      </c>
      <c r="Y150" s="91">
        <v>499.4950216676516</v>
      </c>
      <c r="Z150" s="59">
        <v>2.8000000000000025E-2</v>
      </c>
      <c r="AA150" s="91">
        <v>18338.602938369459</v>
      </c>
      <c r="AB150" s="91">
        <v>33.375456089284548</v>
      </c>
      <c r="AC150" s="91">
        <v>18841.683295875224</v>
      </c>
      <c r="AD150" s="91">
        <v>-503.08035750576528</v>
      </c>
      <c r="AE150" s="59">
        <v>-2.6700393463035144E-2</v>
      </c>
      <c r="AF150" s="91">
        <v>549463.74033993226</v>
      </c>
      <c r="AH150" s="170"/>
    </row>
    <row r="151" spans="1:34" x14ac:dyDescent="0.2">
      <c r="A151" s="39" t="s">
        <v>7321</v>
      </c>
      <c r="B151" s="39" t="s">
        <v>12455</v>
      </c>
      <c r="C151" s="4">
        <f>INDEX('Pace-of-change'!$M:$M,MATCH(Allocations!A151,'Pace-of-change'!$D:$D,0),1)</f>
        <v>69.015009709996662</v>
      </c>
      <c r="D151" s="4">
        <f t="shared" si="26"/>
        <v>29.769166096242991</v>
      </c>
      <c r="E151" s="4">
        <f>(INDEX('Final Weighted Populations'!$I:$I,MATCH(Allocations!A151,'Final Weighted Populations'!$C:$C,0),1))*'Pace-of-change'!$O$158</f>
        <v>56.575447577773751</v>
      </c>
      <c r="F151" s="4">
        <f t="shared" si="27"/>
        <v>24.40344358407128</v>
      </c>
      <c r="G151" s="59">
        <f t="shared" si="29"/>
        <v>0.28576866502588683</v>
      </c>
      <c r="H151" s="13">
        <f t="shared" si="30"/>
        <v>12.43956213222291</v>
      </c>
      <c r="I151" s="59">
        <f t="shared" si="31"/>
        <v>0.21987562917858242</v>
      </c>
      <c r="J151" s="13">
        <f>(INDEX('Pace-of-change'!$V:$V,MATCH(Allocations!A151,'Pace-of-change'!$D:$D,0),1))-Allocations!C151</f>
        <v>1.9324202718799057</v>
      </c>
      <c r="K151" s="59">
        <f t="shared" si="28"/>
        <v>2.799999999999999E-2</v>
      </c>
      <c r="L151" s="13">
        <f>INDEX('Pace-of-change'!$V:$V,MATCH(Allocations!A151,'Pace-of-change'!$D:$D,0),1)</f>
        <v>70.947429981876567</v>
      </c>
      <c r="M151" s="4">
        <f t="shared" si="32"/>
        <v>30.602702746937794</v>
      </c>
      <c r="N151" s="13">
        <f t="shared" si="33"/>
        <v>56.613606166481112</v>
      </c>
      <c r="O151" s="13">
        <f t="shared" si="34"/>
        <v>14.333823815395455</v>
      </c>
      <c r="P151" s="59">
        <f t="shared" si="35"/>
        <v>0.25318690657586124</v>
      </c>
      <c r="Q151" s="4">
        <f>INDEX('Pace-of-change'!$Z:$Z,MATCH(Allocations!A151,'Pace-of-change'!$D:$D,0),1)</f>
        <v>2318.3386960478774</v>
      </c>
      <c r="S151" s="91">
        <v>70.947429981876567</v>
      </c>
      <c r="T151" s="91">
        <v>30.122096801365416</v>
      </c>
      <c r="U151" s="91">
        <v>60.3581369166874</v>
      </c>
      <c r="V151" s="91">
        <v>25.626208636718204</v>
      </c>
      <c r="W151" s="91">
        <v>10.589293065189167</v>
      </c>
      <c r="X151" s="59">
        <v>0.17544101932446349</v>
      </c>
      <c r="Y151" s="91">
        <v>1.9865280394925406</v>
      </c>
      <c r="Z151" s="59">
        <v>2.8000000000000025E-2</v>
      </c>
      <c r="AA151" s="91">
        <v>72.933958021369108</v>
      </c>
      <c r="AB151" s="91">
        <v>30.965515511803648</v>
      </c>
      <c r="AC151" s="91">
        <v>60.374891891040654</v>
      </c>
      <c r="AD151" s="91">
        <v>12.559066130328453</v>
      </c>
      <c r="AE151" s="59">
        <v>0.20801803095554958</v>
      </c>
      <c r="AF151" s="91">
        <v>2355.3283972801178</v>
      </c>
      <c r="AH151" s="170"/>
    </row>
    <row r="152" spans="1:34" x14ac:dyDescent="0.2">
      <c r="A152" s="39" t="s">
        <v>4439</v>
      </c>
      <c r="B152" s="39" t="s">
        <v>12456</v>
      </c>
      <c r="C152" s="4">
        <f>INDEX('Pace-of-change'!$M:$M,MATCH(Allocations!A152,'Pace-of-change'!$D:$D,0),1)</f>
        <v>12055.005691730943</v>
      </c>
      <c r="D152" s="4">
        <f t="shared" si="26"/>
        <v>25.114996429502735</v>
      </c>
      <c r="E152" s="4">
        <f>(INDEX('Final Weighted Populations'!$I:$I,MATCH(Allocations!A152,'Final Weighted Populations'!$C:$C,0),1))*'Pace-of-change'!$O$158</f>
        <v>15166.83751443951</v>
      </c>
      <c r="F152" s="4">
        <f t="shared" si="27"/>
        <v>31.598082967582737</v>
      </c>
      <c r="G152" s="59">
        <f t="shared" si="29"/>
        <v>-0.1622399080799648</v>
      </c>
      <c r="H152" s="13">
        <f t="shared" si="30"/>
        <v>-3111.8318227085674</v>
      </c>
      <c r="I152" s="59">
        <f t="shared" si="31"/>
        <v>-0.20517341335963835</v>
      </c>
      <c r="J152" s="13">
        <f>(INDEX('Pace-of-change'!$V:$V,MATCH(Allocations!A152,'Pace-of-change'!$D:$D,0),1))-Allocations!C152</f>
        <v>1205.5005691730948</v>
      </c>
      <c r="K152" s="59">
        <f t="shared" si="28"/>
        <v>0.10000000000000005</v>
      </c>
      <c r="L152" s="13">
        <f>INDEX('Pace-of-change'!$V:$V,MATCH(Allocations!A152,'Pace-of-change'!$D:$D,0),1)</f>
        <v>13260.506260904038</v>
      </c>
      <c r="M152" s="4">
        <f t="shared" si="32"/>
        <v>27.626496072453012</v>
      </c>
      <c r="N152" s="13">
        <f t="shared" si="33"/>
        <v>15177.067130633168</v>
      </c>
      <c r="O152" s="13">
        <f t="shared" si="34"/>
        <v>-1916.56086972913</v>
      </c>
      <c r="P152" s="59">
        <f t="shared" si="35"/>
        <v>-0.12628005485070115</v>
      </c>
      <c r="Q152" s="4">
        <f>INDEX('Pace-of-change'!$Z:$Z,MATCH(Allocations!A152,'Pace-of-change'!$D:$D,0),1)</f>
        <v>479992.33149680466</v>
      </c>
      <c r="S152" s="91">
        <v>13260.506260904038</v>
      </c>
      <c r="T152" s="91">
        <v>27.450522714128834</v>
      </c>
      <c r="U152" s="91">
        <v>15733.053767125652</v>
      </c>
      <c r="V152" s="91">
        <v>32.568933742025123</v>
      </c>
      <c r="W152" s="91">
        <v>-2472.5475062216137</v>
      </c>
      <c r="X152" s="59">
        <v>-0.15715623570727397</v>
      </c>
      <c r="Y152" s="91">
        <v>1326.0506260904058</v>
      </c>
      <c r="Z152" s="59">
        <v>0.10000000000000009</v>
      </c>
      <c r="AA152" s="91">
        <v>14586.556886994444</v>
      </c>
      <c r="AB152" s="91">
        <v>30.195574985541722</v>
      </c>
      <c r="AC152" s="91">
        <v>15737.421146999062</v>
      </c>
      <c r="AD152" s="91">
        <v>-1150.8642600046187</v>
      </c>
      <c r="AE152" s="59">
        <v>-7.3129151800330056E-2</v>
      </c>
      <c r="AF152" s="91">
        <v>483069.3535055648</v>
      </c>
      <c r="AH152" s="170"/>
    </row>
    <row r="153" spans="1:34" x14ac:dyDescent="0.2">
      <c r="A153" s="39" t="s">
        <v>6073</v>
      </c>
      <c r="B153" s="39" t="s">
        <v>12457</v>
      </c>
      <c r="C153" s="4">
        <f>INDEX('Pace-of-change'!$M:$M,MATCH(Allocations!A153,'Pace-of-change'!$D:$D,0),1)</f>
        <v>18861.705827892471</v>
      </c>
      <c r="D153" s="4">
        <f t="shared" si="26"/>
        <v>24.887873457678392</v>
      </c>
      <c r="E153" s="4">
        <f>(INDEX('Final Weighted Populations'!$I:$I,MATCH(Allocations!A153,'Final Weighted Populations'!$C:$C,0),1))*'Pace-of-change'!$O$158</f>
        <v>22324.730722944983</v>
      </c>
      <c r="F153" s="4">
        <f t="shared" si="27"/>
        <v>29.457307747200826</v>
      </c>
      <c r="G153" s="59">
        <f t="shared" si="29"/>
        <v>-0.10948339791508221</v>
      </c>
      <c r="H153" s="13">
        <f t="shared" si="30"/>
        <v>-3463.0248950525129</v>
      </c>
      <c r="I153" s="59">
        <f t="shared" si="31"/>
        <v>-0.1551205673219285</v>
      </c>
      <c r="J153" s="13">
        <f>(INDEX('Pace-of-change'!$V:$V,MATCH(Allocations!A153,'Pace-of-change'!$D:$D,0),1))-Allocations!C153</f>
        <v>1886.1705827892474</v>
      </c>
      <c r="K153" s="59">
        <f t="shared" si="28"/>
        <v>0.10000000000000002</v>
      </c>
      <c r="L153" s="13">
        <f>INDEX('Pace-of-change'!$V:$V,MATCH(Allocations!A153,'Pace-of-change'!$D:$D,0),1)</f>
        <v>20747.876410681718</v>
      </c>
      <c r="M153" s="4">
        <f t="shared" si="32"/>
        <v>27.376660803446232</v>
      </c>
      <c r="N153" s="13">
        <f t="shared" si="33"/>
        <v>22339.788141916146</v>
      </c>
      <c r="O153" s="13">
        <f t="shared" si="34"/>
        <v>-1591.9117312344279</v>
      </c>
      <c r="P153" s="59">
        <f t="shared" si="35"/>
        <v>-7.1259034379449818E-2</v>
      </c>
      <c r="Q153" s="4">
        <f>INDEX('Pace-of-change'!$Z:$Z,MATCH(Allocations!A153,'Pace-of-change'!$D:$D,0),1)</f>
        <v>757867.31477748125</v>
      </c>
      <c r="S153" s="91">
        <v>20747.876410681718</v>
      </c>
      <c r="T153" s="91">
        <v>27.189527614700232</v>
      </c>
      <c r="U153" s="91">
        <v>23314.638378126969</v>
      </c>
      <c r="V153" s="91">
        <v>30.553199347306329</v>
      </c>
      <c r="W153" s="91">
        <v>-2566.7619674452508</v>
      </c>
      <c r="X153" s="59">
        <v>-0.1100922916245316</v>
      </c>
      <c r="Y153" s="91">
        <v>1312.3044963127031</v>
      </c>
      <c r="Z153" s="59">
        <v>6.3250063299831627E-2</v>
      </c>
      <c r="AA153" s="91">
        <v>22060.180906994421</v>
      </c>
      <c r="AB153" s="91">
        <v>28.909266957422542</v>
      </c>
      <c r="AC153" s="91">
        <v>23321.110350060429</v>
      </c>
      <c r="AD153" s="91">
        <v>-1260.9294430660084</v>
      </c>
      <c r="AE153" s="59">
        <v>-5.4068156453054177E-2</v>
      </c>
      <c r="AF153" s="91">
        <v>763083.3718296825</v>
      </c>
      <c r="AH153" s="170"/>
    </row>
    <row r="154" spans="1:34" x14ac:dyDescent="0.2">
      <c r="A154" s="39" t="s">
        <v>1653</v>
      </c>
      <c r="B154" s="39" t="s">
        <v>12458</v>
      </c>
      <c r="C154" s="4">
        <f>INDEX('Pace-of-change'!$M:$M,MATCH(Allocations!A154,'Pace-of-change'!$D:$D,0),1)</f>
        <v>12196.644555648209</v>
      </c>
      <c r="D154" s="9">
        <f t="shared" si="26"/>
        <v>29.175069550336165</v>
      </c>
      <c r="E154" s="4">
        <f>(INDEX('Final Weighted Populations'!$I:$I,MATCH(Allocations!A154,'Final Weighted Populations'!$C:$C,0),1))*'Pace-of-change'!$O$158</f>
        <v>12126.662342449983</v>
      </c>
      <c r="F154" s="9">
        <f t="shared" si="27"/>
        <v>29.007668104140937</v>
      </c>
      <c r="G154" s="59">
        <f t="shared" si="29"/>
        <v>6.0098853513552708E-2</v>
      </c>
      <c r="H154" s="23">
        <f t="shared" si="30"/>
        <v>69.982213198225509</v>
      </c>
      <c r="I154" s="129">
        <f t="shared" si="31"/>
        <v>5.7709377256468415E-3</v>
      </c>
      <c r="J154" s="23">
        <f>(INDEX('Pace-of-change'!$V:$V,MATCH(Allocations!A154,'Pace-of-change'!$D:$D,0),1))-Allocations!C154</f>
        <v>341.50604755815039</v>
      </c>
      <c r="K154" s="129">
        <f t="shared" si="28"/>
        <v>2.8000000000000046E-2</v>
      </c>
      <c r="L154" s="23">
        <f>INDEX('Pace-of-change'!$V:$V,MATCH(Allocations!A154,'Pace-of-change'!$D:$D,0),1)</f>
        <v>12538.150603206359</v>
      </c>
      <c r="M154" s="9">
        <f t="shared" si="32"/>
        <v>29.991971497745578</v>
      </c>
      <c r="N154" s="13">
        <f t="shared" si="33"/>
        <v>12134.841443818692</v>
      </c>
      <c r="O154" s="23">
        <f t="shared" si="34"/>
        <v>403.30915938766702</v>
      </c>
      <c r="P154" s="129">
        <f t="shared" si="35"/>
        <v>3.3235634866338258E-2</v>
      </c>
      <c r="Q154" s="9">
        <f>INDEX('Pace-of-change'!$Z:$Z,MATCH(Allocations!A154,'Pace-of-change'!$D:$D,0),1)</f>
        <v>418050.23068086139</v>
      </c>
      <c r="R154" s="21"/>
      <c r="S154" s="91">
        <v>12538.150603206359</v>
      </c>
      <c r="T154" s="91">
        <v>29.815629639434977</v>
      </c>
      <c r="U154" s="91">
        <v>12305.535281730581</v>
      </c>
      <c r="V154" s="91">
        <v>29.262472120988335</v>
      </c>
      <c r="W154" s="91">
        <v>232.61532147577782</v>
      </c>
      <c r="X154" s="59">
        <v>1.8903307832624745E-2</v>
      </c>
      <c r="Y154" s="91">
        <v>351.06821688977834</v>
      </c>
      <c r="Z154" s="59">
        <v>2.8000000000000025E-2</v>
      </c>
      <c r="AA154" s="91">
        <v>12889.218820096137</v>
      </c>
      <c r="AB154" s="91">
        <v>30.65046726933916</v>
      </c>
      <c r="AC154" s="91">
        <v>12308.951207711414</v>
      </c>
      <c r="AD154" s="91">
        <v>580.26761238472318</v>
      </c>
      <c r="AE154" s="59">
        <v>4.7141921565274574E-2</v>
      </c>
      <c r="AF154" s="91">
        <v>420522.75114871474</v>
      </c>
      <c r="AH154" s="170"/>
    </row>
    <row r="155" spans="1:34" x14ac:dyDescent="0.2">
      <c r="A155" s="39" t="s">
        <v>805</v>
      </c>
      <c r="B155" s="39" t="s">
        <v>9456</v>
      </c>
      <c r="C155" s="4">
        <f>INDEX('Pace-of-change'!$M:$M,MATCH(Allocations!A155,'Pace-of-change'!$D:$D,0),1)</f>
        <v>19268.694985977003</v>
      </c>
      <c r="D155" s="9">
        <f t="shared" si="26"/>
        <v>31.717514886903754</v>
      </c>
      <c r="E155" s="4">
        <f>(INDEX('Final Weighted Populations'!$I:$I,MATCH(Allocations!A155,'Final Weighted Populations'!$C:$C,0),1))*'Pace-of-change'!$O$158</f>
        <v>22133.540988035234</v>
      </c>
      <c r="F155" s="9">
        <f t="shared" si="27"/>
        <v>36.433236205088363</v>
      </c>
      <c r="G155" s="59">
        <f t="shared" si="29"/>
        <v>-8.240997139555073E-2</v>
      </c>
      <c r="H155" s="23">
        <f t="shared" si="30"/>
        <v>-2864.8460020582315</v>
      </c>
      <c r="I155" s="129">
        <f t="shared" si="31"/>
        <v>-0.12943459899195009</v>
      </c>
      <c r="J155" s="23">
        <f>(INDEX('Pace-of-change'!$V:$V,MATCH(Allocations!A155,'Pace-of-change'!$D:$D,0),1))-Allocations!C155</f>
        <v>1857.1489384154193</v>
      </c>
      <c r="K155" s="129">
        <f t="shared" si="28"/>
        <v>9.6381666727662615E-2</v>
      </c>
      <c r="L155" s="23">
        <f>INDEX('Pace-of-change'!$V:$V,MATCH(Allocations!A155,'Pace-of-change'!$D:$D,0),1)</f>
        <v>21125.843924392422</v>
      </c>
      <c r="M155" s="9">
        <f t="shared" si="32"/>
        <v>34.77450183616299</v>
      </c>
      <c r="N155" s="13">
        <f t="shared" si="33"/>
        <v>22148.469454770544</v>
      </c>
      <c r="O155" s="23">
        <f t="shared" si="34"/>
        <v>-1022.6255303781218</v>
      </c>
      <c r="P155" s="129">
        <f t="shared" si="35"/>
        <v>-4.6171385903952797E-2</v>
      </c>
      <c r="Q155" s="9">
        <f>INDEX('Pace-of-change'!$Z:$Z,MATCH(Allocations!A155,'Pace-of-change'!$D:$D,0),1)</f>
        <v>607509.60643304046</v>
      </c>
      <c r="R155" s="21"/>
      <c r="S155" s="91">
        <v>21125.843924392422</v>
      </c>
      <c r="T155" s="91">
        <v>34.509777336463642</v>
      </c>
      <c r="U155" s="91">
        <v>22923.960431692711</v>
      </c>
      <c r="V155" s="91">
        <v>37.447061191917349</v>
      </c>
      <c r="W155" s="91">
        <v>-1798.1165073002885</v>
      </c>
      <c r="X155" s="59">
        <v>-7.8438300949707024E-2</v>
      </c>
      <c r="Y155" s="91">
        <v>667.49369889966692</v>
      </c>
      <c r="Z155" s="59">
        <v>3.1596072625007077E-2</v>
      </c>
      <c r="AA155" s="91">
        <v>21793.337623292089</v>
      </c>
      <c r="AB155" s="91">
        <v>35.600150767459361</v>
      </c>
      <c r="AC155" s="91">
        <v>22930.323954305048</v>
      </c>
      <c r="AD155" s="91">
        <v>-1136.9863310129585</v>
      </c>
      <c r="AE155" s="59">
        <v>-4.9584398950434164E-2</v>
      </c>
      <c r="AF155" s="91">
        <v>612169.81258440297</v>
      </c>
      <c r="AH155" s="170"/>
    </row>
    <row r="156" spans="1:34" x14ac:dyDescent="0.2">
      <c r="A156" s="39" t="s">
        <v>10951</v>
      </c>
      <c r="B156" s="39" t="s">
        <v>5889</v>
      </c>
      <c r="C156" s="4">
        <f>INDEX('Pace-of-change'!$M:$M,MATCH(Allocations!A156,'Pace-of-change'!$D:$D,0),1)</f>
        <v>12820.893297661256</v>
      </c>
      <c r="D156" s="9">
        <f t="shared" si="26"/>
        <v>23.816226098621048</v>
      </c>
      <c r="E156" s="4">
        <f>(INDEX('Final Weighted Populations'!$I:$I,MATCH(Allocations!A156,'Final Weighted Populations'!$C:$C,0),1))*'Pace-of-change'!$O$158</f>
        <v>16866.663513509717</v>
      </c>
      <c r="F156" s="9">
        <f t="shared" si="27"/>
        <v>31.33169136041295</v>
      </c>
      <c r="G156" s="59">
        <f t="shared" si="29"/>
        <v>-0.19880839994885235</v>
      </c>
      <c r="H156" s="23">
        <f t="shared" si="30"/>
        <v>-4045.7702158484608</v>
      </c>
      <c r="I156" s="129">
        <f t="shared" si="31"/>
        <v>-0.23986784420095381</v>
      </c>
      <c r="J156" s="23">
        <f>(INDEX('Pace-of-change'!$V:$V,MATCH(Allocations!A156,'Pace-of-change'!$D:$D,0),1))-Allocations!C156</f>
        <v>1282.089329766126</v>
      </c>
      <c r="K156" s="129">
        <f t="shared" si="28"/>
        <v>0.10000000000000003</v>
      </c>
      <c r="L156" s="23">
        <f>INDEX('Pace-of-change'!$V:$V,MATCH(Allocations!A156,'Pace-of-change'!$D:$D,0),1)</f>
        <v>14102.982627427382</v>
      </c>
      <c r="M156" s="9">
        <f t="shared" si="32"/>
        <v>26.197848708483154</v>
      </c>
      <c r="N156" s="13">
        <f t="shared" si="33"/>
        <v>16878.039615748992</v>
      </c>
      <c r="O156" s="23">
        <f t="shared" si="34"/>
        <v>-2775.0569883216103</v>
      </c>
      <c r="P156" s="129">
        <f t="shared" si="35"/>
        <v>-0.1644182056387751</v>
      </c>
      <c r="Q156" s="9">
        <f>INDEX('Pace-of-change'!$Z:$Z,MATCH(Allocations!A156,'Pace-of-change'!$D:$D,0),1)</f>
        <v>538325.98181470833</v>
      </c>
      <c r="R156" s="21"/>
      <c r="S156" s="91">
        <v>14102.982627427382</v>
      </c>
      <c r="T156" s="91">
        <v>26.025723734113676</v>
      </c>
      <c r="U156" s="91">
        <v>17600.683550240527</v>
      </c>
      <c r="V156" s="91">
        <v>32.480400757160872</v>
      </c>
      <c r="W156" s="91">
        <v>-3497.7009228131446</v>
      </c>
      <c r="X156" s="59">
        <v>-0.19872528886898519</v>
      </c>
      <c r="Y156" s="91">
        <v>1410.2982627427391</v>
      </c>
      <c r="Z156" s="59">
        <v>0.10000000000000009</v>
      </c>
      <c r="AA156" s="91">
        <v>15513.280890170121</v>
      </c>
      <c r="AB156" s="91">
        <v>28.628296107525045</v>
      </c>
      <c r="AC156" s="91">
        <v>17605.569370389199</v>
      </c>
      <c r="AD156" s="91">
        <v>-2092.2884802190783</v>
      </c>
      <c r="AE156" s="59">
        <v>-0.11884242061140593</v>
      </c>
      <c r="AF156" s="91">
        <v>541886.28033969516</v>
      </c>
      <c r="AH156" s="170"/>
    </row>
    <row r="157" spans="1:34" x14ac:dyDescent="0.2">
      <c r="A157" s="21"/>
      <c r="B157" s="21"/>
      <c r="C157" s="21"/>
      <c r="D157" s="21"/>
      <c r="E157" s="21"/>
      <c r="F157" s="21"/>
      <c r="G157" s="59"/>
      <c r="H157" s="21"/>
      <c r="I157" s="21"/>
      <c r="J157" s="21"/>
      <c r="K157" s="21"/>
      <c r="L157" s="21"/>
      <c r="M157" s="21"/>
      <c r="N157" s="23"/>
      <c r="O157" s="23"/>
      <c r="P157" s="129"/>
      <c r="Q157" s="9"/>
      <c r="R157" s="21"/>
    </row>
    <row r="158" spans="1:34" x14ac:dyDescent="0.2">
      <c r="A158" s="21"/>
      <c r="B158" s="21" t="s">
        <v>2929</v>
      </c>
      <c r="C158" s="23">
        <f>SUM(C5:C156)</f>
        <v>2523680.3959207516</v>
      </c>
      <c r="D158" s="23">
        <f>C158/$Q$158*1000</f>
        <v>46.675741030922353</v>
      </c>
      <c r="E158" s="23">
        <f>SUM(E5:E156)</f>
        <v>2659999.9999999972</v>
      </c>
      <c r="F158" s="23">
        <f>E158/$Q$158*1000</f>
        <v>49.196986806625773</v>
      </c>
      <c r="G158" s="59">
        <f t="shared" si="29"/>
        <v>0</v>
      </c>
      <c r="H158" s="23">
        <f>SUM(H5:H156)</f>
        <v>-136319.60407924445</v>
      </c>
      <c r="I158" s="129">
        <f t="shared" si="31"/>
        <v>-5.1247971458362629E-2</v>
      </c>
      <c r="J158" s="23">
        <f>SUM(J5:J156)</f>
        <v>138113.70117095762</v>
      </c>
      <c r="K158" s="129">
        <f>J158/C158</f>
        <v>5.4727096741014843E-2</v>
      </c>
      <c r="L158" s="23">
        <f>SUM(L5:L156)</f>
        <v>2661794.0970917093</v>
      </c>
      <c r="M158" s="23">
        <f>L158/$Q$158*1000</f>
        <v>49.230168825780197</v>
      </c>
      <c r="N158" s="23">
        <f>SUM(N5:N156)</f>
        <v>2661794.0970917088</v>
      </c>
      <c r="O158" s="162">
        <f>SUM(O5:O156)</f>
        <v>1.1568772606551647E-9</v>
      </c>
      <c r="P158" s="129">
        <f t="shared" si="35"/>
        <v>4.3462312202103662E-16</v>
      </c>
      <c r="Q158" s="23">
        <f>SUM(Q5:Q156)</f>
        <v>54068351.999999978</v>
      </c>
      <c r="R158" s="21"/>
      <c r="S158" s="23">
        <f>SUM(S5:S156)</f>
        <v>2661793.6219695299</v>
      </c>
      <c r="T158" s="87">
        <f>S158*1000/AF158</f>
        <v>48.796764416795156</v>
      </c>
      <c r="U158" s="23">
        <f>SUM(U5:U156)</f>
        <v>2792999.9999999991</v>
      </c>
      <c r="V158" s="87">
        <f>U158*1000/AF158</f>
        <v>51.202077385422839</v>
      </c>
      <c r="W158" s="23">
        <f>SUM(W5:W156)</f>
        <v>-131206.37803046856</v>
      </c>
      <c r="X158" s="59">
        <f>W158/U158</f>
        <v>-4.6976862882373294E-2</v>
      </c>
      <c r="Y158" s="23">
        <f>SUM(Y5:Y156)</f>
        <v>131981.69426385802</v>
      </c>
      <c r="Z158" s="129">
        <f>AA158/S158-1</f>
        <v>4.9583744274735109E-2</v>
      </c>
      <c r="AA158" s="23">
        <f>SUM(AA5:AA156)</f>
        <v>2793775.3162333881</v>
      </c>
      <c r="AB158" s="87">
        <f>AA158*1000/AF158</f>
        <v>51.216290705072012</v>
      </c>
      <c r="AC158" s="23">
        <f>SUM(AC5:AC156)</f>
        <v>2793775.3162333895</v>
      </c>
      <c r="AD158" s="162">
        <f>SUM(AD5:AD156)</f>
        <v>3.9199221646413207E-10</v>
      </c>
      <c r="AE158" s="20">
        <f>AA158/AC158-1</f>
        <v>0</v>
      </c>
      <c r="AF158" s="23">
        <f>SUM(AF5:AF156)</f>
        <v>54548567.999999985</v>
      </c>
    </row>
    <row r="159" spans="1:34" x14ac:dyDescent="0.2">
      <c r="A159" s="21"/>
      <c r="B159" s="21"/>
      <c r="C159" s="21"/>
      <c r="D159" s="21"/>
      <c r="E159" s="21"/>
      <c r="F159" s="21"/>
      <c r="G159" s="21"/>
      <c r="H159" s="21"/>
      <c r="I159" s="21"/>
      <c r="J159" s="21"/>
      <c r="K159" s="21"/>
      <c r="L159" s="21"/>
      <c r="M159" s="21"/>
      <c r="N159" s="21"/>
      <c r="O159" s="21"/>
      <c r="P159" s="21"/>
      <c r="Q159" s="21"/>
      <c r="R159" s="21"/>
      <c r="U159" s="13"/>
    </row>
    <row r="160" spans="1:34" x14ac:dyDescent="0.2">
      <c r="A160" s="21"/>
      <c r="B160" s="21"/>
      <c r="C160" s="21"/>
      <c r="D160" s="21"/>
      <c r="E160" s="23"/>
      <c r="F160" s="21"/>
      <c r="G160" s="21"/>
      <c r="H160" s="21"/>
      <c r="I160" s="21"/>
      <c r="J160" s="21"/>
      <c r="K160" s="21"/>
      <c r="L160" s="21"/>
      <c r="M160" s="21"/>
      <c r="N160" s="21"/>
      <c r="O160" s="21"/>
      <c r="P160" s="21"/>
      <c r="Q160" s="21"/>
      <c r="R160" s="21"/>
    </row>
    <row r="161" spans="1:18" x14ac:dyDescent="0.2">
      <c r="A161" s="159" t="s">
        <v>2914</v>
      </c>
      <c r="B161" s="21"/>
      <c r="C161" s="21"/>
      <c r="D161" s="21"/>
      <c r="E161" s="21"/>
      <c r="F161" s="21"/>
      <c r="G161" s="21"/>
      <c r="H161" s="21"/>
      <c r="I161" s="21"/>
      <c r="J161" s="21"/>
      <c r="K161" s="21"/>
      <c r="L161" s="21"/>
      <c r="M161" s="21"/>
      <c r="N161" s="21"/>
      <c r="O161" s="21"/>
      <c r="P161" s="21"/>
      <c r="Q161" s="21"/>
      <c r="R161" s="21"/>
    </row>
    <row r="162" spans="1:18" x14ac:dyDescent="0.2">
      <c r="A162" s="159" t="s">
        <v>14300</v>
      </c>
      <c r="B162" s="21"/>
      <c r="C162" s="21"/>
      <c r="D162" s="21"/>
      <c r="E162" s="21"/>
      <c r="F162" s="21"/>
      <c r="G162" s="21"/>
      <c r="H162" s="21"/>
      <c r="I162" s="21"/>
      <c r="J162" s="21"/>
      <c r="K162" s="21"/>
      <c r="L162" s="21"/>
      <c r="M162" s="21"/>
      <c r="N162" s="21"/>
      <c r="O162" s="21"/>
      <c r="P162" s="21"/>
      <c r="Q162" s="21"/>
      <c r="R162" s="21"/>
    </row>
    <row r="163" spans="1:18" x14ac:dyDescent="0.2">
      <c r="A163" s="82"/>
    </row>
    <row r="164" spans="1:18" x14ac:dyDescent="0.2">
      <c r="A164" s="172"/>
    </row>
  </sheetData>
  <mergeCells count="1">
    <mergeCell ref="A1:H1"/>
  </mergeCells>
  <phoneticPr fontId="7" type="noConversion"/>
  <pageMargins left="0.75" right="0.75" top="1" bottom="1" header="0.5" footer="0.5"/>
  <pageSetup paperSize="9" scale="40"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91"/>
  <sheetViews>
    <sheetView workbookViewId="0">
      <pane xSplit="5" ySplit="4" topLeftCell="F5" activePane="bottomRight" state="frozen"/>
      <selection pane="topRight" activeCell="F1" sqref="F1"/>
      <selection pane="bottomLeft" activeCell="A5" sqref="A5"/>
      <selection pane="bottomRight" activeCell="F5" sqref="F5"/>
    </sheetView>
  </sheetViews>
  <sheetFormatPr defaultRowHeight="12.75" x14ac:dyDescent="0.2"/>
  <cols>
    <col min="1" max="1" width="25.7109375" bestFit="1" customWidth="1"/>
    <col min="2" max="2" width="7.28515625" customWidth="1"/>
    <col min="3" max="3" width="8.42578125" customWidth="1"/>
    <col min="4" max="4" width="10.28515625" customWidth="1"/>
    <col min="5" max="5" width="26.140625" customWidth="1"/>
    <col min="6" max="6" width="9.42578125" customWidth="1"/>
    <col min="7" max="10" width="11.140625" customWidth="1"/>
    <col min="11" max="11" width="2" bestFit="1" customWidth="1"/>
    <col min="12" max="12" width="12.140625" customWidth="1"/>
    <col min="13" max="13" width="10.28515625" bestFit="1" customWidth="1"/>
    <col min="14" max="14" width="3" customWidth="1"/>
    <col min="15" max="15" width="10.140625" customWidth="1"/>
    <col min="18" max="18" width="10.28515625" bestFit="1" customWidth="1"/>
    <col min="19" max="19" width="10.5703125" customWidth="1"/>
    <col min="20" max="20" width="2.7109375" customWidth="1"/>
    <col min="21" max="22" width="11.140625" customWidth="1"/>
    <col min="23" max="24" width="10.5703125" customWidth="1"/>
    <col min="25" max="25" width="3.140625" customWidth="1"/>
    <col min="26" max="26" width="11.28515625" bestFit="1" customWidth="1"/>
    <col min="27" max="27" width="3.5703125" customWidth="1"/>
  </cols>
  <sheetData>
    <row r="1" spans="1:30" x14ac:dyDescent="0.2">
      <c r="A1" s="178" t="s">
        <v>9381</v>
      </c>
      <c r="B1" s="177"/>
      <c r="C1" s="177"/>
      <c r="D1" s="177"/>
      <c r="E1" s="177"/>
      <c r="F1" s="19"/>
      <c r="K1" s="19"/>
      <c r="AD1" s="59"/>
    </row>
    <row r="2" spans="1:30" ht="38.25" x14ac:dyDescent="0.2">
      <c r="D2" s="19"/>
      <c r="F2" s="44"/>
      <c r="G2" s="102"/>
      <c r="H2" s="145"/>
      <c r="I2" s="146"/>
      <c r="J2" s="146"/>
      <c r="K2" s="44"/>
      <c r="L2" s="44" t="s">
        <v>2967</v>
      </c>
      <c r="M2" s="102"/>
      <c r="N2" s="102"/>
      <c r="O2" s="147">
        <f>MIN(Q5:Q156)</f>
        <v>2.8000000000000001E-2</v>
      </c>
      <c r="P2" s="44" t="s">
        <v>2968</v>
      </c>
      <c r="Q2" s="44" t="s">
        <v>2969</v>
      </c>
      <c r="R2" s="44" t="s">
        <v>2970</v>
      </c>
      <c r="S2" s="44"/>
      <c r="T2" s="44"/>
      <c r="U2" s="102"/>
      <c r="V2" s="44" t="s">
        <v>2966</v>
      </c>
      <c r="W2" s="44"/>
      <c r="X2" s="148"/>
      <c r="Y2" s="44"/>
      <c r="Z2" s="102"/>
      <c r="AD2" s="59"/>
    </row>
    <row r="3" spans="1:30" x14ac:dyDescent="0.2">
      <c r="D3" s="90" t="s">
        <v>8665</v>
      </c>
      <c r="E3" s="42">
        <v>2660000</v>
      </c>
      <c r="G3" s="92">
        <f>E3/I158-1</f>
        <v>5.4016191709375549E-2</v>
      </c>
      <c r="H3" s="89"/>
      <c r="I3" s="91"/>
      <c r="J3" s="91"/>
      <c r="K3" s="93"/>
      <c r="L3" s="93">
        <v>0.1</v>
      </c>
      <c r="P3" s="94">
        <v>2.8000000000000001E-2</v>
      </c>
      <c r="Q3" s="94">
        <v>0.1</v>
      </c>
      <c r="R3" s="94">
        <v>-0.13305293226428791</v>
      </c>
      <c r="S3" s="91"/>
      <c r="T3" s="91"/>
      <c r="V3" s="93">
        <v>0.05</v>
      </c>
      <c r="W3" s="91"/>
      <c r="X3" s="91"/>
      <c r="Y3" s="95"/>
      <c r="AD3" s="59"/>
    </row>
    <row r="4" spans="1:30" ht="63.75" x14ac:dyDescent="0.2">
      <c r="A4" s="117" t="s">
        <v>2971</v>
      </c>
      <c r="B4" s="151" t="s">
        <v>7323</v>
      </c>
      <c r="C4" s="151" t="s">
        <v>6859</v>
      </c>
      <c r="D4" s="149" t="s">
        <v>6860</v>
      </c>
      <c r="E4" s="31" t="s">
        <v>7324</v>
      </c>
      <c r="F4" s="143" t="s">
        <v>2905</v>
      </c>
      <c r="G4" s="44" t="s">
        <v>2906</v>
      </c>
      <c r="H4" s="44" t="s">
        <v>2907</v>
      </c>
      <c r="I4" s="44" t="s">
        <v>2491</v>
      </c>
      <c r="J4" s="44" t="s">
        <v>2908</v>
      </c>
      <c r="K4" s="144"/>
      <c r="L4" s="44" t="s">
        <v>2973</v>
      </c>
      <c r="M4" s="44" t="s">
        <v>2974</v>
      </c>
      <c r="N4" s="44"/>
      <c r="O4" s="143" t="s">
        <v>47</v>
      </c>
      <c r="P4" s="143" t="s">
        <v>48</v>
      </c>
      <c r="Q4" s="143" t="s">
        <v>66</v>
      </c>
      <c r="R4" s="143" t="s">
        <v>49</v>
      </c>
      <c r="S4" s="143" t="s">
        <v>2492</v>
      </c>
      <c r="T4" s="143"/>
      <c r="U4" s="44" t="s">
        <v>2972</v>
      </c>
      <c r="V4" s="44" t="s">
        <v>14091</v>
      </c>
      <c r="W4" s="143" t="s">
        <v>2909</v>
      </c>
      <c r="X4" s="143" t="s">
        <v>264</v>
      </c>
      <c r="Y4" s="143"/>
      <c r="Z4" s="28" t="s">
        <v>5373</v>
      </c>
      <c r="AA4" s="102"/>
      <c r="AB4" s="143"/>
      <c r="AD4" s="59"/>
    </row>
    <row r="5" spans="1:30" x14ac:dyDescent="0.2">
      <c r="A5" t="s">
        <v>50</v>
      </c>
      <c r="B5" t="s">
        <v>7325</v>
      </c>
      <c r="C5" t="s">
        <v>8407</v>
      </c>
      <c r="D5" s="39" t="s">
        <v>4601</v>
      </c>
      <c r="E5" s="39" t="s">
        <v>11590</v>
      </c>
      <c r="F5" s="13">
        <v>307.89499999999998</v>
      </c>
      <c r="G5" s="96">
        <f>Baselines!G6-'Pace-of-change'!F5</f>
        <v>7722.0533840920889</v>
      </c>
      <c r="H5" s="96">
        <f t="shared" ref="H5:H36" si="0">G5/Z5*1000</f>
        <v>83.295088742183182</v>
      </c>
      <c r="I5" s="96">
        <f>F5+G5</f>
        <v>8029.9483840920893</v>
      </c>
      <c r="J5" s="96">
        <f t="shared" ref="J5:J36" si="1">I5/Z5*1000</f>
        <v>86.616244407994458</v>
      </c>
      <c r="K5" s="103"/>
      <c r="L5" s="98">
        <f>(1+L$3)*INDEX('Final Weighted Populations'!E:E,MATCH(D5,'Final Weighted Populations'!C:C,0),1)/Inputs!$B$5 * Inputs!$B$8 * $E$3</f>
        <v>1823.0816195407619</v>
      </c>
      <c r="M5" s="99">
        <f>MAX(I5,L5)</f>
        <v>8029.9483840920893</v>
      </c>
      <c r="N5" s="99"/>
      <c r="O5" s="96">
        <f>INDEX('Final Weighted Populations'!I:I,MATCH(D5,'Final Weighted Populations'!C:C,0),1)*$E$3</f>
        <v>6562.0093961654538</v>
      </c>
      <c r="P5" s="97">
        <f>(M5-O5)/O5</f>
        <v>0.22370266473321931</v>
      </c>
      <c r="Q5" s="97">
        <f>IF(P5&lt;$R$3,$Q$3,IF(P5&lt;$R$3+($Q$3-$P$3),$R$3+$Q$3-P5,$P$3))</f>
        <v>2.8000000000000001E-2</v>
      </c>
      <c r="R5" s="96">
        <f>M5*(1+Q5)</f>
        <v>8254.7869388466679</v>
      </c>
      <c r="S5" s="13">
        <f t="shared" ref="S5:S36" si="2">R5-I5</f>
        <v>224.83855475457858</v>
      </c>
      <c r="T5" s="13"/>
      <c r="U5" s="97">
        <f>INDEX('PTB reference calculation'!P:P,MATCH(D5,'PTB reference calculation'!B:B,0),1)</f>
        <v>-2.1861296363029537E-3</v>
      </c>
      <c r="V5" s="96">
        <f>R5*(1+IF(OR(U5&gt;V$3,U5&lt;-1*V$3),U5-V$3*U5/ABS(U5),0))</f>
        <v>8254.7869388466679</v>
      </c>
      <c r="W5" s="13">
        <f>1000*V5/Z5</f>
        <v>89.041499251418301</v>
      </c>
      <c r="X5" s="59">
        <f>V5/I5 - 1</f>
        <v>2.8000000000000025E-2</v>
      </c>
      <c r="Y5" s="97"/>
      <c r="Z5" s="100">
        <f>INDEX('LA SMR&lt;75 and MFF weighted popn'!E:E,MATCH(D5,'LA SMR&lt;75 and MFF weighted popn'!B:B,0),1)</f>
        <v>92707.187190754557</v>
      </c>
      <c r="AB5" s="6"/>
      <c r="AD5" s="59"/>
    </row>
    <row r="6" spans="1:30" x14ac:dyDescent="0.2">
      <c r="A6" t="s">
        <v>50</v>
      </c>
      <c r="B6" t="s">
        <v>7325</v>
      </c>
      <c r="C6" t="s">
        <v>8408</v>
      </c>
      <c r="D6" s="39" t="s">
        <v>4821</v>
      </c>
      <c r="E6" s="39" t="s">
        <v>11591</v>
      </c>
      <c r="F6" s="13">
        <v>557.76300000000003</v>
      </c>
      <c r="G6" s="96">
        <f>Baselines!G7-'Pace-of-change'!F6</f>
        <v>14940.244005688823</v>
      </c>
      <c r="H6" s="96">
        <f t="shared" si="0"/>
        <v>106.82655717019664</v>
      </c>
      <c r="I6" s="96">
        <f t="shared" ref="I6:I69" si="3">F6+G6</f>
        <v>15498.007005688823</v>
      </c>
      <c r="J6" s="96">
        <f t="shared" si="1"/>
        <v>110.81470495307305</v>
      </c>
      <c r="K6" s="103"/>
      <c r="L6" s="98">
        <f>(1+L$3)*INDEX('Final Weighted Populations'!E:E,MATCH(D6,'Final Weighted Populations'!C:C,0),1)/Inputs!$B$5 * Inputs!$B$8 * $E$3</f>
        <v>3341.7063868666028</v>
      </c>
      <c r="M6" s="99">
        <f t="shared" ref="M6:M69" si="4">MAX(I6,L6)</f>
        <v>15498.007005688823</v>
      </c>
      <c r="N6" s="99"/>
      <c r="O6" s="96">
        <f>INDEX('Final Weighted Populations'!I:I,MATCH(D6,'Final Weighted Populations'!C:C,0),1)*$E$3</f>
        <v>11525.976629685098</v>
      </c>
      <c r="P6" s="97">
        <f t="shared" ref="P6:P69" si="5">(M6-O6)/O6</f>
        <v>0.34461551533722362</v>
      </c>
      <c r="Q6" s="97">
        <f t="shared" ref="Q6:Q68" si="6">IF(P6&lt;$R$3,$Q$3,IF(P6&lt;$R$3+($Q$3-$P$3),$R$3+$Q$3-P6,$P$3))</f>
        <v>2.8000000000000001E-2</v>
      </c>
      <c r="R6" s="96">
        <f t="shared" ref="R6:R69" si="7">M6*(1+Q6)</f>
        <v>15931.951201848111</v>
      </c>
      <c r="S6" s="13">
        <f t="shared" si="2"/>
        <v>433.94419615928746</v>
      </c>
      <c r="T6" s="13"/>
      <c r="U6" s="97">
        <f>INDEX('PTB reference calculation'!P:P,MATCH(D6,'PTB reference calculation'!B:B,0),1)</f>
        <v>-4.7671226969835312E-3</v>
      </c>
      <c r="V6" s="96">
        <f t="shared" ref="V6:V69" si="8">R6*(1+IF(OR(U6&gt;V$3,U6&lt;-1*V$3),U6-V$3*U6/ABS(U6),0))</f>
        <v>15931.951201848111</v>
      </c>
      <c r="W6" s="13">
        <f t="shared" ref="W6:W69" si="9">1000*V6/Z6</f>
        <v>113.91751669175909</v>
      </c>
      <c r="X6" s="59">
        <f t="shared" ref="X6:X69" si="10">V6/I6 - 1</f>
        <v>2.8000000000000025E-2</v>
      </c>
      <c r="Y6" s="97"/>
      <c r="Z6" s="100">
        <f>INDEX('LA SMR&lt;75 and MFF weighted popn'!E:E,MATCH(D6,'LA SMR&lt;75 and MFF weighted popn'!B:B,0),1)</f>
        <v>139855.14839616095</v>
      </c>
      <c r="AB6" s="6"/>
      <c r="AD6" s="59"/>
    </row>
    <row r="7" spans="1:30" x14ac:dyDescent="0.2">
      <c r="A7" t="s">
        <v>50</v>
      </c>
      <c r="B7" t="s">
        <v>7325</v>
      </c>
      <c r="C7" t="s">
        <v>8409</v>
      </c>
      <c r="D7" s="39" t="s">
        <v>5215</v>
      </c>
      <c r="E7" s="39" t="s">
        <v>11592</v>
      </c>
      <c r="F7" s="13">
        <v>171.10599999999999</v>
      </c>
      <c r="G7" s="96">
        <f>Baselines!G8-'Pace-of-change'!F7</f>
        <v>10159.342133715896</v>
      </c>
      <c r="H7" s="96">
        <f t="shared" si="0"/>
        <v>75.217955454084219</v>
      </c>
      <c r="I7" s="96">
        <f t="shared" si="3"/>
        <v>10330.448133715896</v>
      </c>
      <c r="J7" s="96">
        <f t="shared" si="1"/>
        <v>76.484793731261036</v>
      </c>
      <c r="K7" s="103"/>
      <c r="L7" s="98">
        <f>(1+L$3)*INDEX('Final Weighted Populations'!E:E,MATCH(D7,'Final Weighted Populations'!C:C,0),1)/Inputs!$B$5 * Inputs!$B$8 * $E$3</f>
        <v>2021.8422699760301</v>
      </c>
      <c r="M7" s="99">
        <f t="shared" si="4"/>
        <v>10330.448133715896</v>
      </c>
      <c r="N7" s="99"/>
      <c r="O7" s="96">
        <f>INDEX('Final Weighted Populations'!I:I,MATCH(D7,'Final Weighted Populations'!C:C,0),1)*$E$3</f>
        <v>7136.3423203356233</v>
      </c>
      <c r="P7" s="97">
        <f t="shared" si="5"/>
        <v>0.44758304324589254</v>
      </c>
      <c r="Q7" s="97">
        <f t="shared" si="6"/>
        <v>2.8000000000000001E-2</v>
      </c>
      <c r="R7" s="96">
        <f t="shared" si="7"/>
        <v>10619.700681459941</v>
      </c>
      <c r="S7" s="13">
        <f t="shared" si="2"/>
        <v>289.25254774404493</v>
      </c>
      <c r="T7" s="13"/>
      <c r="U7" s="97">
        <f>INDEX('PTB reference calculation'!P:P,MATCH(D7,'PTB reference calculation'!B:B,0),1)</f>
        <v>-2.1243502644172796E-2</v>
      </c>
      <c r="V7" s="96">
        <f t="shared" si="8"/>
        <v>10619.700681459941</v>
      </c>
      <c r="W7" s="13">
        <f t="shared" si="9"/>
        <v>78.626367955736356</v>
      </c>
      <c r="X7" s="59">
        <f t="shared" si="10"/>
        <v>2.8000000000000025E-2</v>
      </c>
      <c r="Y7" s="97"/>
      <c r="Z7" s="100">
        <f>INDEX('LA SMR&lt;75 and MFF weighted popn'!E:E,MATCH(D7,'LA SMR&lt;75 and MFF weighted popn'!B:B,0),1)</f>
        <v>135065.38528446879</v>
      </c>
      <c r="AB7" s="6"/>
      <c r="AD7" s="59"/>
    </row>
    <row r="8" spans="1:30" x14ac:dyDescent="0.2">
      <c r="A8" t="s">
        <v>51</v>
      </c>
      <c r="B8" t="s">
        <v>7325</v>
      </c>
      <c r="C8" t="s">
        <v>8410</v>
      </c>
      <c r="D8" s="39" t="s">
        <v>5256</v>
      </c>
      <c r="E8" s="39" t="s">
        <v>11593</v>
      </c>
      <c r="F8" s="13">
        <v>420.74299999999999</v>
      </c>
      <c r="G8" s="96">
        <f>Baselines!G9-'Pace-of-change'!F8</f>
        <v>11943.980215179967</v>
      </c>
      <c r="H8" s="96">
        <f t="shared" si="0"/>
        <v>61.315690181258411</v>
      </c>
      <c r="I8" s="96">
        <f t="shared" si="3"/>
        <v>12364.723215179967</v>
      </c>
      <c r="J8" s="96">
        <f t="shared" si="1"/>
        <v>63.475619029863289</v>
      </c>
      <c r="K8" s="103"/>
      <c r="L8" s="98">
        <f>(1+L$3)*INDEX('Final Weighted Populations'!E:E,MATCH(D8,'Final Weighted Populations'!C:C,0),1)/Inputs!$B$5 * Inputs!$B$8 * $E$3</f>
        <v>3151.210319756206</v>
      </c>
      <c r="M8" s="99">
        <f t="shared" si="4"/>
        <v>12364.723215179967</v>
      </c>
      <c r="N8" s="99"/>
      <c r="O8" s="96">
        <f>INDEX('Final Weighted Populations'!I:I,MATCH(D8,'Final Weighted Populations'!C:C,0),1)*$E$3</f>
        <v>11152.664950397082</v>
      </c>
      <c r="P8" s="97">
        <f t="shared" si="5"/>
        <v>0.10867880189835083</v>
      </c>
      <c r="Q8" s="97">
        <f t="shared" si="6"/>
        <v>2.8000000000000001E-2</v>
      </c>
      <c r="R8" s="96">
        <f t="shared" si="7"/>
        <v>12710.935465205006</v>
      </c>
      <c r="S8" s="13">
        <f t="shared" si="2"/>
        <v>346.21225002503888</v>
      </c>
      <c r="T8" s="13"/>
      <c r="U8" s="97">
        <f>INDEX('PTB reference calculation'!P:P,MATCH(D8,'PTB reference calculation'!B:B,0),1)</f>
        <v>-1.6064349939642921E-2</v>
      </c>
      <c r="V8" s="96">
        <f t="shared" si="8"/>
        <v>12710.935465205006</v>
      </c>
      <c r="W8" s="13">
        <f t="shared" si="9"/>
        <v>65.252936362699472</v>
      </c>
      <c r="X8" s="59">
        <f t="shared" si="10"/>
        <v>2.8000000000000025E-2</v>
      </c>
      <c r="Y8" s="97"/>
      <c r="Z8" s="100">
        <f>INDEX('LA SMR&lt;75 and MFF weighted popn'!E:E,MATCH(D8,'LA SMR&lt;75 and MFF weighted popn'!B:B,0),1)</f>
        <v>194794.84255778193</v>
      </c>
      <c r="AB8" s="6"/>
      <c r="AD8" s="59"/>
    </row>
    <row r="9" spans="1:30" x14ac:dyDescent="0.2">
      <c r="A9" t="s">
        <v>50</v>
      </c>
      <c r="B9" t="s">
        <v>7325</v>
      </c>
      <c r="C9" t="s">
        <v>8421</v>
      </c>
      <c r="D9" s="39" t="s">
        <v>6766</v>
      </c>
      <c r="E9" s="39" t="s">
        <v>11594</v>
      </c>
      <c r="F9" s="13">
        <v>103.092</v>
      </c>
      <c r="G9" s="96">
        <f>Baselines!G10-'Pace-of-change'!F9</f>
        <v>6695.2504322392724</v>
      </c>
      <c r="H9" s="96">
        <f t="shared" si="0"/>
        <v>62.827868089778569</v>
      </c>
      <c r="I9" s="96">
        <f t="shared" si="3"/>
        <v>6798.3424322392721</v>
      </c>
      <c r="J9" s="96">
        <f t="shared" si="1"/>
        <v>63.795277844299889</v>
      </c>
      <c r="K9" s="103"/>
      <c r="L9" s="98">
        <f>(1+L$3)*INDEX('Final Weighted Populations'!E:E,MATCH(D9,'Final Weighted Populations'!C:C,0),1)/Inputs!$B$5 * Inputs!$B$8 * $E$3</f>
        <v>1760.382325737726</v>
      </c>
      <c r="M9" s="99">
        <f t="shared" si="4"/>
        <v>6798.3424322392721</v>
      </c>
      <c r="N9" s="99"/>
      <c r="O9" s="96">
        <f>INDEX('Final Weighted Populations'!I:I,MATCH(D9,'Final Weighted Populations'!C:C,0),1)*$E$3</f>
        <v>6081.0579609353754</v>
      </c>
      <c r="P9" s="97">
        <f t="shared" si="5"/>
        <v>0.11795389485048841</v>
      </c>
      <c r="Q9" s="97">
        <f t="shared" si="6"/>
        <v>2.8000000000000001E-2</v>
      </c>
      <c r="R9" s="96">
        <f t="shared" si="7"/>
        <v>6988.6960203419721</v>
      </c>
      <c r="S9" s="13">
        <f t="shared" si="2"/>
        <v>190.35358810270009</v>
      </c>
      <c r="T9" s="13"/>
      <c r="U9" s="97">
        <f>INDEX('PTB reference calculation'!P:P,MATCH(D9,'PTB reference calculation'!B:B,0),1)</f>
        <v>-1.0697321633812517E-2</v>
      </c>
      <c r="V9" s="96">
        <f t="shared" si="8"/>
        <v>6988.6960203419721</v>
      </c>
      <c r="W9" s="13">
        <f t="shared" si="9"/>
        <v>65.581545623940286</v>
      </c>
      <c r="X9" s="59">
        <f t="shared" si="10"/>
        <v>2.8000000000000025E-2</v>
      </c>
      <c r="Y9" s="97"/>
      <c r="Z9" s="100">
        <f>INDEX('LA SMR&lt;75 and MFF weighted popn'!E:E,MATCH(D9,'LA SMR&lt;75 and MFF weighted popn'!B:B,0),1)</f>
        <v>106564.97881914474</v>
      </c>
      <c r="AB9" s="6"/>
      <c r="AD9" s="59"/>
    </row>
    <row r="10" spans="1:30" x14ac:dyDescent="0.2">
      <c r="A10" t="s">
        <v>50</v>
      </c>
      <c r="B10" t="s">
        <v>7325</v>
      </c>
      <c r="C10" t="s">
        <v>14244</v>
      </c>
      <c r="D10" s="39" t="s">
        <v>6791</v>
      </c>
      <c r="E10" s="39" t="s">
        <v>11595</v>
      </c>
      <c r="F10" s="13">
        <v>295.61799999999999</v>
      </c>
      <c r="G10" s="96">
        <f>Baselines!G11-'Pace-of-change'!F10</f>
        <v>43024.554977654712</v>
      </c>
      <c r="H10" s="96">
        <f t="shared" si="0"/>
        <v>82.80520482981693</v>
      </c>
      <c r="I10" s="96">
        <f t="shared" si="3"/>
        <v>43320.172977654714</v>
      </c>
      <c r="J10" s="96">
        <f t="shared" si="1"/>
        <v>83.374152237967792</v>
      </c>
      <c r="K10" s="103"/>
      <c r="L10" s="98">
        <f>(1+L$3)*INDEX('Final Weighted Populations'!E:E,MATCH(D10,'Final Weighted Populations'!C:C,0),1)/Inputs!$B$5 * Inputs!$B$8 * $E$3</f>
        <v>8054.1435187700063</v>
      </c>
      <c r="M10" s="99">
        <f t="shared" si="4"/>
        <v>43320.172977654714</v>
      </c>
      <c r="N10" s="99"/>
      <c r="O10" s="96">
        <f>INDEX('Final Weighted Populations'!I:I,MATCH(D10,'Final Weighted Populations'!C:C,0),1)*$E$3</f>
        <v>25212.655428961149</v>
      </c>
      <c r="P10" s="97">
        <f t="shared" si="5"/>
        <v>0.7181916081672981</v>
      </c>
      <c r="Q10" s="97">
        <f t="shared" si="6"/>
        <v>2.8000000000000001E-2</v>
      </c>
      <c r="R10" s="96">
        <f t="shared" si="7"/>
        <v>44533.13782102905</v>
      </c>
      <c r="S10" s="13">
        <f t="shared" si="2"/>
        <v>1212.964843374335</v>
      </c>
      <c r="T10" s="13"/>
      <c r="U10" s="97">
        <f>INDEX('PTB reference calculation'!P:P,MATCH(D10,'PTB reference calculation'!B:B,0),1)</f>
        <v>-1.7342279361122583E-3</v>
      </c>
      <c r="V10" s="96">
        <f t="shared" si="8"/>
        <v>44533.13782102905</v>
      </c>
      <c r="W10" s="13">
        <f t="shared" si="9"/>
        <v>85.708628500630894</v>
      </c>
      <c r="X10" s="59">
        <f t="shared" si="10"/>
        <v>2.8000000000000025E-2</v>
      </c>
      <c r="Y10" s="97"/>
      <c r="Z10" s="100">
        <f>INDEX('LA SMR&lt;75 and MFF weighted popn'!E:E,MATCH(D10,'LA SMR&lt;75 and MFF weighted popn'!B:B,0),1)</f>
        <v>519587.56778731145</v>
      </c>
      <c r="AB10" s="6"/>
      <c r="AD10" s="59"/>
    </row>
    <row r="11" spans="1:30" x14ac:dyDescent="0.2">
      <c r="A11" t="s">
        <v>52</v>
      </c>
      <c r="B11" t="s">
        <v>7325</v>
      </c>
      <c r="C11" t="s">
        <v>14245</v>
      </c>
      <c r="D11" s="39" t="s">
        <v>11963</v>
      </c>
      <c r="E11" s="39" t="s">
        <v>11596</v>
      </c>
      <c r="F11" s="13">
        <v>156.05799999999999</v>
      </c>
      <c r="G11" s="96">
        <f>Baselines!G12-'Pace-of-change'!F11</f>
        <v>12531.442059352299</v>
      </c>
      <c r="H11" s="96">
        <f t="shared" si="0"/>
        <v>39.388267434385639</v>
      </c>
      <c r="I11" s="96">
        <f t="shared" si="3"/>
        <v>12687.5000593523</v>
      </c>
      <c r="J11" s="96">
        <f t="shared" si="1"/>
        <v>39.878781950605095</v>
      </c>
      <c r="K11" s="103"/>
      <c r="L11" s="98">
        <f>(1+L$3)*INDEX('Final Weighted Populations'!E:E,MATCH(D11,'Final Weighted Populations'!C:C,0),1)/Inputs!$B$5 * Inputs!$B$8 * $E$3</f>
        <v>3736.5296781314887</v>
      </c>
      <c r="M11" s="99">
        <f t="shared" si="4"/>
        <v>12687.5000593523</v>
      </c>
      <c r="N11" s="99"/>
      <c r="O11" s="96">
        <f>INDEX('Final Weighted Populations'!I:I,MATCH(D11,'Final Weighted Populations'!C:C,0),1)*$E$3</f>
        <v>12636.905015215498</v>
      </c>
      <c r="P11" s="97">
        <f t="shared" si="5"/>
        <v>4.0037528236449632E-3</v>
      </c>
      <c r="Q11" s="97">
        <f t="shared" si="6"/>
        <v>2.8000000000000001E-2</v>
      </c>
      <c r="R11" s="96">
        <f t="shared" si="7"/>
        <v>13042.750061014165</v>
      </c>
      <c r="S11" s="13">
        <f t="shared" si="2"/>
        <v>355.2500016618651</v>
      </c>
      <c r="T11" s="13"/>
      <c r="U11" s="97">
        <f>INDEX('PTB reference calculation'!P:P,MATCH(D11,'PTB reference calculation'!B:B,0),1)</f>
        <v>4.6237204869168484E-3</v>
      </c>
      <c r="V11" s="96">
        <f t="shared" si="8"/>
        <v>13042.750061014165</v>
      </c>
      <c r="W11" s="13">
        <f t="shared" si="9"/>
        <v>40.995387845222041</v>
      </c>
      <c r="X11" s="59">
        <f t="shared" si="10"/>
        <v>2.8000000000000025E-2</v>
      </c>
      <c r="Y11" s="97"/>
      <c r="Z11" s="100">
        <f>INDEX('LA SMR&lt;75 and MFF weighted popn'!E:E,MATCH(D11,'LA SMR&lt;75 and MFF weighted popn'!B:B,0),1)</f>
        <v>318151.64452784363</v>
      </c>
      <c r="AB11" s="6"/>
      <c r="AD11" s="59"/>
    </row>
    <row r="12" spans="1:30" x14ac:dyDescent="0.2">
      <c r="A12" t="s">
        <v>50</v>
      </c>
      <c r="B12" t="s">
        <v>7325</v>
      </c>
      <c r="C12" t="s">
        <v>14123</v>
      </c>
      <c r="D12" s="39" t="s">
        <v>11343</v>
      </c>
      <c r="E12" s="39" t="s">
        <v>11597</v>
      </c>
      <c r="F12" s="13">
        <v>349.94600000000003</v>
      </c>
      <c r="G12" s="96">
        <f>Baselines!G13-'Pace-of-change'!F12</f>
        <v>14631.097177572434</v>
      </c>
      <c r="H12" s="96">
        <f t="shared" si="0"/>
        <v>72.619493437492494</v>
      </c>
      <c r="I12" s="96">
        <f t="shared" si="3"/>
        <v>14981.043177572434</v>
      </c>
      <c r="J12" s="96">
        <f t="shared" si="1"/>
        <v>74.356403591396159</v>
      </c>
      <c r="K12" s="103"/>
      <c r="L12" s="98">
        <f>(1+L$3)*INDEX('Final Weighted Populations'!E:E,MATCH(D12,'Final Weighted Populations'!C:C,0),1)/Inputs!$B$5 * Inputs!$B$8 * $E$3</f>
        <v>3546.5227035084913</v>
      </c>
      <c r="M12" s="99">
        <f t="shared" si="4"/>
        <v>14981.043177572434</v>
      </c>
      <c r="N12" s="99"/>
      <c r="O12" s="96">
        <f>INDEX('Final Weighted Populations'!I:I,MATCH(D12,'Final Weighted Populations'!C:C,0),1)*$E$3</f>
        <v>12224.363220317307</v>
      </c>
      <c r="P12" s="97">
        <f t="shared" si="5"/>
        <v>0.22550703930928936</v>
      </c>
      <c r="Q12" s="97">
        <f t="shared" si="6"/>
        <v>2.8000000000000001E-2</v>
      </c>
      <c r="R12" s="96">
        <f t="shared" si="7"/>
        <v>15400.512386544462</v>
      </c>
      <c r="S12" s="13">
        <f t="shared" si="2"/>
        <v>419.46920897202835</v>
      </c>
      <c r="T12" s="13"/>
      <c r="U12" s="97">
        <f>INDEX('PTB reference calculation'!P:P,MATCH(D12,'PTB reference calculation'!B:B,0),1)</f>
        <v>2.3534320504564655E-2</v>
      </c>
      <c r="V12" s="96">
        <f t="shared" si="8"/>
        <v>15400.512386544462</v>
      </c>
      <c r="W12" s="13">
        <f t="shared" si="9"/>
        <v>76.438382891955257</v>
      </c>
      <c r="X12" s="59">
        <f t="shared" si="10"/>
        <v>2.8000000000000025E-2</v>
      </c>
      <c r="Y12" s="97"/>
      <c r="Z12" s="100">
        <f>INDEX('LA SMR&lt;75 and MFF weighted popn'!E:E,MATCH(D12,'LA SMR&lt;75 and MFF weighted popn'!B:B,0),1)</f>
        <v>201476.16686649303</v>
      </c>
      <c r="AB12" s="6"/>
      <c r="AD12" s="59"/>
    </row>
    <row r="13" spans="1:30" x14ac:dyDescent="0.2">
      <c r="A13" t="s">
        <v>53</v>
      </c>
      <c r="B13" t="s">
        <v>7325</v>
      </c>
      <c r="C13" t="s">
        <v>14124</v>
      </c>
      <c r="D13" s="39" t="s">
        <v>3962</v>
      </c>
      <c r="E13" s="39" t="s">
        <v>11598</v>
      </c>
      <c r="F13" s="13">
        <v>711.22900000000004</v>
      </c>
      <c r="G13" s="96">
        <f>Baselines!G14-'Pace-of-change'!F13</f>
        <v>19445.668697915244</v>
      </c>
      <c r="H13" s="96">
        <f t="shared" si="0"/>
        <v>68.139332769437658</v>
      </c>
      <c r="I13" s="96">
        <f t="shared" si="3"/>
        <v>20156.897697915243</v>
      </c>
      <c r="J13" s="96">
        <f t="shared" si="1"/>
        <v>70.631541716279884</v>
      </c>
      <c r="K13" s="103"/>
      <c r="L13" s="98">
        <f>(1+L$3)*INDEX('Final Weighted Populations'!E:E,MATCH(D13,'Final Weighted Populations'!C:C,0),1)/Inputs!$B$5 * Inputs!$B$8 * $E$3</f>
        <v>7355.5293115744453</v>
      </c>
      <c r="M13" s="99">
        <f t="shared" si="4"/>
        <v>20156.897697915243</v>
      </c>
      <c r="N13" s="99"/>
      <c r="O13" s="96">
        <f>INDEX('Final Weighted Populations'!I:I,MATCH(D13,'Final Weighted Populations'!C:C,0),1)*$E$3</f>
        <v>19972.008968602408</v>
      </c>
      <c r="P13" s="97">
        <f t="shared" si="5"/>
        <v>9.2573926640777768E-3</v>
      </c>
      <c r="Q13" s="97">
        <f t="shared" si="6"/>
        <v>2.8000000000000001E-2</v>
      </c>
      <c r="R13" s="96">
        <f t="shared" si="7"/>
        <v>20721.290833456871</v>
      </c>
      <c r="S13" s="13">
        <f t="shared" si="2"/>
        <v>564.393135541628</v>
      </c>
      <c r="T13" s="13"/>
      <c r="U13" s="97">
        <f>INDEX('PTB reference calculation'!P:P,MATCH(D13,'PTB reference calculation'!B:B,0),1)</f>
        <v>-1.324571188027397E-2</v>
      </c>
      <c r="V13" s="96">
        <f t="shared" si="8"/>
        <v>20721.290833456871</v>
      </c>
      <c r="W13" s="13">
        <f t="shared" si="9"/>
        <v>72.609224884335731</v>
      </c>
      <c r="X13" s="59">
        <f t="shared" si="10"/>
        <v>2.8000000000000025E-2</v>
      </c>
      <c r="Y13" s="97"/>
      <c r="Z13" s="100">
        <f>INDEX('LA SMR&lt;75 and MFF weighted popn'!E:E,MATCH(D13,'LA SMR&lt;75 and MFF weighted popn'!B:B,0),1)</f>
        <v>285380.96731462498</v>
      </c>
      <c r="AB13" s="6"/>
      <c r="AD13" s="59"/>
    </row>
    <row r="14" spans="1:30" x14ac:dyDescent="0.2">
      <c r="A14" t="s">
        <v>50</v>
      </c>
      <c r="B14" t="s">
        <v>7325</v>
      </c>
      <c r="C14" t="s">
        <v>14125</v>
      </c>
      <c r="D14" s="39" t="s">
        <v>4103</v>
      </c>
      <c r="E14" s="39" t="s">
        <v>11599</v>
      </c>
      <c r="F14" s="13">
        <v>125.626</v>
      </c>
      <c r="G14" s="96">
        <f>Baselines!G15-'Pace-of-change'!F14</f>
        <v>9692.8290147381722</v>
      </c>
      <c r="H14" s="96">
        <f t="shared" si="0"/>
        <v>47.512143748912884</v>
      </c>
      <c r="I14" s="96">
        <f t="shared" si="3"/>
        <v>9818.4550147381724</v>
      </c>
      <c r="J14" s="96">
        <f t="shared" si="1"/>
        <v>48.127935130513166</v>
      </c>
      <c r="K14" s="103"/>
      <c r="L14" s="98">
        <f>(1+L$3)*INDEX('Final Weighted Populations'!E:E,MATCH(D14,'Final Weighted Populations'!C:C,0),1)/Inputs!$B$5 * Inputs!$B$8 * $E$3</f>
        <v>3301.6989743459712</v>
      </c>
      <c r="M14" s="99">
        <f t="shared" si="4"/>
        <v>9818.4550147381724</v>
      </c>
      <c r="N14" s="99"/>
      <c r="O14" s="96">
        <f>INDEX('Final Weighted Populations'!I:I,MATCH(D14,'Final Weighted Populations'!C:C,0),1)*$E$3</f>
        <v>10837.770635255163</v>
      </c>
      <c r="P14" s="97">
        <f t="shared" si="5"/>
        <v>-9.4052149175510955E-2</v>
      </c>
      <c r="Q14" s="97">
        <f t="shared" si="6"/>
        <v>6.099921691122305E-2</v>
      </c>
      <c r="R14" s="96">
        <f t="shared" si="7"/>
        <v>10417.373081915272</v>
      </c>
      <c r="S14" s="13">
        <f t="shared" si="2"/>
        <v>598.91806717709915</v>
      </c>
      <c r="T14" s="13"/>
      <c r="U14" s="97">
        <f>INDEX('PTB reference calculation'!P:P,MATCH(D14,'PTB reference calculation'!B:B,0),1)</f>
        <v>3.4778884744782459E-3</v>
      </c>
      <c r="V14" s="96">
        <f t="shared" si="8"/>
        <v>10417.373081915272</v>
      </c>
      <c r="W14" s="13">
        <f t="shared" si="9"/>
        <v>51.063701485028616</v>
      </c>
      <c r="X14" s="59">
        <f t="shared" si="10"/>
        <v>6.0999216911223009E-2</v>
      </c>
      <c r="Y14" s="97"/>
      <c r="Z14" s="100">
        <f>INDEX('LA SMR&lt;75 and MFF weighted popn'!E:E,MATCH(D14,'LA SMR&lt;75 and MFF weighted popn'!B:B,0),1)</f>
        <v>204007.40210674985</v>
      </c>
      <c r="AB14" s="6"/>
      <c r="AD14" s="59"/>
    </row>
    <row r="15" spans="1:30" x14ac:dyDescent="0.2">
      <c r="A15" t="s">
        <v>50</v>
      </c>
      <c r="B15" t="s">
        <v>7325</v>
      </c>
      <c r="C15" t="s">
        <v>14126</v>
      </c>
      <c r="D15" s="39" t="s">
        <v>4643</v>
      </c>
      <c r="E15" s="39" t="s">
        <v>11600</v>
      </c>
      <c r="F15" s="13">
        <v>149.08000000000001</v>
      </c>
      <c r="G15" s="96">
        <f>Baselines!G16-'Pace-of-change'!F15</f>
        <v>12074.151365653197</v>
      </c>
      <c r="H15" s="96">
        <f t="shared" si="0"/>
        <v>80.91428092293755</v>
      </c>
      <c r="I15" s="96">
        <f t="shared" si="3"/>
        <v>12223.231365653197</v>
      </c>
      <c r="J15" s="96">
        <f t="shared" si="1"/>
        <v>81.913332585839981</v>
      </c>
      <c r="K15" s="103"/>
      <c r="L15" s="98">
        <f>(1+L$3)*INDEX('Final Weighted Populations'!E:E,MATCH(D15,'Final Weighted Populations'!C:C,0),1)/Inputs!$B$5 * Inputs!$B$8 * $E$3</f>
        <v>2653.6407822220067</v>
      </c>
      <c r="M15" s="99">
        <f t="shared" si="4"/>
        <v>12223.231365653197</v>
      </c>
      <c r="N15" s="99"/>
      <c r="O15" s="96">
        <f>INDEX('Final Weighted Populations'!I:I,MATCH(D15,'Final Weighted Populations'!C:C,0),1)*$E$3</f>
        <v>8552.3132264101678</v>
      </c>
      <c r="P15" s="97">
        <f t="shared" si="5"/>
        <v>0.42923102113554096</v>
      </c>
      <c r="Q15" s="97">
        <f t="shared" si="6"/>
        <v>2.8000000000000001E-2</v>
      </c>
      <c r="R15" s="96">
        <f t="shared" si="7"/>
        <v>12565.481843891486</v>
      </c>
      <c r="S15" s="13">
        <f t="shared" si="2"/>
        <v>342.25047823828936</v>
      </c>
      <c r="T15" s="13"/>
      <c r="U15" s="97">
        <f>INDEX('PTB reference calculation'!P:P,MATCH(D15,'PTB reference calculation'!B:B,0),1)</f>
        <v>1.3136380800230533E-3</v>
      </c>
      <c r="V15" s="96">
        <f t="shared" si="8"/>
        <v>12565.481843891486</v>
      </c>
      <c r="W15" s="13">
        <f t="shared" si="9"/>
        <v>84.206905898243505</v>
      </c>
      <c r="X15" s="59">
        <f t="shared" si="10"/>
        <v>2.8000000000000025E-2</v>
      </c>
      <c r="Y15" s="97"/>
      <c r="Z15" s="100">
        <f>INDEX('LA SMR&lt;75 and MFF weighted popn'!E:E,MATCH(D15,'LA SMR&lt;75 and MFF weighted popn'!B:B,0),1)</f>
        <v>149221.51229586496</v>
      </c>
      <c r="AB15" s="6"/>
      <c r="AD15" s="59"/>
    </row>
    <row r="16" spans="1:30" x14ac:dyDescent="0.2">
      <c r="A16" t="s">
        <v>50</v>
      </c>
      <c r="B16" t="s">
        <v>7325</v>
      </c>
      <c r="C16" t="s">
        <v>14127</v>
      </c>
      <c r="D16" s="39" t="s">
        <v>7845</v>
      </c>
      <c r="E16" s="39" t="s">
        <v>11601</v>
      </c>
      <c r="F16" s="13">
        <v>435.86599999999999</v>
      </c>
      <c r="G16" s="96">
        <f>Baselines!G17-'Pace-of-change'!F16</f>
        <v>19657.11488656154</v>
      </c>
      <c r="H16" s="96">
        <f t="shared" si="0"/>
        <v>70.944508999904642</v>
      </c>
      <c r="I16" s="96">
        <f t="shared" si="3"/>
        <v>20092.980886561541</v>
      </c>
      <c r="J16" s="96">
        <f t="shared" si="1"/>
        <v>72.517593327803269</v>
      </c>
      <c r="K16" s="103"/>
      <c r="L16" s="98">
        <f>(1+L$3)*INDEX('Final Weighted Populations'!E:E,MATCH(D16,'Final Weighted Populations'!C:C,0),1)/Inputs!$B$5 * Inputs!$B$8 * $E$3</f>
        <v>5314.624816965319</v>
      </c>
      <c r="M16" s="99">
        <f t="shared" si="4"/>
        <v>20092.980886561541</v>
      </c>
      <c r="N16" s="99"/>
      <c r="O16" s="96">
        <f>INDEX('Final Weighted Populations'!I:I,MATCH(D16,'Final Weighted Populations'!C:C,0),1)*$E$3</f>
        <v>16292.916211360136</v>
      </c>
      <c r="P16" s="97">
        <f t="shared" si="5"/>
        <v>0.2332341629886879</v>
      </c>
      <c r="Q16" s="97">
        <f t="shared" si="6"/>
        <v>2.8000000000000001E-2</v>
      </c>
      <c r="R16" s="96">
        <f t="shared" si="7"/>
        <v>20655.584351385263</v>
      </c>
      <c r="S16" s="13">
        <f t="shared" si="2"/>
        <v>562.60346482372188</v>
      </c>
      <c r="T16" s="13"/>
      <c r="U16" s="97">
        <f>INDEX('PTB reference calculation'!P:P,MATCH(D16,'PTB reference calculation'!B:B,0),1)</f>
        <v>-5.702762665692326E-3</v>
      </c>
      <c r="V16" s="96">
        <f t="shared" si="8"/>
        <v>20655.584351385263</v>
      </c>
      <c r="W16" s="13">
        <f t="shared" si="9"/>
        <v>74.54808594098175</v>
      </c>
      <c r="X16" s="59">
        <f t="shared" si="10"/>
        <v>2.8000000000000025E-2</v>
      </c>
      <c r="Y16" s="97"/>
      <c r="Z16" s="100">
        <f>INDEX('LA SMR&lt;75 and MFF weighted popn'!E:E,MATCH(D16,'LA SMR&lt;75 and MFF weighted popn'!B:B,0),1)</f>
        <v>277077.32654246659</v>
      </c>
      <c r="AB16" s="6"/>
      <c r="AD16" s="59"/>
    </row>
    <row r="17" spans="1:30" x14ac:dyDescent="0.2">
      <c r="A17" t="s">
        <v>50</v>
      </c>
      <c r="B17" t="s">
        <v>7326</v>
      </c>
      <c r="C17" t="s">
        <v>14204</v>
      </c>
      <c r="D17" s="39" t="s">
        <v>7130</v>
      </c>
      <c r="E17" s="39" t="s">
        <v>11602</v>
      </c>
      <c r="F17" s="13">
        <v>82.417000000000002</v>
      </c>
      <c r="G17" s="96">
        <f>Baselines!G18-'Pace-of-change'!F17</f>
        <v>8196.2679686985848</v>
      </c>
      <c r="H17" s="96">
        <f t="shared" si="0"/>
        <v>64.841936359886631</v>
      </c>
      <c r="I17" s="96">
        <f t="shared" si="3"/>
        <v>8278.6849686985843</v>
      </c>
      <c r="J17" s="96">
        <f t="shared" si="1"/>
        <v>65.493949921349213</v>
      </c>
      <c r="K17" s="103"/>
      <c r="L17" s="98">
        <f>(1+L$3)*INDEX('Final Weighted Populations'!E:E,MATCH(D17,'Final Weighted Populations'!C:C,0),1)/Inputs!$B$5 * Inputs!$B$8 * $E$3</f>
        <v>2674.0653926398268</v>
      </c>
      <c r="M17" s="99">
        <f t="shared" si="4"/>
        <v>8278.6849686985843</v>
      </c>
      <c r="N17" s="99"/>
      <c r="O17" s="96">
        <f>INDEX('Final Weighted Populations'!I:I,MATCH(D17,'Final Weighted Populations'!C:C,0),1)*$E$3</f>
        <v>8696.3445443190503</v>
      </c>
      <c r="P17" s="97">
        <f t="shared" si="5"/>
        <v>-4.8027027159739798E-2</v>
      </c>
      <c r="Q17" s="97">
        <f t="shared" si="6"/>
        <v>2.8000000000000001E-2</v>
      </c>
      <c r="R17" s="96">
        <f t="shared" si="7"/>
        <v>8510.488147822145</v>
      </c>
      <c r="S17" s="13">
        <f t="shared" si="2"/>
        <v>231.80317912356077</v>
      </c>
      <c r="T17" s="13"/>
      <c r="U17" s="97">
        <f>INDEX('PTB reference calculation'!P:P,MATCH(D17,'PTB reference calculation'!B:B,0),1)</f>
        <v>-1.2583388875488146E-2</v>
      </c>
      <c r="V17" s="96">
        <f t="shared" si="8"/>
        <v>8510.488147822145</v>
      </c>
      <c r="W17" s="13">
        <f t="shared" si="9"/>
        <v>67.327780519146998</v>
      </c>
      <c r="X17" s="59">
        <f t="shared" si="10"/>
        <v>2.8000000000000025E-2</v>
      </c>
      <c r="Y17" s="97"/>
      <c r="Z17" s="100">
        <f>INDEX('LA SMR&lt;75 and MFF weighted popn'!E:E,MATCH(D17,'LA SMR&lt;75 and MFF weighted popn'!B:B,0),1)</f>
        <v>126403.81254513346</v>
      </c>
      <c r="AB17" s="6"/>
      <c r="AD17" s="59"/>
    </row>
    <row r="18" spans="1:30" x14ac:dyDescent="0.2">
      <c r="A18" t="s">
        <v>52</v>
      </c>
      <c r="B18" t="s">
        <v>7326</v>
      </c>
      <c r="C18" t="s">
        <v>14205</v>
      </c>
      <c r="D18" s="39" t="s">
        <v>12276</v>
      </c>
      <c r="E18" s="39" t="s">
        <v>11603</v>
      </c>
      <c r="F18" s="13">
        <v>87.108999999999995</v>
      </c>
      <c r="G18" s="96">
        <f>Baselines!G19-'Pace-of-change'!F18</f>
        <v>9086.15215102195</v>
      </c>
      <c r="H18" s="96">
        <f t="shared" si="0"/>
        <v>43.966262289472724</v>
      </c>
      <c r="I18" s="96">
        <f t="shared" si="3"/>
        <v>9173.2611510219504</v>
      </c>
      <c r="J18" s="96">
        <f t="shared" si="1"/>
        <v>44.387767133120207</v>
      </c>
      <c r="K18" s="103"/>
      <c r="L18" s="98">
        <f>(1+L$3)*INDEX('Final Weighted Populations'!E:E,MATCH(D18,'Final Weighted Populations'!C:C,0),1)/Inputs!$B$5 * Inputs!$B$8 * $E$3</f>
        <v>3185.7866834382935</v>
      </c>
      <c r="M18" s="99">
        <f t="shared" si="4"/>
        <v>9173.2611510219504</v>
      </c>
      <c r="N18" s="99"/>
      <c r="O18" s="96">
        <f>INDEX('Final Weighted Populations'!I:I,MATCH(D18,'Final Weighted Populations'!C:C,0),1)*$E$3</f>
        <v>10529.488030874427</v>
      </c>
      <c r="P18" s="97">
        <f t="shared" si="5"/>
        <v>-0.12880273721531055</v>
      </c>
      <c r="Q18" s="97">
        <f t="shared" si="6"/>
        <v>9.5749804951022643E-2</v>
      </c>
      <c r="R18" s="96">
        <f t="shared" si="7"/>
        <v>10051.599116997095</v>
      </c>
      <c r="S18" s="13">
        <f t="shared" si="2"/>
        <v>878.33796597514447</v>
      </c>
      <c r="T18" s="13"/>
      <c r="U18" s="97">
        <f>INDEX('PTB reference calculation'!P:P,MATCH(D18,'PTB reference calculation'!B:B,0),1)</f>
        <v>-5.6464641788593799E-3</v>
      </c>
      <c r="V18" s="96">
        <f t="shared" si="8"/>
        <v>10051.599116997095</v>
      </c>
      <c r="W18" s="13">
        <f t="shared" si="9"/>
        <v>48.637887178327873</v>
      </c>
      <c r="X18" s="59">
        <f t="shared" si="10"/>
        <v>9.5749804951022588E-2</v>
      </c>
      <c r="Y18" s="97"/>
      <c r="Z18" s="100">
        <f>INDEX('LA SMR&lt;75 and MFF weighted popn'!E:E,MATCH(D18,'LA SMR&lt;75 and MFF weighted popn'!B:B,0),1)</f>
        <v>206661.91934167524</v>
      </c>
      <c r="AB18" s="6"/>
      <c r="AD18" s="59"/>
    </row>
    <row r="19" spans="1:30" x14ac:dyDescent="0.2">
      <c r="A19" t="s">
        <v>54</v>
      </c>
      <c r="B19" t="s">
        <v>7326</v>
      </c>
      <c r="C19" t="s">
        <v>14212</v>
      </c>
      <c r="D19" s="39" t="s">
        <v>12300</v>
      </c>
      <c r="E19" s="39" t="s">
        <v>11604</v>
      </c>
      <c r="F19" s="13">
        <v>169.55799999999999</v>
      </c>
      <c r="G19" s="96">
        <f>Baselines!G20-'Pace-of-change'!F19</f>
        <v>12258.276914265229</v>
      </c>
      <c r="H19" s="96">
        <f t="shared" si="0"/>
        <v>82.445766931700547</v>
      </c>
      <c r="I19" s="96">
        <f t="shared" si="3"/>
        <v>12427.83491426523</v>
      </c>
      <c r="J19" s="96">
        <f t="shared" si="1"/>
        <v>83.586166960772928</v>
      </c>
      <c r="K19" s="103"/>
      <c r="L19" s="98">
        <f>(1+L$3)*INDEX('Final Weighted Populations'!E:E,MATCH(D19,'Final Weighted Populations'!C:C,0),1)/Inputs!$B$5 * Inputs!$B$8 * $E$3</f>
        <v>3438.175070399725</v>
      </c>
      <c r="M19" s="99">
        <f t="shared" si="4"/>
        <v>12427.83491426523</v>
      </c>
      <c r="N19" s="99"/>
      <c r="O19" s="96">
        <f>INDEX('Final Weighted Populations'!I:I,MATCH(D19,'Final Weighted Populations'!C:C,0),1)*$E$3</f>
        <v>11512.876845947905</v>
      </c>
      <c r="P19" s="97">
        <f t="shared" si="5"/>
        <v>7.9472583660907911E-2</v>
      </c>
      <c r="Q19" s="97">
        <f t="shared" si="6"/>
        <v>2.8000000000000001E-2</v>
      </c>
      <c r="R19" s="96">
        <f t="shared" si="7"/>
        <v>12775.814291864657</v>
      </c>
      <c r="S19" s="13">
        <f t="shared" si="2"/>
        <v>347.97937759942761</v>
      </c>
      <c r="T19" s="13"/>
      <c r="U19" s="97">
        <f>INDEX('PTB reference calculation'!P:P,MATCH(D19,'PTB reference calculation'!B:B,0),1)</f>
        <v>-7.3450302297988638E-3</v>
      </c>
      <c r="V19" s="96">
        <f t="shared" si="8"/>
        <v>12775.814291864657</v>
      </c>
      <c r="W19" s="13">
        <f t="shared" si="9"/>
        <v>85.926579635674585</v>
      </c>
      <c r="X19" s="59">
        <f t="shared" si="10"/>
        <v>2.8000000000000025E-2</v>
      </c>
      <c r="Y19" s="97"/>
      <c r="Z19" s="100">
        <f>INDEX('LA SMR&lt;75 and MFF weighted popn'!E:E,MATCH(D19,'LA SMR&lt;75 and MFF weighted popn'!B:B,0),1)</f>
        <v>148682.9144838957</v>
      </c>
      <c r="AB19" s="6"/>
      <c r="AD19" s="59"/>
    </row>
    <row r="20" spans="1:30" x14ac:dyDescent="0.2">
      <c r="A20" t="s">
        <v>55</v>
      </c>
      <c r="B20" t="s">
        <v>7326</v>
      </c>
      <c r="C20" t="s">
        <v>14213</v>
      </c>
      <c r="D20" s="39" t="s">
        <v>12337</v>
      </c>
      <c r="E20" s="39" t="s">
        <v>11605</v>
      </c>
      <c r="F20" s="13">
        <v>269.298</v>
      </c>
      <c r="G20" s="96">
        <f>Baselines!G21-'Pace-of-change'!F20</f>
        <v>16712.13361298398</v>
      </c>
      <c r="H20" s="96">
        <f t="shared" si="0"/>
        <v>117.47693583515199</v>
      </c>
      <c r="I20" s="96">
        <f t="shared" si="3"/>
        <v>16981.431612983979</v>
      </c>
      <c r="J20" s="96">
        <f t="shared" si="1"/>
        <v>119.36994989303122</v>
      </c>
      <c r="K20" s="103"/>
      <c r="L20" s="98">
        <f>(1+L$3)*INDEX('Final Weighted Populations'!E:E,MATCH(D20,'Final Weighted Populations'!C:C,0),1)/Inputs!$B$5 * Inputs!$B$8 * $E$3</f>
        <v>3130.3101441770259</v>
      </c>
      <c r="M20" s="99">
        <f t="shared" si="4"/>
        <v>16981.431612983979</v>
      </c>
      <c r="N20" s="99"/>
      <c r="O20" s="96">
        <f>INDEX('Final Weighted Populations'!I:I,MATCH(D20,'Final Weighted Populations'!C:C,0),1)*$E$3</f>
        <v>11393.239105824232</v>
      </c>
      <c r="P20" s="97">
        <f t="shared" si="5"/>
        <v>0.49048321160073427</v>
      </c>
      <c r="Q20" s="97">
        <f t="shared" si="6"/>
        <v>2.8000000000000001E-2</v>
      </c>
      <c r="R20" s="96">
        <f t="shared" si="7"/>
        <v>17456.911698147531</v>
      </c>
      <c r="S20" s="13">
        <f t="shared" si="2"/>
        <v>475.48008516355185</v>
      </c>
      <c r="T20" s="13"/>
      <c r="U20" s="97">
        <f>INDEX('PTB reference calculation'!P:P,MATCH(D20,'PTB reference calculation'!B:B,0),1)</f>
        <v>-4.0152402136740817E-2</v>
      </c>
      <c r="V20" s="96">
        <f t="shared" si="8"/>
        <v>17456.911698147531</v>
      </c>
      <c r="W20" s="13">
        <f t="shared" si="9"/>
        <v>122.71230849003609</v>
      </c>
      <c r="X20" s="59">
        <f t="shared" si="10"/>
        <v>2.8000000000000025E-2</v>
      </c>
      <c r="Y20" s="97"/>
      <c r="Z20" s="100">
        <f>INDEX('LA SMR&lt;75 and MFF weighted popn'!E:E,MATCH(D20,'LA SMR&lt;75 and MFF weighted popn'!B:B,0),1)</f>
        <v>142258.84846396631</v>
      </c>
      <c r="AB20" s="6"/>
      <c r="AD20" s="59"/>
    </row>
    <row r="21" spans="1:30" x14ac:dyDescent="0.2">
      <c r="A21" t="s">
        <v>52</v>
      </c>
      <c r="B21" t="s">
        <v>7326</v>
      </c>
      <c r="C21" t="s">
        <v>14248</v>
      </c>
      <c r="D21" s="39" t="s">
        <v>12480</v>
      </c>
      <c r="E21" s="39" t="s">
        <v>11606</v>
      </c>
      <c r="F21" s="13">
        <v>107.13285950722174</v>
      </c>
      <c r="G21" s="96">
        <f>Baselines!G22-'Pace-of-change'!F21</f>
        <v>12824.113924140947</v>
      </c>
      <c r="H21" s="96">
        <f t="shared" si="0"/>
        <v>34.27226249004206</v>
      </c>
      <c r="I21" s="96">
        <f t="shared" si="3"/>
        <v>12931.246783648168</v>
      </c>
      <c r="J21" s="96">
        <f t="shared" si="1"/>
        <v>34.558573536876139</v>
      </c>
      <c r="K21" s="103"/>
      <c r="L21" s="98">
        <f>(1+L$3)*INDEX('Final Weighted Populations'!E:E,MATCH(D21,'Final Weighted Populations'!C:C,0),1)/Inputs!$B$5 * Inputs!$B$8 * $E$3</f>
        <v>4131.2781844580695</v>
      </c>
      <c r="M21" s="99">
        <f t="shared" si="4"/>
        <v>12931.246783648168</v>
      </c>
      <c r="N21" s="99"/>
      <c r="O21" s="96">
        <f>INDEX('Final Weighted Populations'!I:I,MATCH(D21,'Final Weighted Populations'!C:C,0),1)*$E$3</f>
        <v>14324.722457950418</v>
      </c>
      <c r="P21" s="97">
        <f t="shared" si="5"/>
        <v>-9.7277673504162845E-2</v>
      </c>
      <c r="Q21" s="97">
        <f t="shared" si="6"/>
        <v>6.4224741239874941E-2</v>
      </c>
      <c r="R21" s="96">
        <f t="shared" si="7"/>
        <v>13761.752762236936</v>
      </c>
      <c r="S21" s="13">
        <f t="shared" si="2"/>
        <v>830.5059785887679</v>
      </c>
      <c r="T21" s="13"/>
      <c r="U21" s="97">
        <f>INDEX('PTB reference calculation'!P:P,MATCH(D21,'PTB reference calculation'!B:B,0),1)</f>
        <v>2.4383391650072079E-3</v>
      </c>
      <c r="V21" s="96">
        <f t="shared" si="8"/>
        <v>13761.752762236936</v>
      </c>
      <c r="W21" s="13">
        <f t="shared" si="9"/>
        <v>36.778088979901199</v>
      </c>
      <c r="X21" s="59">
        <f t="shared" si="10"/>
        <v>6.4224741239874872E-2</v>
      </c>
      <c r="Y21" s="97"/>
      <c r="Z21" s="100">
        <f>INDEX('LA SMR&lt;75 and MFF weighted popn'!E:E,MATCH(D21,'LA SMR&lt;75 and MFF weighted popn'!B:B,0),1)</f>
        <v>374183.46477321256</v>
      </c>
      <c r="AB21" s="6"/>
      <c r="AD21" s="59"/>
    </row>
    <row r="22" spans="1:30" x14ac:dyDescent="0.2">
      <c r="A22" t="s">
        <v>52</v>
      </c>
      <c r="B22" t="s">
        <v>7326</v>
      </c>
      <c r="C22" t="s">
        <v>14249</v>
      </c>
      <c r="D22" s="39" t="s">
        <v>12623</v>
      </c>
      <c r="E22" s="39" t="s">
        <v>11607</v>
      </c>
      <c r="F22" s="13">
        <v>94.953140492778246</v>
      </c>
      <c r="G22" s="96">
        <f>Baselines!G23-'Pace-of-change'!F22</f>
        <v>12259.51357971395</v>
      </c>
      <c r="H22" s="96">
        <f t="shared" si="0"/>
        <v>36.965961825680587</v>
      </c>
      <c r="I22" s="96">
        <f t="shared" si="3"/>
        <v>12354.466720206728</v>
      </c>
      <c r="J22" s="96">
        <f t="shared" si="1"/>
        <v>37.252272872514659</v>
      </c>
      <c r="K22" s="103"/>
      <c r="L22" s="98">
        <f>(1+L$3)*INDEX('Final Weighted Populations'!E:E,MATCH(D22,'Final Weighted Populations'!C:C,0),1)/Inputs!$B$5 * Inputs!$B$8 * $E$3</f>
        <v>4246.7978799105367</v>
      </c>
      <c r="M22" s="99">
        <f t="shared" si="4"/>
        <v>12354.466720206728</v>
      </c>
      <c r="N22" s="99"/>
      <c r="O22" s="96">
        <f>INDEX('Final Weighted Populations'!I:I,MATCH(D22,'Final Weighted Populations'!C:C,0),1)*$E$3</f>
        <v>13965.092011946068</v>
      </c>
      <c r="P22" s="97">
        <f t="shared" si="5"/>
        <v>-0.11533223629042851</v>
      </c>
      <c r="Q22" s="97">
        <f t="shared" si="6"/>
        <v>8.2279304026140601E-2</v>
      </c>
      <c r="R22" s="96">
        <f t="shared" si="7"/>
        <v>13370.983643559455</v>
      </c>
      <c r="S22" s="13">
        <f t="shared" si="2"/>
        <v>1016.5169233527267</v>
      </c>
      <c r="T22" s="13"/>
      <c r="U22" s="97">
        <f>INDEX('PTB reference calculation'!P:P,MATCH(D22,'PTB reference calculation'!B:B,0),1)</f>
        <v>2.2126909953675464E-3</v>
      </c>
      <c r="V22" s="96">
        <f t="shared" si="8"/>
        <v>13370.983643559455</v>
      </c>
      <c r="W22" s="13">
        <f t="shared" si="9"/>
        <v>40.317363957857054</v>
      </c>
      <c r="X22" s="59">
        <f t="shared" si="10"/>
        <v>8.2279304026140698E-2</v>
      </c>
      <c r="Y22" s="97"/>
      <c r="Z22" s="100">
        <f>INDEX('LA SMR&lt;75 and MFF weighted popn'!E:E,MATCH(D22,'LA SMR&lt;75 and MFF weighted popn'!B:B,0),1)</f>
        <v>331643.30032925471</v>
      </c>
      <c r="AB22" s="6"/>
      <c r="AD22" s="59"/>
    </row>
    <row r="23" spans="1:30" x14ac:dyDescent="0.2">
      <c r="A23" t="s">
        <v>54</v>
      </c>
      <c r="B23" t="s">
        <v>7326</v>
      </c>
      <c r="C23" t="s">
        <v>10168</v>
      </c>
      <c r="D23" s="39" t="s">
        <v>11581</v>
      </c>
      <c r="E23" s="39" t="s">
        <v>11608</v>
      </c>
      <c r="F23" s="13">
        <v>586.09500000000003</v>
      </c>
      <c r="G23" s="96">
        <f>Baselines!G24-'Pace-of-change'!F23</f>
        <v>16044.763234324602</v>
      </c>
      <c r="H23" s="96">
        <f t="shared" si="0"/>
        <v>56.998850246516099</v>
      </c>
      <c r="I23" s="96">
        <f t="shared" si="3"/>
        <v>16630.858234324602</v>
      </c>
      <c r="J23" s="96">
        <f t="shared" si="1"/>
        <v>59.080946482362357</v>
      </c>
      <c r="K23" s="103"/>
      <c r="L23" s="98">
        <f>(1+L$3)*INDEX('Final Weighted Populations'!E:E,MATCH(D23,'Final Weighted Populations'!C:C,0),1)/Inputs!$B$5 * Inputs!$B$8 * $E$3</f>
        <v>5599.8735727668254</v>
      </c>
      <c r="M23" s="99">
        <f t="shared" si="4"/>
        <v>16630.858234324602</v>
      </c>
      <c r="N23" s="99"/>
      <c r="O23" s="96">
        <f>INDEX('Final Weighted Populations'!I:I,MATCH(D23,'Final Weighted Populations'!C:C,0),1)*$E$3</f>
        <v>18948.14015732109</v>
      </c>
      <c r="P23" s="97">
        <f t="shared" si="5"/>
        <v>-0.12229600919967588</v>
      </c>
      <c r="Q23" s="97">
        <f t="shared" si="6"/>
        <v>8.924307693538798E-2</v>
      </c>
      <c r="R23" s="96">
        <f t="shared" si="7"/>
        <v>18115.047195231964</v>
      </c>
      <c r="S23" s="13">
        <f t="shared" si="2"/>
        <v>1484.1889609073623</v>
      </c>
      <c r="T23" s="13"/>
      <c r="U23" s="97">
        <f>INDEX('PTB reference calculation'!P:P,MATCH(D23,'PTB reference calculation'!B:B,0),1)</f>
        <v>4.2129275639024751E-3</v>
      </c>
      <c r="V23" s="96">
        <f t="shared" si="8"/>
        <v>18115.047195231964</v>
      </c>
      <c r="W23" s="13">
        <f t="shared" si="9"/>
        <v>64.353511934703363</v>
      </c>
      <c r="X23" s="59">
        <f t="shared" si="10"/>
        <v>8.9243076935388022E-2</v>
      </c>
      <c r="Y23" s="97"/>
      <c r="Z23" s="100">
        <f>INDEX('LA SMR&lt;75 and MFF weighted popn'!E:E,MATCH(D23,'LA SMR&lt;75 and MFF weighted popn'!B:B,0),1)</f>
        <v>281492.75230872392</v>
      </c>
      <c r="AB23" s="6"/>
      <c r="AD23" s="59"/>
    </row>
    <row r="24" spans="1:30" x14ac:dyDescent="0.2">
      <c r="A24" t="s">
        <v>52</v>
      </c>
      <c r="B24" t="s">
        <v>7326</v>
      </c>
      <c r="C24" t="s">
        <v>10169</v>
      </c>
      <c r="D24" s="39" t="s">
        <v>4408</v>
      </c>
      <c r="E24" s="39" t="s">
        <v>11609</v>
      </c>
      <c r="F24" s="13">
        <v>265.87799999999999</v>
      </c>
      <c r="G24" s="96">
        <f>Baselines!G25-'Pace-of-change'!F24</f>
        <v>8049.1951877086949</v>
      </c>
      <c r="H24" s="96">
        <f t="shared" si="0"/>
        <v>42.8013660962066</v>
      </c>
      <c r="I24" s="96">
        <f t="shared" si="3"/>
        <v>8315.0731877086946</v>
      </c>
      <c r="J24" s="96">
        <f t="shared" si="1"/>
        <v>44.215164786578107</v>
      </c>
      <c r="K24" s="103"/>
      <c r="L24" s="98">
        <f>(1+L$3)*INDEX('Final Weighted Populations'!E:E,MATCH(D24,'Final Weighted Populations'!C:C,0),1)/Inputs!$B$5 * Inputs!$B$8 * $E$3</f>
        <v>2903.2751191712564</v>
      </c>
      <c r="M24" s="99">
        <f t="shared" si="4"/>
        <v>8315.0731877086946</v>
      </c>
      <c r="N24" s="99"/>
      <c r="O24" s="96">
        <f>INDEX('Final Weighted Populations'!I:I,MATCH(D24,'Final Weighted Populations'!C:C,0),1)*$E$3</f>
        <v>9666.5406201899114</v>
      </c>
      <c r="P24" s="97">
        <f t="shared" si="5"/>
        <v>-0.13980879878148855</v>
      </c>
      <c r="Q24" s="97">
        <f t="shared" si="6"/>
        <v>0.1</v>
      </c>
      <c r="R24" s="96">
        <f t="shared" si="7"/>
        <v>9146.5805064795641</v>
      </c>
      <c r="S24" s="13">
        <f t="shared" si="2"/>
        <v>831.50731877086946</v>
      </c>
      <c r="T24" s="13"/>
      <c r="U24" s="97">
        <f>INDEX('PTB reference calculation'!P:P,MATCH(D24,'PTB reference calculation'!B:B,0),1)</f>
        <v>2.0878496651644783E-3</v>
      </c>
      <c r="V24" s="96">
        <f t="shared" si="8"/>
        <v>9146.5805064795641</v>
      </c>
      <c r="W24" s="13">
        <f t="shared" si="9"/>
        <v>48.636681265235914</v>
      </c>
      <c r="X24" s="59">
        <f t="shared" si="10"/>
        <v>0.10000000000000009</v>
      </c>
      <c r="Y24" s="97"/>
      <c r="Z24" s="100">
        <f>INDEX('LA SMR&lt;75 and MFF weighted popn'!E:E,MATCH(D24,'LA SMR&lt;75 and MFF weighted popn'!B:B,0),1)</f>
        <v>188059.30562160444</v>
      </c>
      <c r="AB24" s="6"/>
      <c r="AD24" s="59"/>
    </row>
    <row r="25" spans="1:30" x14ac:dyDescent="0.2">
      <c r="A25" t="s">
        <v>54</v>
      </c>
      <c r="B25" t="s">
        <v>7326</v>
      </c>
      <c r="C25" t="s">
        <v>10170</v>
      </c>
      <c r="D25" s="39" t="s">
        <v>7685</v>
      </c>
      <c r="E25" s="39" t="s">
        <v>11610</v>
      </c>
      <c r="F25" s="13">
        <v>1401.0619999999999</v>
      </c>
      <c r="G25" s="96">
        <f>Baselines!G26-'Pace-of-change'!F25</f>
        <v>35058.186375120073</v>
      </c>
      <c r="H25" s="96">
        <f t="shared" si="0"/>
        <v>68.608020756564883</v>
      </c>
      <c r="I25" s="96">
        <f t="shared" si="3"/>
        <v>36459.248375120071</v>
      </c>
      <c r="J25" s="96">
        <f t="shared" si="1"/>
        <v>71.349865122063818</v>
      </c>
      <c r="K25" s="103"/>
      <c r="L25" s="98">
        <f>(1+L$3)*INDEX('Final Weighted Populations'!E:E,MATCH(D25,'Final Weighted Populations'!C:C,0),1)/Inputs!$B$5 * Inputs!$B$8 * $E$3</f>
        <v>19009.325916732156</v>
      </c>
      <c r="M25" s="99">
        <f t="shared" si="4"/>
        <v>36459.248375120071</v>
      </c>
      <c r="N25" s="99"/>
      <c r="O25" s="96">
        <f>INDEX('Final Weighted Populations'!I:I,MATCH(D25,'Final Weighted Populations'!C:C,0),1)*$E$3</f>
        <v>51144.171279725284</v>
      </c>
      <c r="P25" s="97">
        <f t="shared" si="5"/>
        <v>-0.2871279861841588</v>
      </c>
      <c r="Q25" s="97">
        <f t="shared" si="6"/>
        <v>0.1</v>
      </c>
      <c r="R25" s="96">
        <f t="shared" si="7"/>
        <v>40105.173212632079</v>
      </c>
      <c r="S25" s="13">
        <f t="shared" si="2"/>
        <v>3645.9248375120078</v>
      </c>
      <c r="T25" s="13"/>
      <c r="U25" s="97">
        <f>INDEX('PTB reference calculation'!P:P,MATCH(D25,'PTB reference calculation'!B:B,0),1)</f>
        <v>-1.4829117204765952E-2</v>
      </c>
      <c r="V25" s="96">
        <f t="shared" si="8"/>
        <v>40105.173212632079</v>
      </c>
      <c r="W25" s="13">
        <f t="shared" si="9"/>
        <v>78.484851634270186</v>
      </c>
      <c r="X25" s="59">
        <f t="shared" si="10"/>
        <v>0.10000000000000009</v>
      </c>
      <c r="Y25" s="97"/>
      <c r="Z25" s="100">
        <f>INDEX('LA SMR&lt;75 and MFF weighted popn'!E:E,MATCH(D25,'LA SMR&lt;75 and MFF weighted popn'!B:B,0),1)</f>
        <v>510992.53394167422</v>
      </c>
      <c r="AB25" s="6"/>
      <c r="AD25" s="59"/>
    </row>
    <row r="26" spans="1:30" x14ac:dyDescent="0.2">
      <c r="A26" t="s">
        <v>54</v>
      </c>
      <c r="B26" t="s">
        <v>7326</v>
      </c>
      <c r="C26" t="s">
        <v>10171</v>
      </c>
      <c r="D26" s="39" t="s">
        <v>5679</v>
      </c>
      <c r="E26" s="39" t="s">
        <v>11611</v>
      </c>
      <c r="F26" s="13">
        <v>543.86500000000001</v>
      </c>
      <c r="G26" s="96">
        <f>Baselines!G27-'Pace-of-change'!F26</f>
        <v>11782.53889598438</v>
      </c>
      <c r="H26" s="96">
        <f t="shared" si="0"/>
        <v>51.792482296712869</v>
      </c>
      <c r="I26" s="96">
        <f t="shared" si="3"/>
        <v>12326.40389598438</v>
      </c>
      <c r="J26" s="96">
        <f t="shared" si="1"/>
        <v>54.183148572714025</v>
      </c>
      <c r="K26" s="103"/>
      <c r="L26" s="98">
        <f>(1+L$3)*INDEX('Final Weighted Populations'!E:E,MATCH(D26,'Final Weighted Populations'!C:C,0),1)/Inputs!$B$5 * Inputs!$B$8 * $E$3</f>
        <v>4937.8556625367355</v>
      </c>
      <c r="M26" s="99">
        <f t="shared" si="4"/>
        <v>12326.40389598438</v>
      </c>
      <c r="N26" s="99"/>
      <c r="O26" s="96">
        <f>INDEX('Final Weighted Populations'!I:I,MATCH(D26,'Final Weighted Populations'!C:C,0),1)*$E$3</f>
        <v>15959.019764561164</v>
      </c>
      <c r="P26" s="97">
        <f t="shared" si="5"/>
        <v>-0.22762149067848295</v>
      </c>
      <c r="Q26" s="97">
        <f t="shared" si="6"/>
        <v>0.1</v>
      </c>
      <c r="R26" s="96">
        <f t="shared" si="7"/>
        <v>13559.044285582819</v>
      </c>
      <c r="S26" s="13">
        <f t="shared" si="2"/>
        <v>1232.6403895984386</v>
      </c>
      <c r="T26" s="13"/>
      <c r="U26" s="97">
        <f>INDEX('PTB reference calculation'!P:P,MATCH(D26,'PTB reference calculation'!B:B,0),1)</f>
        <v>-3.2942532532714494E-3</v>
      </c>
      <c r="V26" s="96">
        <f t="shared" si="8"/>
        <v>13559.044285582819</v>
      </c>
      <c r="W26" s="13">
        <f t="shared" si="9"/>
        <v>59.601463429985422</v>
      </c>
      <c r="X26" s="59">
        <f t="shared" si="10"/>
        <v>0.10000000000000009</v>
      </c>
      <c r="Y26" s="97"/>
      <c r="Z26" s="100">
        <f>INDEX('LA SMR&lt;75 and MFF weighted popn'!E:E,MATCH(D26,'LA SMR&lt;75 and MFF weighted popn'!B:B,0),1)</f>
        <v>227495.15708638253</v>
      </c>
      <c r="AB26" s="6"/>
      <c r="AD26" s="59"/>
    </row>
    <row r="27" spans="1:30" x14ac:dyDescent="0.2">
      <c r="A27" t="s">
        <v>54</v>
      </c>
      <c r="B27" t="s">
        <v>7326</v>
      </c>
      <c r="C27" t="s">
        <v>10172</v>
      </c>
      <c r="D27" s="39" t="s">
        <v>2203</v>
      </c>
      <c r="E27" s="39" t="s">
        <v>11612</v>
      </c>
      <c r="F27" s="13">
        <v>395.17899999999997</v>
      </c>
      <c r="G27" s="96">
        <f>Baselines!G28-'Pace-of-change'!F27</f>
        <v>13241.407467700463</v>
      </c>
      <c r="H27" s="96">
        <f t="shared" si="0"/>
        <v>62.083487763206961</v>
      </c>
      <c r="I27" s="96">
        <f t="shared" si="3"/>
        <v>13636.586467700463</v>
      </c>
      <c r="J27" s="96">
        <f t="shared" si="1"/>
        <v>63.936318791224345</v>
      </c>
      <c r="K27" s="103"/>
      <c r="L27" s="98">
        <f>(1+L$3)*INDEX('Final Weighted Populations'!E:E,MATCH(D27,'Final Weighted Populations'!C:C,0),1)/Inputs!$B$5 * Inputs!$B$8 * $E$3</f>
        <v>4379.1263503416822</v>
      </c>
      <c r="M27" s="99">
        <f t="shared" si="4"/>
        <v>13636.586467700463</v>
      </c>
      <c r="N27" s="99"/>
      <c r="O27" s="96">
        <f>INDEX('Final Weighted Populations'!I:I,MATCH(D27,'Final Weighted Populations'!C:C,0),1)*$E$3</f>
        <v>14797.406327093198</v>
      </c>
      <c r="P27" s="97">
        <f t="shared" si="5"/>
        <v>-7.8447522067927614E-2</v>
      </c>
      <c r="Q27" s="97">
        <f t="shared" si="6"/>
        <v>4.5394589803639709E-2</v>
      </c>
      <c r="R27" s="96">
        <f t="shared" si="7"/>
        <v>14255.613716723588</v>
      </c>
      <c r="S27" s="13">
        <f t="shared" si="2"/>
        <v>619.02724902312548</v>
      </c>
      <c r="T27" s="13"/>
      <c r="U27" s="97">
        <f>INDEX('PTB reference calculation'!P:P,MATCH(D27,'PTB reference calculation'!B:B,0),1)</f>
        <v>1.1215752382961108E-3</v>
      </c>
      <c r="V27" s="96">
        <f t="shared" si="8"/>
        <v>14255.613716723588</v>
      </c>
      <c r="W27" s="13">
        <f t="shared" si="9"/>
        <v>66.838681756306698</v>
      </c>
      <c r="X27" s="59">
        <f t="shared" si="10"/>
        <v>4.539458980363964E-2</v>
      </c>
      <c r="Y27" s="97"/>
      <c r="Z27" s="100">
        <f>INDEX('LA SMR&lt;75 and MFF weighted popn'!E:E,MATCH(D27,'LA SMR&lt;75 and MFF weighted popn'!B:B,0),1)</f>
        <v>213283.88505176452</v>
      </c>
      <c r="AB27" s="6"/>
      <c r="AD27" s="59"/>
    </row>
    <row r="28" spans="1:30" x14ac:dyDescent="0.2">
      <c r="A28" t="s">
        <v>53</v>
      </c>
      <c r="B28" t="s">
        <v>7326</v>
      </c>
      <c r="C28" t="s">
        <v>10173</v>
      </c>
      <c r="D28" s="39" t="s">
        <v>10185</v>
      </c>
      <c r="E28" s="39" t="s">
        <v>11613</v>
      </c>
      <c r="F28" s="13">
        <v>366.52199999999999</v>
      </c>
      <c r="G28" s="96">
        <f>Baselines!G29-'Pace-of-change'!F28</f>
        <v>15156.140361454085</v>
      </c>
      <c r="H28" s="96">
        <f t="shared" si="0"/>
        <v>62.974361106201833</v>
      </c>
      <c r="I28" s="96">
        <f t="shared" si="3"/>
        <v>15522.662361454086</v>
      </c>
      <c r="J28" s="96">
        <f t="shared" si="1"/>
        <v>64.497274475364705</v>
      </c>
      <c r="K28" s="103"/>
      <c r="L28" s="98">
        <f>(1+L$3)*INDEX('Final Weighted Populations'!E:E,MATCH(D28,'Final Weighted Populations'!C:C,0),1)/Inputs!$B$5 * Inputs!$B$8 * $E$3</f>
        <v>6454.8663702658296</v>
      </c>
      <c r="M28" s="99">
        <f t="shared" si="4"/>
        <v>15522.662361454086</v>
      </c>
      <c r="N28" s="99"/>
      <c r="O28" s="96">
        <f>INDEX('Final Weighted Populations'!I:I,MATCH(D28,'Final Weighted Populations'!C:C,0),1)*$E$3</f>
        <v>18928.365423305957</v>
      </c>
      <c r="P28" s="97">
        <f t="shared" si="5"/>
        <v>-0.17992589353006289</v>
      </c>
      <c r="Q28" s="97">
        <f t="shared" si="6"/>
        <v>0.1</v>
      </c>
      <c r="R28" s="96">
        <f t="shared" si="7"/>
        <v>17074.928597599497</v>
      </c>
      <c r="S28" s="13">
        <f t="shared" si="2"/>
        <v>1552.2662361454113</v>
      </c>
      <c r="T28" s="13"/>
      <c r="U28" s="97">
        <f>INDEX('PTB reference calculation'!P:P,MATCH(D28,'PTB reference calculation'!B:B,0),1)</f>
        <v>-3.9124805197643872E-3</v>
      </c>
      <c r="V28" s="96">
        <f t="shared" si="8"/>
        <v>17074.928597599497</v>
      </c>
      <c r="W28" s="13">
        <f t="shared" si="9"/>
        <v>70.947001922901194</v>
      </c>
      <c r="X28" s="59">
        <f t="shared" si="10"/>
        <v>0.10000000000000009</v>
      </c>
      <c r="Y28" s="97"/>
      <c r="Z28" s="100">
        <f>INDEX('LA SMR&lt;75 and MFF weighted popn'!E:E,MATCH(D28,'LA SMR&lt;75 and MFF weighted popn'!B:B,0),1)</f>
        <v>240671.60182688187</v>
      </c>
      <c r="AB28" s="6"/>
      <c r="AD28" s="59"/>
    </row>
    <row r="29" spans="1:30" x14ac:dyDescent="0.2">
      <c r="A29" t="s">
        <v>52</v>
      </c>
      <c r="B29" t="s">
        <v>7326</v>
      </c>
      <c r="C29" t="s">
        <v>10174</v>
      </c>
      <c r="D29" s="39" t="s">
        <v>10246</v>
      </c>
      <c r="E29" s="39" t="s">
        <v>11614</v>
      </c>
      <c r="F29" s="13">
        <v>375.488</v>
      </c>
      <c r="G29" s="96">
        <f>Baselines!G30-'Pace-of-change'!F29</f>
        <v>11231.900495887201</v>
      </c>
      <c r="H29" s="96">
        <f t="shared" si="0"/>
        <v>39.274306066655306</v>
      </c>
      <c r="I29" s="96">
        <f t="shared" si="3"/>
        <v>11607.3884958872</v>
      </c>
      <c r="J29" s="96">
        <f t="shared" si="1"/>
        <v>40.587265582434156</v>
      </c>
      <c r="K29" s="103"/>
      <c r="L29" s="98">
        <f>(1+L$3)*INDEX('Final Weighted Populations'!E:E,MATCH(D29,'Final Weighted Populations'!C:C,0),1)/Inputs!$B$5 * Inputs!$B$8 * $E$3</f>
        <v>3793.3684050245238</v>
      </c>
      <c r="M29" s="99">
        <f t="shared" si="4"/>
        <v>11607.3884958872</v>
      </c>
      <c r="N29" s="99"/>
      <c r="O29" s="96">
        <f>INDEX('Final Weighted Populations'!I:I,MATCH(D29,'Final Weighted Populations'!C:C,0),1)*$E$3</f>
        <v>12866.469622304212</v>
      </c>
      <c r="P29" s="97">
        <f t="shared" si="5"/>
        <v>-9.7857544717190811E-2</v>
      </c>
      <c r="Q29" s="97">
        <f t="shared" si="6"/>
        <v>6.4804612452902907E-2</v>
      </c>
      <c r="R29" s="96">
        <f t="shared" si="7"/>
        <v>12359.600808953453</v>
      </c>
      <c r="S29" s="13">
        <f t="shared" si="2"/>
        <v>752.21231306625305</v>
      </c>
      <c r="T29" s="13"/>
      <c r="U29" s="97">
        <f>INDEX('PTB reference calculation'!P:P,MATCH(D29,'PTB reference calculation'!B:B,0),1)</f>
        <v>6.3307281544723194E-3</v>
      </c>
      <c r="V29" s="96">
        <f t="shared" si="8"/>
        <v>12359.600808953453</v>
      </c>
      <c r="W29" s="13">
        <f t="shared" si="9"/>
        <v>43.217507599026838</v>
      </c>
      <c r="X29" s="59">
        <f t="shared" si="10"/>
        <v>6.4804612452902921E-2</v>
      </c>
      <c r="Y29" s="97"/>
      <c r="Z29" s="100">
        <f>INDEX('LA SMR&lt;75 and MFF weighted popn'!E:E,MATCH(D29,'LA SMR&lt;75 and MFF weighted popn'!B:B,0),1)</f>
        <v>285985.96947390283</v>
      </c>
      <c r="AB29" s="6"/>
      <c r="AD29" s="59"/>
    </row>
    <row r="30" spans="1:30" x14ac:dyDescent="0.2">
      <c r="A30" t="s">
        <v>50</v>
      </c>
      <c r="B30" t="s">
        <v>7326</v>
      </c>
      <c r="C30" t="s">
        <v>14111</v>
      </c>
      <c r="D30" s="39" t="s">
        <v>6905</v>
      </c>
      <c r="E30" s="39" t="s">
        <v>11615</v>
      </c>
      <c r="F30" s="13">
        <v>502.72199999999998</v>
      </c>
      <c r="G30" s="96">
        <f>Baselines!G31-'Pace-of-change'!F30</f>
        <v>9910.4480356985714</v>
      </c>
      <c r="H30" s="96">
        <f t="shared" si="0"/>
        <v>44.474055774937689</v>
      </c>
      <c r="I30" s="96">
        <f t="shared" si="3"/>
        <v>10413.170035698571</v>
      </c>
      <c r="J30" s="96">
        <f t="shared" si="1"/>
        <v>46.730067429178931</v>
      </c>
      <c r="K30" s="103"/>
      <c r="L30" s="98">
        <f>(1+L$3)*INDEX('Final Weighted Populations'!E:E,MATCH(D30,'Final Weighted Populations'!C:C,0),1)/Inputs!$B$5 * Inputs!$B$8 * $E$3</f>
        <v>4450.6860723292348</v>
      </c>
      <c r="M30" s="99">
        <f t="shared" si="4"/>
        <v>10413.170035698571</v>
      </c>
      <c r="N30" s="99"/>
      <c r="O30" s="96">
        <f>INDEX('Final Weighted Populations'!I:I,MATCH(D30,'Final Weighted Populations'!C:C,0),1)*$E$3</f>
        <v>14910.641939025065</v>
      </c>
      <c r="P30" s="97">
        <f t="shared" si="5"/>
        <v>-0.30162832168583092</v>
      </c>
      <c r="Q30" s="97">
        <f t="shared" si="6"/>
        <v>0.1</v>
      </c>
      <c r="R30" s="96">
        <f t="shared" si="7"/>
        <v>11454.48703926843</v>
      </c>
      <c r="S30" s="13">
        <f t="shared" si="2"/>
        <v>1041.3170035698586</v>
      </c>
      <c r="T30" s="13"/>
      <c r="U30" s="97">
        <f>INDEX('PTB reference calculation'!P:P,MATCH(D30,'PTB reference calculation'!B:B,0),1)</f>
        <v>9.291392492270097E-3</v>
      </c>
      <c r="V30" s="96">
        <f t="shared" si="8"/>
        <v>11454.48703926843</v>
      </c>
      <c r="W30" s="13">
        <f t="shared" si="9"/>
        <v>51.403074172096836</v>
      </c>
      <c r="X30" s="59">
        <f t="shared" si="10"/>
        <v>0.10000000000000009</v>
      </c>
      <c r="Y30" s="97"/>
      <c r="Z30" s="100">
        <f>INDEX('LA SMR&lt;75 and MFF weighted popn'!E:E,MATCH(D30,'LA SMR&lt;75 and MFF weighted popn'!B:B,0),1)</f>
        <v>222836.61480865823</v>
      </c>
      <c r="AB30" s="6"/>
      <c r="AD30" s="59"/>
    </row>
    <row r="31" spans="1:30" x14ac:dyDescent="0.2">
      <c r="A31" t="s">
        <v>52</v>
      </c>
      <c r="B31" t="s">
        <v>7326</v>
      </c>
      <c r="C31" t="s">
        <v>14112</v>
      </c>
      <c r="D31" s="39" t="s">
        <v>2997</v>
      </c>
      <c r="E31" s="39" t="s">
        <v>11616</v>
      </c>
      <c r="F31" s="13">
        <v>373.42099999999999</v>
      </c>
      <c r="G31" s="96">
        <f>Baselines!G32-'Pace-of-change'!F31</f>
        <v>9520.5621305723216</v>
      </c>
      <c r="H31" s="96">
        <f t="shared" si="0"/>
        <v>41.353279136037514</v>
      </c>
      <c r="I31" s="96">
        <f t="shared" si="3"/>
        <v>9893.9831305723219</v>
      </c>
      <c r="J31" s="96">
        <f t="shared" si="1"/>
        <v>42.975261392596771</v>
      </c>
      <c r="K31" s="103"/>
      <c r="L31" s="98">
        <f>(1+L$3)*INDEX('Final Weighted Populations'!E:E,MATCH(D31,'Final Weighted Populations'!C:C,0),1)/Inputs!$B$5 * Inputs!$B$8 * $E$3</f>
        <v>3024.2823380407353</v>
      </c>
      <c r="M31" s="99">
        <f t="shared" si="4"/>
        <v>9893.9831305723219</v>
      </c>
      <c r="N31" s="99"/>
      <c r="O31" s="96">
        <f>INDEX('Final Weighted Populations'!I:I,MATCH(D31,'Final Weighted Populations'!C:C,0),1)*$E$3</f>
        <v>10252.855123293559</v>
      </c>
      <c r="P31" s="97">
        <f t="shared" si="5"/>
        <v>-3.5002151927994399E-2</v>
      </c>
      <c r="Q31" s="97">
        <f t="shared" si="6"/>
        <v>2.8000000000000001E-2</v>
      </c>
      <c r="R31" s="96">
        <f t="shared" si="7"/>
        <v>10171.014658228347</v>
      </c>
      <c r="S31" s="13">
        <f t="shared" si="2"/>
        <v>277.03152765602499</v>
      </c>
      <c r="T31" s="13"/>
      <c r="U31" s="97">
        <f>INDEX('PTB reference calculation'!P:P,MATCH(D31,'PTB reference calculation'!B:B,0),1)</f>
        <v>-2.1100413026244346E-3</v>
      </c>
      <c r="V31" s="96">
        <f t="shared" si="8"/>
        <v>10171.014658228347</v>
      </c>
      <c r="W31" s="13">
        <f t="shared" si="9"/>
        <v>44.178568711589485</v>
      </c>
      <c r="X31" s="59">
        <f t="shared" si="10"/>
        <v>2.8000000000000025E-2</v>
      </c>
      <c r="Y31" s="97"/>
      <c r="Z31" s="100">
        <f>INDEX('LA SMR&lt;75 and MFF weighted popn'!E:E,MATCH(D31,'LA SMR&lt;75 and MFF weighted popn'!B:B,0),1)</f>
        <v>230225.08322140726</v>
      </c>
      <c r="AB31" s="6"/>
      <c r="AD31" s="59"/>
    </row>
    <row r="32" spans="1:30" x14ac:dyDescent="0.2">
      <c r="A32" t="s">
        <v>51</v>
      </c>
      <c r="B32" t="s">
        <v>7326</v>
      </c>
      <c r="C32" t="s">
        <v>14113</v>
      </c>
      <c r="D32" s="39" t="s">
        <v>3210</v>
      </c>
      <c r="E32" s="39" t="s">
        <v>11617</v>
      </c>
      <c r="F32" s="13">
        <v>483.34899999999999</v>
      </c>
      <c r="G32" s="96">
        <f>Baselines!G33-'Pace-of-change'!F32</f>
        <v>21910.087960230969</v>
      </c>
      <c r="H32" s="96">
        <f t="shared" si="0"/>
        <v>68.120915113754577</v>
      </c>
      <c r="I32" s="96">
        <f t="shared" si="3"/>
        <v>22393.436960230967</v>
      </c>
      <c r="J32" s="96">
        <f t="shared" si="1"/>
        <v>69.623701239446191</v>
      </c>
      <c r="K32" s="103"/>
      <c r="L32" s="98">
        <f>(1+L$3)*INDEX('Final Weighted Populations'!E:E,MATCH(D32,'Final Weighted Populations'!C:C,0),1)/Inputs!$B$5 * Inputs!$B$8 * $E$3</f>
        <v>5752.9129802964717</v>
      </c>
      <c r="M32" s="99">
        <f t="shared" si="4"/>
        <v>22393.436960230967</v>
      </c>
      <c r="N32" s="99"/>
      <c r="O32" s="96">
        <f>INDEX('Final Weighted Populations'!I:I,MATCH(D32,'Final Weighted Populations'!C:C,0),1)*$E$3</f>
        <v>18981.307670549057</v>
      </c>
      <c r="P32" s="97">
        <f t="shared" si="5"/>
        <v>0.17976260376286343</v>
      </c>
      <c r="Q32" s="97">
        <f t="shared" si="6"/>
        <v>2.8000000000000001E-2</v>
      </c>
      <c r="R32" s="96">
        <f t="shared" si="7"/>
        <v>23020.453195117436</v>
      </c>
      <c r="S32" s="13">
        <f t="shared" si="2"/>
        <v>627.01623488646874</v>
      </c>
      <c r="T32" s="13"/>
      <c r="U32" s="97">
        <f>INDEX('PTB reference calculation'!P:P,MATCH(D32,'PTB reference calculation'!B:B,0),1)</f>
        <v>-1.2122432989744402E-2</v>
      </c>
      <c r="V32" s="96">
        <f t="shared" si="8"/>
        <v>23020.453195117436</v>
      </c>
      <c r="W32" s="13">
        <f t="shared" si="9"/>
        <v>71.573164874150706</v>
      </c>
      <c r="X32" s="59">
        <f t="shared" si="10"/>
        <v>2.8000000000000025E-2</v>
      </c>
      <c r="Y32" s="97"/>
      <c r="Z32" s="100">
        <f>INDEX('LA SMR&lt;75 and MFF weighted popn'!E:E,MATCH(D32,'LA SMR&lt;75 and MFF weighted popn'!B:B,0),1)</f>
        <v>321635.2558335936</v>
      </c>
      <c r="AB32" s="6"/>
      <c r="AD32" s="59"/>
    </row>
    <row r="33" spans="1:30" x14ac:dyDescent="0.2">
      <c r="A33" t="s">
        <v>50</v>
      </c>
      <c r="B33" t="s">
        <v>7326</v>
      </c>
      <c r="C33" t="s">
        <v>14114</v>
      </c>
      <c r="D33" s="39" t="s">
        <v>7086</v>
      </c>
      <c r="E33" s="39" t="s">
        <v>11618</v>
      </c>
      <c r="F33" s="13">
        <v>135.459</v>
      </c>
      <c r="G33" s="96">
        <f>Baselines!G34-'Pace-of-change'!F33</f>
        <v>15359.249735058133</v>
      </c>
      <c r="H33" s="96">
        <f t="shared" si="0"/>
        <v>104.73063148753008</v>
      </c>
      <c r="I33" s="96">
        <f t="shared" si="3"/>
        <v>15494.708735058133</v>
      </c>
      <c r="J33" s="96">
        <f t="shared" si="1"/>
        <v>105.65429031562294</v>
      </c>
      <c r="K33" s="103"/>
      <c r="L33" s="98">
        <f>(1+L$3)*INDEX('Final Weighted Populations'!E:E,MATCH(D33,'Final Weighted Populations'!C:C,0),1)/Inputs!$B$5 * Inputs!$B$8 * $E$3</f>
        <v>3315.2585602005411</v>
      </c>
      <c r="M33" s="99">
        <f t="shared" si="4"/>
        <v>15494.708735058133</v>
      </c>
      <c r="N33" s="99"/>
      <c r="O33" s="96">
        <f>INDEX('Final Weighted Populations'!I:I,MATCH(D33,'Final Weighted Populations'!C:C,0),1)*$E$3</f>
        <v>11018.727729732327</v>
      </c>
      <c r="P33" s="97">
        <f t="shared" si="5"/>
        <v>0.40621577328279612</v>
      </c>
      <c r="Q33" s="97">
        <f t="shared" si="6"/>
        <v>2.8000000000000001E-2</v>
      </c>
      <c r="R33" s="96">
        <f t="shared" si="7"/>
        <v>15928.560579639761</v>
      </c>
      <c r="S33" s="13">
        <f t="shared" si="2"/>
        <v>433.85184458162803</v>
      </c>
      <c r="T33" s="13"/>
      <c r="U33" s="97">
        <f>INDEX('PTB reference calculation'!P:P,MATCH(D33,'PTB reference calculation'!B:B,0),1)</f>
        <v>3.6293397521824622E-3</v>
      </c>
      <c r="V33" s="96">
        <f t="shared" si="8"/>
        <v>15928.560579639761</v>
      </c>
      <c r="W33" s="13">
        <f t="shared" si="9"/>
        <v>108.61261044446039</v>
      </c>
      <c r="X33" s="59">
        <f t="shared" si="10"/>
        <v>2.8000000000000025E-2</v>
      </c>
      <c r="Y33" s="97"/>
      <c r="Z33" s="100">
        <f>INDEX('LA SMR&lt;75 and MFF weighted popn'!E:E,MATCH(D33,'LA SMR&lt;75 and MFF weighted popn'!B:B,0),1)</f>
        <v>146654.79923977071</v>
      </c>
      <c r="AB33" s="6"/>
      <c r="AD33" s="59"/>
    </row>
    <row r="34" spans="1:30" x14ac:dyDescent="0.2">
      <c r="A34" t="s">
        <v>53</v>
      </c>
      <c r="B34" t="s">
        <v>7326</v>
      </c>
      <c r="C34" t="s">
        <v>14115</v>
      </c>
      <c r="D34" s="39" t="s">
        <v>2005</v>
      </c>
      <c r="E34" s="39" t="s">
        <v>11619</v>
      </c>
      <c r="F34" s="13">
        <v>1180.3610000000001</v>
      </c>
      <c r="G34" s="96">
        <f>Baselines!G35-'Pace-of-change'!F34</f>
        <v>38029.635534975372</v>
      </c>
      <c r="H34" s="96">
        <f t="shared" si="0"/>
        <v>81.863274159363272</v>
      </c>
      <c r="I34" s="96">
        <f t="shared" si="3"/>
        <v>39209.996534975369</v>
      </c>
      <c r="J34" s="96">
        <f t="shared" si="1"/>
        <v>84.404140375689536</v>
      </c>
      <c r="K34" s="103"/>
      <c r="L34" s="98">
        <f>(1+L$3)*INDEX('Final Weighted Populations'!E:E,MATCH(D34,'Final Weighted Populations'!C:C,0),1)/Inputs!$B$5 * Inputs!$B$8 * $E$3</f>
        <v>13878.15290646629</v>
      </c>
      <c r="M34" s="99">
        <f t="shared" si="4"/>
        <v>39209.996534975369</v>
      </c>
      <c r="N34" s="99"/>
      <c r="O34" s="96">
        <f>INDEX('Final Weighted Populations'!I:I,MATCH(D34,'Final Weighted Populations'!C:C,0),1)*$E$3</f>
        <v>41426.57083855159</v>
      </c>
      <c r="P34" s="97">
        <f t="shared" si="5"/>
        <v>-5.3506101487731043E-2</v>
      </c>
      <c r="Q34" s="97">
        <f t="shared" si="6"/>
        <v>2.8000000000000001E-2</v>
      </c>
      <c r="R34" s="96">
        <f t="shared" si="7"/>
        <v>40307.876437954677</v>
      </c>
      <c r="S34" s="13">
        <f t="shared" si="2"/>
        <v>1097.8799029793081</v>
      </c>
      <c r="T34" s="13"/>
      <c r="U34" s="97">
        <f>INDEX('PTB reference calculation'!P:P,MATCH(D34,'PTB reference calculation'!B:B,0),1)</f>
        <v>-4.77946484612539E-3</v>
      </c>
      <c r="V34" s="96">
        <f t="shared" si="8"/>
        <v>40307.876437954677</v>
      </c>
      <c r="W34" s="13">
        <f t="shared" si="9"/>
        <v>86.767456306208857</v>
      </c>
      <c r="X34" s="59">
        <f t="shared" si="10"/>
        <v>2.8000000000000025E-2</v>
      </c>
      <c r="Y34" s="97"/>
      <c r="Z34" s="100">
        <f>INDEX('LA SMR&lt;75 and MFF weighted popn'!E:E,MATCH(D34,'LA SMR&lt;75 and MFF weighted popn'!B:B,0),1)</f>
        <v>464550.6293938728</v>
      </c>
      <c r="AB34" s="6"/>
      <c r="AD34" s="59"/>
    </row>
    <row r="35" spans="1:30" x14ac:dyDescent="0.2">
      <c r="A35" t="s">
        <v>50</v>
      </c>
      <c r="B35" t="s">
        <v>7326</v>
      </c>
      <c r="C35" t="s">
        <v>14116</v>
      </c>
      <c r="D35" s="39" t="s">
        <v>12553</v>
      </c>
      <c r="E35" s="39" t="s">
        <v>11620</v>
      </c>
      <c r="F35" s="13">
        <v>140.95400000000001</v>
      </c>
      <c r="G35" s="96">
        <f>Baselines!G36-'Pace-of-change'!F35</f>
        <v>12193.979569649207</v>
      </c>
      <c r="H35" s="96">
        <f t="shared" si="0"/>
        <v>69.060440121239509</v>
      </c>
      <c r="I35" s="96">
        <f t="shared" si="3"/>
        <v>12334.933569649207</v>
      </c>
      <c r="J35" s="96">
        <f t="shared" si="1"/>
        <v>69.858731214089772</v>
      </c>
      <c r="K35" s="103"/>
      <c r="L35" s="98">
        <f>(1+L$3)*INDEX('Final Weighted Populations'!E:E,MATCH(D35,'Final Weighted Populations'!C:C,0),1)/Inputs!$B$5 * Inputs!$B$8 * $E$3</f>
        <v>3019.7828493447978</v>
      </c>
      <c r="M35" s="99">
        <f t="shared" si="4"/>
        <v>12334.933569649207</v>
      </c>
      <c r="N35" s="99"/>
      <c r="O35" s="96">
        <f>INDEX('Final Weighted Populations'!I:I,MATCH(D35,'Final Weighted Populations'!C:C,0),1)*$E$3</f>
        <v>10134.180624702716</v>
      </c>
      <c r="P35" s="97">
        <f t="shared" si="5"/>
        <v>0.21716140914066742</v>
      </c>
      <c r="Q35" s="97">
        <f t="shared" si="6"/>
        <v>2.8000000000000001E-2</v>
      </c>
      <c r="R35" s="96">
        <f t="shared" si="7"/>
        <v>12680.311709599386</v>
      </c>
      <c r="S35" s="13">
        <f t="shared" si="2"/>
        <v>345.37813995017859</v>
      </c>
      <c r="T35" s="13"/>
      <c r="U35" s="97">
        <f>INDEX('PTB reference calculation'!P:P,MATCH(D35,'PTB reference calculation'!B:B,0),1)</f>
        <v>-3.6150008442427557E-2</v>
      </c>
      <c r="V35" s="96">
        <f t="shared" si="8"/>
        <v>12680.311709599386</v>
      </c>
      <c r="W35" s="13">
        <f t="shared" si="9"/>
        <v>71.814775688084282</v>
      </c>
      <c r="X35" s="59">
        <f t="shared" si="10"/>
        <v>2.8000000000000025E-2</v>
      </c>
      <c r="Y35" s="97"/>
      <c r="Z35" s="100">
        <f>INDEX('LA SMR&lt;75 and MFF weighted popn'!E:E,MATCH(D35,'LA SMR&lt;75 and MFF weighted popn'!B:B,0),1)</f>
        <v>176569.67647819777</v>
      </c>
      <c r="AB35" s="6"/>
      <c r="AD35" s="59"/>
    </row>
    <row r="36" spans="1:30" x14ac:dyDescent="0.2">
      <c r="A36" t="s">
        <v>50</v>
      </c>
      <c r="B36" t="s">
        <v>7326</v>
      </c>
      <c r="C36" t="s">
        <v>14117</v>
      </c>
      <c r="D36" s="39" t="s">
        <v>13380</v>
      </c>
      <c r="E36" s="39" t="s">
        <v>11621</v>
      </c>
      <c r="F36" s="13">
        <v>402.96899999999999</v>
      </c>
      <c r="G36" s="96">
        <f>Baselines!G37-'Pace-of-change'!F36</f>
        <v>18476.795843411222</v>
      </c>
      <c r="H36" s="96">
        <f t="shared" si="0"/>
        <v>67.364110824537917</v>
      </c>
      <c r="I36" s="96">
        <f t="shared" si="3"/>
        <v>18879.764843411223</v>
      </c>
      <c r="J36" s="96">
        <f t="shared" si="1"/>
        <v>68.833285924209392</v>
      </c>
      <c r="K36" s="103"/>
      <c r="L36" s="98">
        <f>(1+L$3)*INDEX('Final Weighted Populations'!E:E,MATCH(D36,'Final Weighted Populations'!C:C,0),1)/Inputs!$B$5 * Inputs!$B$8 * $E$3</f>
        <v>4060.0585767840585</v>
      </c>
      <c r="M36" s="99">
        <f t="shared" si="4"/>
        <v>18879.764843411223</v>
      </c>
      <c r="N36" s="99"/>
      <c r="O36" s="96">
        <f>INDEX('Final Weighted Populations'!I:I,MATCH(D36,'Final Weighted Populations'!C:C,0),1)*$E$3</f>
        <v>14603.967851931151</v>
      </c>
      <c r="P36" s="97">
        <f t="shared" si="5"/>
        <v>0.29278323773594611</v>
      </c>
      <c r="Q36" s="97">
        <f t="shared" si="6"/>
        <v>2.8000000000000001E-2</v>
      </c>
      <c r="R36" s="96">
        <f t="shared" si="7"/>
        <v>19408.398259026737</v>
      </c>
      <c r="S36" s="13">
        <f t="shared" si="2"/>
        <v>528.63341561551351</v>
      </c>
      <c r="T36" s="13"/>
      <c r="U36" s="97">
        <f>INDEX('PTB reference calculation'!P:P,MATCH(D36,'PTB reference calculation'!B:B,0),1)</f>
        <v>2.0804757631557542E-2</v>
      </c>
      <c r="V36" s="96">
        <f t="shared" si="8"/>
        <v>19408.398259026737</v>
      </c>
      <c r="W36" s="13">
        <f t="shared" si="9"/>
        <v>70.760617930087264</v>
      </c>
      <c r="X36" s="59">
        <f t="shared" si="10"/>
        <v>2.8000000000000025E-2</v>
      </c>
      <c r="Y36" s="97"/>
      <c r="Z36" s="100">
        <f>INDEX('LA SMR&lt;75 and MFF weighted popn'!E:E,MATCH(D36,'LA SMR&lt;75 and MFF weighted popn'!B:B,0),1)</f>
        <v>274282.48687995598</v>
      </c>
      <c r="AB36" s="6"/>
      <c r="AD36" s="59"/>
    </row>
    <row r="37" spans="1:30" x14ac:dyDescent="0.2">
      <c r="A37" t="s">
        <v>50</v>
      </c>
      <c r="B37" t="s">
        <v>7326</v>
      </c>
      <c r="C37" t="s">
        <v>14118</v>
      </c>
      <c r="D37" s="39" t="s">
        <v>8748</v>
      </c>
      <c r="E37" s="39" t="s">
        <v>12362</v>
      </c>
      <c r="F37" s="13">
        <v>320.86099999999999</v>
      </c>
      <c r="G37" s="96">
        <f>Baselines!G38-'Pace-of-change'!F37</f>
        <v>24698.542908603136</v>
      </c>
      <c r="H37" s="96">
        <f t="shared" ref="H37:H68" si="11">G37/Z37*1000</f>
        <v>77.064135304523518</v>
      </c>
      <c r="I37" s="96">
        <f t="shared" si="3"/>
        <v>25019.403908603137</v>
      </c>
      <c r="J37" s="96">
        <f t="shared" ref="J37:J68" si="12">I37/Z37*1000</f>
        <v>78.065282441399034</v>
      </c>
      <c r="K37" s="103"/>
      <c r="L37" s="98">
        <f>(1+L$3)*INDEX('Final Weighted Populations'!E:E,MATCH(D37,'Final Weighted Populations'!C:C,0),1)/Inputs!$B$5 * Inputs!$B$8 * $E$3</f>
        <v>5322.1071521015911</v>
      </c>
      <c r="M37" s="99">
        <f t="shared" si="4"/>
        <v>25019.403908603137</v>
      </c>
      <c r="N37" s="99"/>
      <c r="O37" s="96">
        <f>INDEX('Final Weighted Populations'!I:I,MATCH(D37,'Final Weighted Populations'!C:C,0),1)*$E$3</f>
        <v>19905.842283361231</v>
      </c>
      <c r="P37" s="97">
        <f t="shared" si="5"/>
        <v>0.25688747818102614</v>
      </c>
      <c r="Q37" s="97">
        <f t="shared" si="6"/>
        <v>2.8000000000000001E-2</v>
      </c>
      <c r="R37" s="96">
        <f t="shared" si="7"/>
        <v>25719.947218044024</v>
      </c>
      <c r="S37" s="13">
        <f t="shared" ref="S37:S68" si="13">R37-I37</f>
        <v>700.54330944088724</v>
      </c>
      <c r="T37" s="13"/>
      <c r="U37" s="97">
        <f>INDEX('PTB reference calculation'!P:P,MATCH(D37,'PTB reference calculation'!B:B,0),1)</f>
        <v>-2.2775448180717482E-3</v>
      </c>
      <c r="V37" s="96">
        <f t="shared" si="8"/>
        <v>25719.947218044024</v>
      </c>
      <c r="W37" s="13">
        <f t="shared" si="9"/>
        <v>80.251110349758207</v>
      </c>
      <c r="X37" s="59">
        <f t="shared" si="10"/>
        <v>2.8000000000000025E-2</v>
      </c>
      <c r="Y37" s="97"/>
      <c r="Z37" s="100">
        <f>INDEX('LA SMR&lt;75 and MFF weighted popn'!E:E,MATCH(D37,'LA SMR&lt;75 and MFF weighted popn'!B:B,0),1)</f>
        <v>320493.35025956458</v>
      </c>
      <c r="AB37" s="6"/>
      <c r="AD37" s="59"/>
    </row>
    <row r="38" spans="1:30" x14ac:dyDescent="0.2">
      <c r="A38" t="s">
        <v>56</v>
      </c>
      <c r="B38" t="s">
        <v>7326</v>
      </c>
      <c r="C38" t="s">
        <v>14216</v>
      </c>
      <c r="D38" s="39" t="s">
        <v>6281</v>
      </c>
      <c r="E38" s="39" t="s">
        <v>12363</v>
      </c>
      <c r="F38" s="13">
        <v>207.626</v>
      </c>
      <c r="G38" s="96">
        <f>Baselines!G39-'Pace-of-change'!F38</f>
        <v>12679.806179443951</v>
      </c>
      <c r="H38" s="96">
        <f t="shared" si="11"/>
        <v>25.298093893331966</v>
      </c>
      <c r="I38" s="96">
        <f t="shared" si="3"/>
        <v>12887.432179443951</v>
      </c>
      <c r="J38" s="96">
        <f t="shared" si="12"/>
        <v>25.712338556725339</v>
      </c>
      <c r="K38" s="103"/>
      <c r="L38" s="98">
        <f>(1+L$3)*INDEX('Final Weighted Populations'!E:E,MATCH(D38,'Final Weighted Populations'!C:C,0),1)/Inputs!$B$5 * Inputs!$B$8 * $E$3</f>
        <v>6339.2931282208065</v>
      </c>
      <c r="M38" s="99">
        <f t="shared" si="4"/>
        <v>12887.432179443951</v>
      </c>
      <c r="N38" s="99"/>
      <c r="O38" s="96">
        <f>INDEX('Final Weighted Populations'!I:I,MATCH(D38,'Final Weighted Populations'!C:C,0),1)*$E$3</f>
        <v>21428.074591275392</v>
      </c>
      <c r="P38" s="97">
        <f t="shared" si="5"/>
        <v>-0.39857255375192835</v>
      </c>
      <c r="Q38" s="97">
        <f t="shared" si="6"/>
        <v>0.1</v>
      </c>
      <c r="R38" s="96">
        <f t="shared" si="7"/>
        <v>14176.175397388348</v>
      </c>
      <c r="S38" s="13">
        <f t="shared" si="13"/>
        <v>1288.7432179443967</v>
      </c>
      <c r="T38" s="13"/>
      <c r="U38" s="97">
        <f>INDEX('PTB reference calculation'!P:P,MATCH(D38,'PTB reference calculation'!B:B,0),1)</f>
        <v>-4.434074340654903E-4</v>
      </c>
      <c r="V38" s="96">
        <f t="shared" si="8"/>
        <v>14176.175397388348</v>
      </c>
      <c r="W38" s="13">
        <f t="shared" si="9"/>
        <v>28.283572412397877</v>
      </c>
      <c r="X38" s="59">
        <f t="shared" si="10"/>
        <v>0.10000000000000009</v>
      </c>
      <c r="Y38" s="97"/>
      <c r="Z38" s="100">
        <f>INDEX('LA SMR&lt;75 and MFF weighted popn'!E:E,MATCH(D38,'LA SMR&lt;75 and MFF weighted popn'!B:B,0),1)</f>
        <v>501215.87155568565</v>
      </c>
      <c r="AB38" s="6"/>
      <c r="AD38" s="59"/>
    </row>
    <row r="39" spans="1:30" x14ac:dyDescent="0.2">
      <c r="A39" t="s">
        <v>56</v>
      </c>
      <c r="B39" t="s">
        <v>7326</v>
      </c>
      <c r="C39" t="s">
        <v>14240</v>
      </c>
      <c r="D39" s="39" t="s">
        <v>286</v>
      </c>
      <c r="E39" s="39" t="s">
        <v>12364</v>
      </c>
      <c r="F39" s="13">
        <v>683.72</v>
      </c>
      <c r="G39" s="96">
        <f>Baselines!G40-'Pace-of-change'!F39</f>
        <v>55728.030774451887</v>
      </c>
      <c r="H39" s="96">
        <f t="shared" si="11"/>
        <v>47.076970709009288</v>
      </c>
      <c r="I39" s="96">
        <f t="shared" si="3"/>
        <v>56411.750774451888</v>
      </c>
      <c r="J39" s="96">
        <f t="shared" si="12"/>
        <v>47.654551972259668</v>
      </c>
      <c r="K39" s="103"/>
      <c r="L39" s="98">
        <f>(1+L$3)*INDEX('Final Weighted Populations'!E:E,MATCH(D39,'Final Weighted Populations'!C:C,0),1)/Inputs!$B$5 * Inputs!$B$8 * $E$3</f>
        <v>18582.681214935277</v>
      </c>
      <c r="M39" s="99">
        <f t="shared" si="4"/>
        <v>56411.750774451888</v>
      </c>
      <c r="N39" s="99"/>
      <c r="O39" s="96">
        <f>INDEX('Final Weighted Populations'!I:I,MATCH(D39,'Final Weighted Populations'!C:C,0),1)*$E$3</f>
        <v>59640.758882858318</v>
      </c>
      <c r="P39" s="97">
        <f t="shared" si="5"/>
        <v>-5.4140962806133855E-2</v>
      </c>
      <c r="Q39" s="97">
        <f t="shared" si="6"/>
        <v>2.8000000000000001E-2</v>
      </c>
      <c r="R39" s="96">
        <f t="shared" si="7"/>
        <v>57991.279796136543</v>
      </c>
      <c r="S39" s="13">
        <f t="shared" si="13"/>
        <v>1579.5290216846552</v>
      </c>
      <c r="T39" s="13"/>
      <c r="U39" s="97">
        <f>INDEX('PTB reference calculation'!P:P,MATCH(D39,'PTB reference calculation'!B:B,0),1)</f>
        <v>-5.4679585427814632E-3</v>
      </c>
      <c r="V39" s="96">
        <f t="shared" si="8"/>
        <v>57991.279796136543</v>
      </c>
      <c r="W39" s="13">
        <f t="shared" si="9"/>
        <v>48.988879427482935</v>
      </c>
      <c r="X39" s="59">
        <f t="shared" si="10"/>
        <v>2.8000000000000025E-2</v>
      </c>
      <c r="Y39" s="97"/>
      <c r="Z39" s="100">
        <f>INDEX('LA SMR&lt;75 and MFF weighted popn'!E:E,MATCH(D39,'LA SMR&lt;75 and MFF weighted popn'!B:B,0),1)</f>
        <v>1183764.1618641154</v>
      </c>
      <c r="AB39" s="6"/>
      <c r="AD39" s="59"/>
    </row>
    <row r="40" spans="1:30" x14ac:dyDescent="0.2">
      <c r="A40" t="s">
        <v>50</v>
      </c>
      <c r="B40" t="s">
        <v>171</v>
      </c>
      <c r="C40" t="s">
        <v>8412</v>
      </c>
      <c r="D40" s="39" t="s">
        <v>8559</v>
      </c>
      <c r="E40" s="39" t="s">
        <v>12365</v>
      </c>
      <c r="F40" s="13">
        <v>868.49099999999999</v>
      </c>
      <c r="G40" s="96">
        <f>Baselines!G41-'Pace-of-change'!F40</f>
        <v>20478.764506146566</v>
      </c>
      <c r="H40" s="96">
        <f t="shared" si="11"/>
        <v>79.251192568558324</v>
      </c>
      <c r="I40" s="96">
        <f t="shared" si="3"/>
        <v>21347.255506146568</v>
      </c>
      <c r="J40" s="96">
        <f t="shared" si="12"/>
        <v>82.612183777984129</v>
      </c>
      <c r="K40" s="103"/>
      <c r="L40" s="98">
        <f>(1+L$3)*INDEX('Final Weighted Populations'!E:E,MATCH(D40,'Final Weighted Populations'!C:C,0),1)/Inputs!$B$5 * Inputs!$B$8 * $E$3</f>
        <v>6043.8848966902369</v>
      </c>
      <c r="M40" s="99">
        <f t="shared" si="4"/>
        <v>21347.255506146568</v>
      </c>
      <c r="N40" s="99"/>
      <c r="O40" s="96">
        <f>INDEX('Final Weighted Populations'!I:I,MATCH(D40,'Final Weighted Populations'!C:C,0),1)*$E$3</f>
        <v>19349.673570662068</v>
      </c>
      <c r="P40" s="97">
        <f t="shared" si="5"/>
        <v>0.1032359501151084</v>
      </c>
      <c r="Q40" s="97">
        <f t="shared" si="6"/>
        <v>2.8000000000000001E-2</v>
      </c>
      <c r="R40" s="96">
        <f t="shared" si="7"/>
        <v>21944.978660318673</v>
      </c>
      <c r="S40" s="13">
        <f t="shared" si="13"/>
        <v>597.72315417210484</v>
      </c>
      <c r="T40" s="13"/>
      <c r="U40" s="97">
        <f>INDEX('PTB reference calculation'!P:P,MATCH(D40,'PTB reference calculation'!B:B,0),1)</f>
        <v>-1.1191421044569758E-2</v>
      </c>
      <c r="V40" s="96">
        <f t="shared" si="8"/>
        <v>21944.978660318673</v>
      </c>
      <c r="W40" s="13">
        <f t="shared" si="9"/>
        <v>84.92532492376769</v>
      </c>
      <c r="X40" s="59">
        <f t="shared" si="10"/>
        <v>2.8000000000000025E-2</v>
      </c>
      <c r="Y40" s="97"/>
      <c r="Z40" s="100">
        <f>INDEX('LA SMR&lt;75 and MFF weighted popn'!E:E,MATCH(D40,'LA SMR&lt;75 and MFF weighted popn'!B:B,0),1)</f>
        <v>258403.23460660703</v>
      </c>
      <c r="AB40" s="6"/>
      <c r="AD40" s="59"/>
    </row>
    <row r="41" spans="1:30" x14ac:dyDescent="0.2">
      <c r="A41" t="s">
        <v>52</v>
      </c>
      <c r="B41" t="s">
        <v>171</v>
      </c>
      <c r="C41" t="s">
        <v>8411</v>
      </c>
      <c r="D41" s="39" t="s">
        <v>5863</v>
      </c>
      <c r="E41" s="39" t="s">
        <v>12366</v>
      </c>
      <c r="F41" s="13">
        <v>131.511</v>
      </c>
      <c r="G41" s="96">
        <f>Baselines!G42-'Pace-of-change'!F41</f>
        <v>7451.2742239820873</v>
      </c>
      <c r="H41" s="96">
        <f t="shared" si="11"/>
        <v>21.944820455781503</v>
      </c>
      <c r="I41" s="96">
        <f t="shared" si="3"/>
        <v>7582.7852239820877</v>
      </c>
      <c r="J41" s="96">
        <f t="shared" si="12"/>
        <v>22.33213478568117</v>
      </c>
      <c r="K41" s="103"/>
      <c r="L41" s="98">
        <f>(1+L$3)*INDEX('Final Weighted Populations'!E:E,MATCH(D41,'Final Weighted Populations'!C:C,0),1)/Inputs!$B$5 * Inputs!$B$8 * $E$3</f>
        <v>3351.7732077499804</v>
      </c>
      <c r="M41" s="99">
        <f t="shared" si="4"/>
        <v>7582.7852239820877</v>
      </c>
      <c r="N41" s="99"/>
      <c r="O41" s="96">
        <f>INDEX('Final Weighted Populations'!I:I,MATCH(D41,'Final Weighted Populations'!C:C,0),1)*$E$3</f>
        <v>11175.263640779418</v>
      </c>
      <c r="P41" s="97">
        <f t="shared" si="5"/>
        <v>-0.32146699462982631</v>
      </c>
      <c r="Q41" s="97">
        <f t="shared" si="6"/>
        <v>0.1</v>
      </c>
      <c r="R41" s="96">
        <f t="shared" si="7"/>
        <v>8341.0637463802977</v>
      </c>
      <c r="S41" s="13">
        <f t="shared" si="13"/>
        <v>758.27852239821004</v>
      </c>
      <c r="T41" s="13"/>
      <c r="U41" s="97">
        <f>INDEX('PTB reference calculation'!P:P,MATCH(D41,'PTB reference calculation'!B:B,0),1)</f>
        <v>1.10571792362254E-3</v>
      </c>
      <c r="V41" s="96">
        <f t="shared" si="8"/>
        <v>8341.0637463802977</v>
      </c>
      <c r="W41" s="13">
        <f t="shared" si="9"/>
        <v>24.565348264249288</v>
      </c>
      <c r="X41" s="59">
        <f t="shared" si="10"/>
        <v>0.10000000000000009</v>
      </c>
      <c r="Y41" s="97"/>
      <c r="Z41" s="100">
        <f>INDEX('LA SMR&lt;75 and MFF weighted popn'!E:E,MATCH(D41,'LA SMR&lt;75 and MFF weighted popn'!B:B,0),1)</f>
        <v>339545.91877369414</v>
      </c>
      <c r="AB41" s="6"/>
      <c r="AD41" s="59"/>
    </row>
    <row r="42" spans="1:30" x14ac:dyDescent="0.2">
      <c r="A42" t="s">
        <v>51</v>
      </c>
      <c r="B42" t="s">
        <v>171</v>
      </c>
      <c r="C42" t="s">
        <v>8413</v>
      </c>
      <c r="D42" s="39" t="s">
        <v>5743</v>
      </c>
      <c r="E42" s="39" t="s">
        <v>12367</v>
      </c>
      <c r="F42" s="13">
        <v>546.51900000000001</v>
      </c>
      <c r="G42" s="96">
        <f>Baselines!G43-'Pace-of-change'!F42</f>
        <v>8888.9475589952399</v>
      </c>
      <c r="H42" s="96">
        <f t="shared" si="11"/>
        <v>55.583402332860437</v>
      </c>
      <c r="I42" s="96">
        <f t="shared" si="3"/>
        <v>9435.4665589952401</v>
      </c>
      <c r="J42" s="96">
        <f t="shared" si="12"/>
        <v>59.000835640677849</v>
      </c>
      <c r="K42" s="103"/>
      <c r="L42" s="98">
        <f>(1+L$3)*INDEX('Final Weighted Populations'!E:E,MATCH(D42,'Final Weighted Populations'!C:C,0),1)/Inputs!$B$5 * Inputs!$B$8 * $E$3</f>
        <v>2698.7625523473994</v>
      </c>
      <c r="M42" s="99">
        <f t="shared" si="4"/>
        <v>9435.4665589952401</v>
      </c>
      <c r="N42" s="99"/>
      <c r="O42" s="96">
        <f>INDEX('Final Weighted Populations'!I:I,MATCH(D42,'Final Weighted Populations'!C:C,0),1)*$E$3</f>
        <v>9561.1712684825288</v>
      </c>
      <c r="P42" s="97">
        <f t="shared" si="5"/>
        <v>-1.3147417398709513E-2</v>
      </c>
      <c r="Q42" s="97">
        <f t="shared" si="6"/>
        <v>2.8000000000000001E-2</v>
      </c>
      <c r="R42" s="96">
        <f t="shared" si="7"/>
        <v>9699.6596226471065</v>
      </c>
      <c r="S42" s="13">
        <f t="shared" si="13"/>
        <v>264.1930636518664</v>
      </c>
      <c r="T42" s="13"/>
      <c r="U42" s="97">
        <f>INDEX('PTB reference calculation'!P:P,MATCH(D42,'PTB reference calculation'!B:B,0),1)</f>
        <v>2.0648053434732367E-4</v>
      </c>
      <c r="V42" s="96">
        <f t="shared" si="8"/>
        <v>9699.6596226471065</v>
      </c>
      <c r="W42" s="13">
        <f t="shared" si="9"/>
        <v>60.652859038616825</v>
      </c>
      <c r="X42" s="59">
        <f t="shared" si="10"/>
        <v>2.8000000000000025E-2</v>
      </c>
      <c r="Y42" s="97"/>
      <c r="Z42" s="100">
        <f>INDEX('LA SMR&lt;75 and MFF weighted popn'!E:E,MATCH(D42,'LA SMR&lt;75 and MFF weighted popn'!B:B,0),1)</f>
        <v>159920.896993025</v>
      </c>
      <c r="AB42" s="6"/>
      <c r="AD42" s="59"/>
    </row>
    <row r="43" spans="1:30" x14ac:dyDescent="0.2">
      <c r="A43" t="s">
        <v>51</v>
      </c>
      <c r="B43" t="s">
        <v>171</v>
      </c>
      <c r="C43" t="s">
        <v>8414</v>
      </c>
      <c r="D43" s="39" t="s">
        <v>16</v>
      </c>
      <c r="E43" s="39" t="s">
        <v>12368</v>
      </c>
      <c r="F43" s="13">
        <v>352.42200000000003</v>
      </c>
      <c r="G43" s="96">
        <f>Baselines!G44-'Pace-of-change'!F43</f>
        <v>7472.6019624445071</v>
      </c>
      <c r="H43" s="96">
        <f t="shared" si="11"/>
        <v>44.011145681326092</v>
      </c>
      <c r="I43" s="96">
        <f t="shared" si="3"/>
        <v>7825.0239624445076</v>
      </c>
      <c r="J43" s="96">
        <f t="shared" si="12"/>
        <v>46.086794305628089</v>
      </c>
      <c r="K43" s="103"/>
      <c r="L43" s="98">
        <f>(1+L$3)*INDEX('Final Weighted Populations'!E:E,MATCH(D43,'Final Weighted Populations'!C:C,0),1)/Inputs!$B$5 * Inputs!$B$8 * $E$3</f>
        <v>2381.9591812531708</v>
      </c>
      <c r="M43" s="99">
        <f t="shared" si="4"/>
        <v>7825.0239624445076</v>
      </c>
      <c r="N43" s="99"/>
      <c r="O43" s="96">
        <f>INDEX('Final Weighted Populations'!I:I,MATCH(D43,'Final Weighted Populations'!C:C,0),1)*$E$3</f>
        <v>8364.1904295212244</v>
      </c>
      <c r="P43" s="97">
        <f t="shared" si="5"/>
        <v>-6.4461285478836144E-2</v>
      </c>
      <c r="Q43" s="97">
        <f t="shared" si="6"/>
        <v>3.140835321454824E-2</v>
      </c>
      <c r="R43" s="96">
        <f t="shared" si="7"/>
        <v>8070.7950789692677</v>
      </c>
      <c r="S43" s="13">
        <f t="shared" si="13"/>
        <v>245.77111652476015</v>
      </c>
      <c r="T43" s="13"/>
      <c r="U43" s="97">
        <f>INDEX('PTB reference calculation'!P:P,MATCH(D43,'PTB reference calculation'!B:B,0),1)</f>
        <v>1.615798043384883E-3</v>
      </c>
      <c r="V43" s="96">
        <f t="shared" si="8"/>
        <v>8070.7950789692677</v>
      </c>
      <c r="W43" s="13">
        <f t="shared" si="9"/>
        <v>47.534304619705487</v>
      </c>
      <c r="X43" s="59">
        <f t="shared" si="10"/>
        <v>3.1408353214548157E-2</v>
      </c>
      <c r="Y43" s="97"/>
      <c r="Z43" s="100">
        <f>INDEX('LA SMR&lt;75 and MFF weighted popn'!E:E,MATCH(D43,'LA SMR&lt;75 and MFF weighted popn'!B:B,0),1)</f>
        <v>169788.85340890201</v>
      </c>
      <c r="AB43" s="6"/>
      <c r="AD43" s="59"/>
    </row>
    <row r="44" spans="1:30" x14ac:dyDescent="0.2">
      <c r="A44" t="s">
        <v>52</v>
      </c>
      <c r="B44" t="s">
        <v>171</v>
      </c>
      <c r="C44" t="s">
        <v>8415</v>
      </c>
      <c r="D44" s="39" t="s">
        <v>12065</v>
      </c>
      <c r="E44" s="39" t="s">
        <v>12369</v>
      </c>
      <c r="F44" s="13">
        <v>111.07200000000002</v>
      </c>
      <c r="G44" s="96">
        <f>Baselines!G45-'Pace-of-change'!F44</f>
        <v>5925.9134883897968</v>
      </c>
      <c r="H44" s="96">
        <f t="shared" si="11"/>
        <v>29.400351116588705</v>
      </c>
      <c r="I44" s="96">
        <f t="shared" si="3"/>
        <v>6036.985488389797</v>
      </c>
      <c r="J44" s="96">
        <f t="shared" si="12"/>
        <v>29.951414814298726</v>
      </c>
      <c r="K44" s="103"/>
      <c r="L44" s="98">
        <f>(1+L$3)*INDEX('Final Weighted Populations'!E:E,MATCH(D44,'Final Weighted Populations'!C:C,0),1)/Inputs!$B$5 * Inputs!$B$8 * $E$3</f>
        <v>2790.6757013159258</v>
      </c>
      <c r="M44" s="99">
        <f t="shared" si="4"/>
        <v>6036.985488389797</v>
      </c>
      <c r="N44" s="99"/>
      <c r="O44" s="96">
        <f>INDEX('Final Weighted Populations'!I:I,MATCH(D44,'Final Weighted Populations'!C:C,0),1)*$E$3</f>
        <v>8389.8713944201281</v>
      </c>
      <c r="P44" s="97">
        <f t="shared" si="5"/>
        <v>-0.28044362010068125</v>
      </c>
      <c r="Q44" s="97">
        <f t="shared" si="6"/>
        <v>0.1</v>
      </c>
      <c r="R44" s="96">
        <f t="shared" si="7"/>
        <v>6640.684037228777</v>
      </c>
      <c r="S44" s="13">
        <f t="shared" si="13"/>
        <v>603.69854883898006</v>
      </c>
      <c r="T44" s="13"/>
      <c r="U44" s="97">
        <f>INDEX('PTB reference calculation'!P:P,MATCH(D44,'PTB reference calculation'!B:B,0),1)</f>
        <v>-4.8961564751500639E-3</v>
      </c>
      <c r="V44" s="96">
        <f t="shared" si="8"/>
        <v>6640.684037228777</v>
      </c>
      <c r="W44" s="13">
        <f t="shared" si="9"/>
        <v>32.946556295728598</v>
      </c>
      <c r="X44" s="59">
        <f t="shared" si="10"/>
        <v>0.10000000000000009</v>
      </c>
      <c r="Y44" s="97"/>
      <c r="Z44" s="100">
        <f>INDEX('LA SMR&lt;75 and MFF weighted popn'!E:E,MATCH(D44,'LA SMR&lt;75 and MFF weighted popn'!B:B,0),1)</f>
        <v>201559.27610831114</v>
      </c>
      <c r="AB44" s="6"/>
      <c r="AD44" s="59"/>
    </row>
    <row r="45" spans="1:30" x14ac:dyDescent="0.2">
      <c r="A45" t="s">
        <v>51</v>
      </c>
      <c r="B45" t="s">
        <v>171</v>
      </c>
      <c r="C45" t="s">
        <v>14119</v>
      </c>
      <c r="D45" s="39" t="s">
        <v>13586</v>
      </c>
      <c r="E45" s="39" t="s">
        <v>12370</v>
      </c>
      <c r="F45" s="13">
        <v>431.096</v>
      </c>
      <c r="G45" s="96">
        <f>Baselines!G46-'Pace-of-change'!F45</f>
        <v>12538.263926054065</v>
      </c>
      <c r="H45" s="96">
        <f t="shared" si="11"/>
        <v>53.33240761799324</v>
      </c>
      <c r="I45" s="96">
        <f t="shared" si="3"/>
        <v>12969.359926054065</v>
      </c>
      <c r="J45" s="96">
        <f t="shared" si="12"/>
        <v>55.166105467239419</v>
      </c>
      <c r="K45" s="103"/>
      <c r="L45" s="98">
        <f>(1+L$3)*INDEX('Final Weighted Populations'!E:E,MATCH(D45,'Final Weighted Populations'!C:C,0),1)/Inputs!$B$5 * Inputs!$B$8 * $E$3</f>
        <v>4185.9468227308371</v>
      </c>
      <c r="M45" s="99">
        <f t="shared" si="4"/>
        <v>12969.359926054065</v>
      </c>
      <c r="N45" s="99"/>
      <c r="O45" s="96">
        <f>INDEX('Final Weighted Populations'!I:I,MATCH(D45,'Final Weighted Populations'!C:C,0),1)*$E$3</f>
        <v>14088.426602311067</v>
      </c>
      <c r="P45" s="97">
        <f t="shared" si="5"/>
        <v>-7.9431629084359925E-2</v>
      </c>
      <c r="Q45" s="97">
        <f t="shared" si="6"/>
        <v>4.6378696820072021E-2</v>
      </c>
      <c r="R45" s="96">
        <f t="shared" si="7"/>
        <v>13570.861938014919</v>
      </c>
      <c r="S45" s="13">
        <f t="shared" si="13"/>
        <v>601.50201196085436</v>
      </c>
      <c r="T45" s="13"/>
      <c r="U45" s="97">
        <f>INDEX('PTB reference calculation'!P:P,MATCH(D45,'PTB reference calculation'!B:B,0),1)</f>
        <v>-1.4944160789939357E-2</v>
      </c>
      <c r="V45" s="96">
        <f t="shared" si="8"/>
        <v>13570.861938014919</v>
      </c>
      <c r="W45" s="13">
        <f t="shared" si="9"/>
        <v>57.724637547448644</v>
      </c>
      <c r="X45" s="59">
        <f t="shared" si="10"/>
        <v>4.6378696820072118E-2</v>
      </c>
      <c r="Y45" s="97"/>
      <c r="Z45" s="100">
        <f>INDEX('LA SMR&lt;75 and MFF weighted popn'!E:E,MATCH(D45,'LA SMR&lt;75 and MFF weighted popn'!B:B,0),1)</f>
        <v>235096.52922220444</v>
      </c>
      <c r="AB45" s="6"/>
      <c r="AD45" s="59"/>
    </row>
    <row r="46" spans="1:30" x14ac:dyDescent="0.2">
      <c r="A46" t="s">
        <v>51</v>
      </c>
      <c r="B46" t="s">
        <v>171</v>
      </c>
      <c r="C46" t="s">
        <v>14120</v>
      </c>
      <c r="D46" s="39" t="s">
        <v>841</v>
      </c>
      <c r="E46" s="39" t="s">
        <v>12371</v>
      </c>
      <c r="F46" s="13">
        <v>662.48099999999999</v>
      </c>
      <c r="G46" s="96">
        <f>Baselines!G47-'Pace-of-change'!F46</f>
        <v>18450.431481079519</v>
      </c>
      <c r="H46" s="96">
        <f t="shared" si="11"/>
        <v>60.605240799992821</v>
      </c>
      <c r="I46" s="96">
        <f t="shared" si="3"/>
        <v>19112.912481079518</v>
      </c>
      <c r="J46" s="96">
        <f t="shared" si="12"/>
        <v>62.781331942988182</v>
      </c>
      <c r="K46" s="103"/>
      <c r="L46" s="98">
        <f>(1+L$3)*INDEX('Final Weighted Populations'!E:E,MATCH(D46,'Final Weighted Populations'!C:C,0),1)/Inputs!$B$5 * Inputs!$B$8 * $E$3</f>
        <v>5046.0640683009651</v>
      </c>
      <c r="M46" s="99">
        <f t="shared" si="4"/>
        <v>19112.912481079518</v>
      </c>
      <c r="N46" s="99"/>
      <c r="O46" s="96">
        <f>INDEX('Final Weighted Populations'!I:I,MATCH(D46,'Final Weighted Populations'!C:C,0),1)*$E$3</f>
        <v>17716.703984062002</v>
      </c>
      <c r="P46" s="97">
        <f t="shared" si="5"/>
        <v>7.8807463186919516E-2</v>
      </c>
      <c r="Q46" s="97">
        <f t="shared" si="6"/>
        <v>2.8000000000000001E-2</v>
      </c>
      <c r="R46" s="96">
        <f t="shared" si="7"/>
        <v>19648.074030549746</v>
      </c>
      <c r="S46" s="13">
        <f t="shared" si="13"/>
        <v>535.16154947022733</v>
      </c>
      <c r="T46" s="13"/>
      <c r="U46" s="97">
        <f>INDEX('PTB reference calculation'!P:P,MATCH(D46,'PTB reference calculation'!B:B,0),1)</f>
        <v>1.0396661170522318E-2</v>
      </c>
      <c r="V46" s="96">
        <f t="shared" si="8"/>
        <v>19648.074030549746</v>
      </c>
      <c r="W46" s="13">
        <f t="shared" si="9"/>
        <v>64.539209237391859</v>
      </c>
      <c r="X46" s="59">
        <f t="shared" si="10"/>
        <v>2.8000000000000025E-2</v>
      </c>
      <c r="Y46" s="97"/>
      <c r="Z46" s="100">
        <f>INDEX('LA SMR&lt;75 and MFF weighted popn'!E:E,MATCH(D46,'LA SMR&lt;75 and MFF weighted popn'!B:B,0),1)</f>
        <v>304436.23748594534</v>
      </c>
      <c r="AB46" s="6"/>
      <c r="AD46" s="59"/>
    </row>
    <row r="47" spans="1:30" x14ac:dyDescent="0.2">
      <c r="A47" t="s">
        <v>51</v>
      </c>
      <c r="B47" t="s">
        <v>171</v>
      </c>
      <c r="C47" t="s">
        <v>14121</v>
      </c>
      <c r="D47" s="39" t="s">
        <v>5161</v>
      </c>
      <c r="E47" s="39" t="s">
        <v>12372</v>
      </c>
      <c r="F47" s="13">
        <v>388.49900000000002</v>
      </c>
      <c r="G47" s="96">
        <f>Baselines!G48-'Pace-of-change'!F47</f>
        <v>13026.203051260783</v>
      </c>
      <c r="H47" s="96">
        <f t="shared" si="11"/>
        <v>50.145530988177931</v>
      </c>
      <c r="I47" s="96">
        <f t="shared" si="3"/>
        <v>13414.702051260783</v>
      </c>
      <c r="J47" s="96">
        <f t="shared" si="12"/>
        <v>51.641092554868735</v>
      </c>
      <c r="K47" s="103"/>
      <c r="L47" s="98">
        <f>(1+L$3)*INDEX('Final Weighted Populations'!E:E,MATCH(D47,'Final Weighted Populations'!C:C,0),1)/Inputs!$B$5 * Inputs!$B$8 * $E$3</f>
        <v>3908.0031506113451</v>
      </c>
      <c r="M47" s="99">
        <f t="shared" si="4"/>
        <v>13414.702051260783</v>
      </c>
      <c r="N47" s="99"/>
      <c r="O47" s="96">
        <f>INDEX('Final Weighted Populations'!I:I,MATCH(D47,'Final Weighted Populations'!C:C,0),1)*$E$3</f>
        <v>13733.311911645071</v>
      </c>
      <c r="P47" s="97">
        <f t="shared" si="5"/>
        <v>-2.319978330311746E-2</v>
      </c>
      <c r="Q47" s="97">
        <f t="shared" si="6"/>
        <v>2.8000000000000001E-2</v>
      </c>
      <c r="R47" s="96">
        <f t="shared" si="7"/>
        <v>13790.313708696085</v>
      </c>
      <c r="S47" s="13">
        <f t="shared" si="13"/>
        <v>375.61165743530182</v>
      </c>
      <c r="T47" s="13"/>
      <c r="U47" s="97">
        <f>INDEX('PTB reference calculation'!P:P,MATCH(D47,'PTB reference calculation'!B:B,0),1)</f>
        <v>-1.9110298453004718E-2</v>
      </c>
      <c r="V47" s="96">
        <f t="shared" si="8"/>
        <v>13790.313708696085</v>
      </c>
      <c r="W47" s="13">
        <f t="shared" si="9"/>
        <v>53.087043146405058</v>
      </c>
      <c r="X47" s="59">
        <f t="shared" si="10"/>
        <v>2.8000000000000025E-2</v>
      </c>
      <c r="Y47" s="97"/>
      <c r="Z47" s="100">
        <f>INDEX('LA SMR&lt;75 and MFF weighted popn'!E:E,MATCH(D47,'LA SMR&lt;75 and MFF weighted popn'!B:B,0),1)</f>
        <v>259767.9752225932</v>
      </c>
      <c r="AB47" s="6"/>
      <c r="AD47" s="59"/>
    </row>
    <row r="48" spans="1:30" x14ac:dyDescent="0.2">
      <c r="A48" t="s">
        <v>53</v>
      </c>
      <c r="B48" t="s">
        <v>171</v>
      </c>
      <c r="C48" t="s">
        <v>14122</v>
      </c>
      <c r="D48" s="39" t="s">
        <v>4344</v>
      </c>
      <c r="E48" s="39" t="s">
        <v>12373</v>
      </c>
      <c r="F48" s="13">
        <v>1300.4159999999999</v>
      </c>
      <c r="G48" s="96">
        <f>Baselines!G49-'Pace-of-change'!F48</f>
        <v>27270.645326661142</v>
      </c>
      <c r="H48" s="96">
        <f t="shared" si="11"/>
        <v>48.591409479278809</v>
      </c>
      <c r="I48" s="96">
        <f t="shared" si="3"/>
        <v>28571.061326661144</v>
      </c>
      <c r="J48" s="96">
        <f t="shared" si="12"/>
        <v>50.908518062243985</v>
      </c>
      <c r="K48" s="103"/>
      <c r="L48" s="98">
        <f>(1+L$3)*INDEX('Final Weighted Populations'!E:E,MATCH(D48,'Final Weighted Populations'!C:C,0),1)/Inputs!$B$5 * Inputs!$B$8 * $E$3</f>
        <v>10308.099144501977</v>
      </c>
      <c r="M48" s="99">
        <f t="shared" si="4"/>
        <v>28571.061326661144</v>
      </c>
      <c r="N48" s="99"/>
      <c r="O48" s="96">
        <f>INDEX('Final Weighted Populations'!I:I,MATCH(D48,'Final Weighted Populations'!C:C,0),1)*$E$3</f>
        <v>30766.300793834045</v>
      </c>
      <c r="P48" s="97">
        <f t="shared" si="5"/>
        <v>-7.13520771276102E-2</v>
      </c>
      <c r="Q48" s="97">
        <f t="shared" si="6"/>
        <v>3.8299144863322296E-2</v>
      </c>
      <c r="R48" s="96">
        <f t="shared" si="7"/>
        <v>29665.308543309806</v>
      </c>
      <c r="S48" s="13">
        <f t="shared" si="13"/>
        <v>1094.2472166486623</v>
      </c>
      <c r="T48" s="13"/>
      <c r="U48" s="97">
        <f>INDEX('PTB reference calculation'!P:P,MATCH(D48,'PTB reference calculation'!B:B,0),1)</f>
        <v>-8.0020491598325888E-3</v>
      </c>
      <c r="V48" s="96">
        <f t="shared" si="8"/>
        <v>29665.308543309806</v>
      </c>
      <c r="W48" s="13">
        <f t="shared" si="9"/>
        <v>52.858270770286929</v>
      </c>
      <c r="X48" s="59">
        <f t="shared" si="10"/>
        <v>3.829914486332231E-2</v>
      </c>
      <c r="Y48" s="97"/>
      <c r="Z48" s="100">
        <f>INDEX('LA SMR&lt;75 and MFF weighted popn'!E:E,MATCH(D48,'LA SMR&lt;75 and MFF weighted popn'!B:B,0),1)</f>
        <v>561223.59114300576</v>
      </c>
      <c r="AB48" s="6"/>
      <c r="AD48" s="59"/>
    </row>
    <row r="49" spans="1:30" x14ac:dyDescent="0.2">
      <c r="A49" t="s">
        <v>54</v>
      </c>
      <c r="B49" t="s">
        <v>171</v>
      </c>
      <c r="C49" t="s">
        <v>14135</v>
      </c>
      <c r="D49" s="39" t="s">
        <v>9808</v>
      </c>
      <c r="E49" s="39" t="s">
        <v>12374</v>
      </c>
      <c r="F49" s="13">
        <v>1148.23</v>
      </c>
      <c r="G49" s="96">
        <f>Baselines!G50-'Pace-of-change'!F49</f>
        <v>27528.695930256639</v>
      </c>
      <c r="H49" s="96">
        <f t="shared" si="11"/>
        <v>51.682732039319227</v>
      </c>
      <c r="I49" s="96">
        <f t="shared" si="3"/>
        <v>28676.925930256639</v>
      </c>
      <c r="J49" s="96">
        <f t="shared" si="12"/>
        <v>53.838433986111525</v>
      </c>
      <c r="K49" s="103"/>
      <c r="L49" s="98">
        <f>(1+L$3)*INDEX('Final Weighted Populations'!E:E,MATCH(D49,'Final Weighted Populations'!C:C,0),1)/Inputs!$B$5 * Inputs!$B$8 * $E$3</f>
        <v>10417.208741885635</v>
      </c>
      <c r="M49" s="99">
        <f t="shared" si="4"/>
        <v>28676.925930256639</v>
      </c>
      <c r="N49" s="99"/>
      <c r="O49" s="96">
        <f>INDEX('Final Weighted Populations'!I:I,MATCH(D49,'Final Weighted Populations'!C:C,0),1)*$E$3</f>
        <v>34836.884430712424</v>
      </c>
      <c r="P49" s="97">
        <f t="shared" si="5"/>
        <v>-0.17682288761233556</v>
      </c>
      <c r="Q49" s="97">
        <f t="shared" si="6"/>
        <v>0.1</v>
      </c>
      <c r="R49" s="96">
        <f t="shared" si="7"/>
        <v>31544.618523282305</v>
      </c>
      <c r="S49" s="13">
        <f t="shared" si="13"/>
        <v>2867.6925930256657</v>
      </c>
      <c r="T49" s="13"/>
      <c r="U49" s="97">
        <f>INDEX('PTB reference calculation'!P:P,MATCH(D49,'PTB reference calculation'!B:B,0),1)</f>
        <v>-2.3868405953900027E-2</v>
      </c>
      <c r="V49" s="96">
        <f t="shared" si="8"/>
        <v>31544.618523282305</v>
      </c>
      <c r="W49" s="13">
        <f t="shared" si="9"/>
        <v>59.22227738472268</v>
      </c>
      <c r="X49" s="59">
        <f t="shared" si="10"/>
        <v>0.10000000000000009</v>
      </c>
      <c r="Y49" s="97"/>
      <c r="Z49" s="100">
        <f>INDEX('LA SMR&lt;75 and MFF weighted popn'!E:E,MATCH(D49,'LA SMR&lt;75 and MFF weighted popn'!B:B,0),1)</f>
        <v>532647.84666014439</v>
      </c>
      <c r="AB49" s="6"/>
      <c r="AD49" s="59"/>
    </row>
    <row r="50" spans="1:30" x14ac:dyDescent="0.2">
      <c r="A50" t="s">
        <v>54</v>
      </c>
      <c r="B50" t="s">
        <v>171</v>
      </c>
      <c r="C50" t="s">
        <v>14136</v>
      </c>
      <c r="D50" s="39" t="s">
        <v>4994</v>
      </c>
      <c r="E50" s="39" t="s">
        <v>12375</v>
      </c>
      <c r="F50" s="13">
        <v>296.71100000000001</v>
      </c>
      <c r="G50" s="96">
        <f>Baselines!G51-'Pace-of-change'!F50</f>
        <v>8638.6934782793669</v>
      </c>
      <c r="H50" s="96">
        <f t="shared" si="11"/>
        <v>41.628200954962999</v>
      </c>
      <c r="I50" s="96">
        <f t="shared" si="3"/>
        <v>8935.4044782793662</v>
      </c>
      <c r="J50" s="96">
        <f t="shared" si="12"/>
        <v>43.057994148181862</v>
      </c>
      <c r="K50" s="103"/>
      <c r="L50" s="98">
        <f>(1+L$3)*INDEX('Final Weighted Populations'!E:E,MATCH(D50,'Final Weighted Populations'!C:C,0),1)/Inputs!$B$5 * Inputs!$B$8 * $E$3</f>
        <v>3145.7289629355446</v>
      </c>
      <c r="M50" s="99">
        <f t="shared" si="4"/>
        <v>8935.4044782793662</v>
      </c>
      <c r="N50" s="99"/>
      <c r="O50" s="96">
        <f>INDEX('Final Weighted Populations'!I:I,MATCH(D50,'Final Weighted Populations'!C:C,0),1)*$E$3</f>
        <v>10778.381635604796</v>
      </c>
      <c r="P50" s="97">
        <f t="shared" si="5"/>
        <v>-0.17098830043625712</v>
      </c>
      <c r="Q50" s="97">
        <f t="shared" si="6"/>
        <v>0.1</v>
      </c>
      <c r="R50" s="96">
        <f t="shared" si="7"/>
        <v>9828.9449261073041</v>
      </c>
      <c r="S50" s="13">
        <f t="shared" si="13"/>
        <v>893.5404478279379</v>
      </c>
      <c r="T50" s="13"/>
      <c r="U50" s="97">
        <f>INDEX('PTB reference calculation'!P:P,MATCH(D50,'PTB reference calculation'!B:B,0),1)</f>
        <v>-1.0808220407915186E-2</v>
      </c>
      <c r="V50" s="96">
        <f t="shared" si="8"/>
        <v>9828.9449261073041</v>
      </c>
      <c r="W50" s="13">
        <f t="shared" si="9"/>
        <v>47.363793563000058</v>
      </c>
      <c r="X50" s="59">
        <f t="shared" si="10"/>
        <v>0.10000000000000009</v>
      </c>
      <c r="Y50" s="97"/>
      <c r="Z50" s="100">
        <f>INDEX('LA SMR&lt;75 and MFF weighted popn'!E:E,MATCH(D50,'LA SMR&lt;75 and MFF weighted popn'!B:B,0),1)</f>
        <v>207520.22139091368</v>
      </c>
      <c r="AB50" s="6"/>
      <c r="AD50" s="59"/>
    </row>
    <row r="51" spans="1:30" x14ac:dyDescent="0.2">
      <c r="A51" t="s">
        <v>54</v>
      </c>
      <c r="B51" t="s">
        <v>171</v>
      </c>
      <c r="C51" t="s">
        <v>14137</v>
      </c>
      <c r="D51" s="39" t="s">
        <v>5049</v>
      </c>
      <c r="E51" s="39" t="s">
        <v>12376</v>
      </c>
      <c r="F51" s="13">
        <v>615.59199999999998</v>
      </c>
      <c r="G51" s="96">
        <f>Baselines!G52-'Pace-of-change'!F51</f>
        <v>20225.945239655979</v>
      </c>
      <c r="H51" s="96">
        <f t="shared" si="11"/>
        <v>47.20315822085859</v>
      </c>
      <c r="I51" s="96">
        <f t="shared" si="3"/>
        <v>20841.53723965598</v>
      </c>
      <c r="J51" s="96">
        <f t="shared" si="12"/>
        <v>48.639822180500019</v>
      </c>
      <c r="K51" s="103"/>
      <c r="L51" s="98">
        <f>(1+L$3)*INDEX('Final Weighted Populations'!E:E,MATCH(D51,'Final Weighted Populations'!C:C,0),1)/Inputs!$B$5 * Inputs!$B$8 * $E$3</f>
        <v>7319.8714160484133</v>
      </c>
      <c r="M51" s="99">
        <f t="shared" si="4"/>
        <v>20841.53723965598</v>
      </c>
      <c r="N51" s="99"/>
      <c r="O51" s="96">
        <f>INDEX('Final Weighted Populations'!I:I,MATCH(D51,'Final Weighted Populations'!C:C,0),1)*$E$3</f>
        <v>23617.739917666684</v>
      </c>
      <c r="P51" s="97">
        <f t="shared" si="5"/>
        <v>-0.11754734736214249</v>
      </c>
      <c r="Q51" s="97">
        <f t="shared" si="6"/>
        <v>8.4494415097854589E-2</v>
      </c>
      <c r="R51" s="96">
        <f t="shared" si="7"/>
        <v>22602.530738460868</v>
      </c>
      <c r="S51" s="13">
        <f t="shared" si="13"/>
        <v>1760.9934988048881</v>
      </c>
      <c r="T51" s="13"/>
      <c r="U51" s="97">
        <f>INDEX('PTB reference calculation'!P:P,MATCH(D51,'PTB reference calculation'!B:B,0),1)</f>
        <v>-9.5178010107538141E-4</v>
      </c>
      <c r="V51" s="96">
        <f t="shared" si="8"/>
        <v>22602.530738460868</v>
      </c>
      <c r="W51" s="13">
        <f t="shared" si="9"/>
        <v>52.749615506105023</v>
      </c>
      <c r="X51" s="59">
        <f t="shared" si="10"/>
        <v>8.4494415097854603E-2</v>
      </c>
      <c r="Y51" s="97"/>
      <c r="Z51" s="100">
        <f>INDEX('LA SMR&lt;75 and MFF weighted popn'!E:E,MATCH(D51,'LA SMR&lt;75 and MFF weighted popn'!B:B,0),1)</f>
        <v>428487.11827757198</v>
      </c>
      <c r="AB51" s="6"/>
      <c r="AD51" s="59"/>
    </row>
    <row r="52" spans="1:30" x14ac:dyDescent="0.2">
      <c r="A52" t="s">
        <v>53</v>
      </c>
      <c r="B52" t="s">
        <v>171</v>
      </c>
      <c r="C52" t="s">
        <v>14138</v>
      </c>
      <c r="D52" s="39" t="s">
        <v>9087</v>
      </c>
      <c r="E52" s="39" t="s">
        <v>12377</v>
      </c>
      <c r="F52" s="13">
        <v>1535.454</v>
      </c>
      <c r="G52" s="96">
        <f>Baselines!G53-'Pace-of-change'!F52</f>
        <v>31969.021717338608</v>
      </c>
      <c r="H52" s="96">
        <f t="shared" si="11"/>
        <v>41.325163183041248</v>
      </c>
      <c r="I52" s="96">
        <f t="shared" si="3"/>
        <v>33504.47571733861</v>
      </c>
      <c r="J52" s="96">
        <f t="shared" si="12"/>
        <v>43.309987356614229</v>
      </c>
      <c r="K52" s="103"/>
      <c r="L52" s="98">
        <f>(1+L$3)*INDEX('Final Weighted Populations'!E:E,MATCH(D52,'Final Weighted Populations'!C:C,0),1)/Inputs!$B$5 * Inputs!$B$8 * $E$3</f>
        <v>15309.236455853441</v>
      </c>
      <c r="M52" s="99">
        <f t="shared" si="4"/>
        <v>33504.47571733861</v>
      </c>
      <c r="N52" s="99"/>
      <c r="O52" s="96">
        <f>INDEX('Final Weighted Populations'!I:I,MATCH(D52,'Final Weighted Populations'!C:C,0),1)*$E$3</f>
        <v>44169.89355000716</v>
      </c>
      <c r="P52" s="97">
        <f t="shared" si="5"/>
        <v>-0.24146351678646555</v>
      </c>
      <c r="Q52" s="97">
        <f t="shared" si="6"/>
        <v>0.1</v>
      </c>
      <c r="R52" s="96">
        <f t="shared" si="7"/>
        <v>36854.923289072474</v>
      </c>
      <c r="S52" s="13">
        <f t="shared" si="13"/>
        <v>3350.4475717338646</v>
      </c>
      <c r="T52" s="13"/>
      <c r="U52" s="97">
        <f>INDEX('PTB reference calculation'!P:P,MATCH(D52,'PTB reference calculation'!B:B,0),1)</f>
        <v>-2.5300620054723274E-2</v>
      </c>
      <c r="V52" s="96">
        <f t="shared" si="8"/>
        <v>36854.923289072474</v>
      </c>
      <c r="W52" s="13">
        <f t="shared" si="9"/>
        <v>47.640986092275661</v>
      </c>
      <c r="X52" s="59">
        <f t="shared" si="10"/>
        <v>0.10000000000000009</v>
      </c>
      <c r="Y52" s="97"/>
      <c r="Z52" s="100">
        <f>INDEX('LA SMR&lt;75 and MFF weighted popn'!E:E,MATCH(D52,'LA SMR&lt;75 and MFF weighted popn'!B:B,0),1)</f>
        <v>773596.98679805454</v>
      </c>
      <c r="AB52" s="6"/>
      <c r="AD52" s="59"/>
    </row>
    <row r="53" spans="1:30" x14ac:dyDescent="0.2">
      <c r="A53" t="s">
        <v>51</v>
      </c>
      <c r="B53" t="s">
        <v>171</v>
      </c>
      <c r="C53" t="s">
        <v>14139</v>
      </c>
      <c r="D53" s="39" t="s">
        <v>8974</v>
      </c>
      <c r="E53" s="39" t="s">
        <v>12378</v>
      </c>
      <c r="F53" s="13">
        <v>610.07600000000002</v>
      </c>
      <c r="G53" s="96">
        <f>Baselines!G54-'Pace-of-change'!F53</f>
        <v>19069.202410430978</v>
      </c>
      <c r="H53" s="96">
        <f t="shared" si="11"/>
        <v>57.605391127715528</v>
      </c>
      <c r="I53" s="96">
        <f t="shared" si="3"/>
        <v>19679.278410430979</v>
      </c>
      <c r="J53" s="96">
        <f t="shared" si="12"/>
        <v>59.448345323765608</v>
      </c>
      <c r="K53" s="103"/>
      <c r="L53" s="98">
        <f>(1+L$3)*INDEX('Final Weighted Populations'!E:E,MATCH(D53,'Final Weighted Populations'!C:C,0),1)/Inputs!$B$5 * Inputs!$B$8 * $E$3</f>
        <v>5424.4997113218615</v>
      </c>
      <c r="M53" s="99">
        <f t="shared" si="4"/>
        <v>19679.278410430979</v>
      </c>
      <c r="N53" s="99"/>
      <c r="O53" s="96">
        <f>INDEX('Final Weighted Populations'!I:I,MATCH(D53,'Final Weighted Populations'!C:C,0),1)*$E$3</f>
        <v>18830.327397483161</v>
      </c>
      <c r="P53" s="97">
        <f t="shared" si="5"/>
        <v>4.5084240705304375E-2</v>
      </c>
      <c r="Q53" s="97">
        <f t="shared" si="6"/>
        <v>2.8000000000000001E-2</v>
      </c>
      <c r="R53" s="96">
        <f t="shared" si="7"/>
        <v>20230.298205923049</v>
      </c>
      <c r="S53" s="13">
        <f t="shared" si="13"/>
        <v>551.01979549206953</v>
      </c>
      <c r="T53" s="13"/>
      <c r="U53" s="97">
        <f>INDEX('PTB reference calculation'!P:P,MATCH(D53,'PTB reference calculation'!B:B,0),1)</f>
        <v>-1.2750992345629524E-2</v>
      </c>
      <c r="V53" s="96">
        <f t="shared" si="8"/>
        <v>20230.298205923049</v>
      </c>
      <c r="W53" s="13">
        <f t="shared" si="9"/>
        <v>61.112898992831063</v>
      </c>
      <c r="X53" s="59">
        <f t="shared" si="10"/>
        <v>2.8000000000000025E-2</v>
      </c>
      <c r="Y53" s="97"/>
      <c r="Z53" s="100">
        <f>INDEX('LA SMR&lt;75 and MFF weighted popn'!E:E,MATCH(D53,'LA SMR&lt;75 and MFF weighted popn'!B:B,0),1)</f>
        <v>331031.55862882885</v>
      </c>
      <c r="AB53" s="6"/>
      <c r="AD53" s="59"/>
    </row>
    <row r="54" spans="1:30" x14ac:dyDescent="0.2">
      <c r="A54" t="s">
        <v>56</v>
      </c>
      <c r="B54" t="s">
        <v>171</v>
      </c>
      <c r="C54" t="s">
        <v>14228</v>
      </c>
      <c r="D54" s="39" t="s">
        <v>7189</v>
      </c>
      <c r="E54" s="39" t="s">
        <v>12379</v>
      </c>
      <c r="F54" s="13">
        <v>222.31800000000001</v>
      </c>
      <c r="G54" s="96">
        <f>Baselines!G55-'Pace-of-change'!F54</f>
        <v>17274.864035807328</v>
      </c>
      <c r="H54" s="96">
        <f t="shared" si="11"/>
        <v>28.529752894078353</v>
      </c>
      <c r="I54" s="96">
        <f t="shared" si="3"/>
        <v>17497.182035807327</v>
      </c>
      <c r="J54" s="96">
        <f t="shared" si="12"/>
        <v>28.896915124169343</v>
      </c>
      <c r="K54" s="103"/>
      <c r="L54" s="98">
        <f>(1+L$3)*INDEX('Final Weighted Populations'!E:E,MATCH(D54,'Final Weighted Populations'!C:C,0),1)/Inputs!$B$5 * Inputs!$B$8 * $E$3</f>
        <v>5927.163723921597</v>
      </c>
      <c r="M54" s="99">
        <f t="shared" si="4"/>
        <v>17497.182035807327</v>
      </c>
      <c r="N54" s="99"/>
      <c r="O54" s="96">
        <f>INDEX('Final Weighted Populations'!I:I,MATCH(D54,'Final Weighted Populations'!C:C,0),1)*$E$3</f>
        <v>19885.95613943056</v>
      </c>
      <c r="P54" s="97">
        <f t="shared" si="5"/>
        <v>-0.12012367355506176</v>
      </c>
      <c r="Q54" s="97">
        <f t="shared" si="6"/>
        <v>8.7070741290773856E-2</v>
      </c>
      <c r="R54" s="96">
        <f t="shared" si="7"/>
        <v>19020.674646164684</v>
      </c>
      <c r="S54" s="13">
        <f t="shared" si="13"/>
        <v>1523.4926103573562</v>
      </c>
      <c r="T54" s="13"/>
      <c r="U54" s="97">
        <f>INDEX('PTB reference calculation'!P:P,MATCH(D54,'PTB reference calculation'!B:B,0),1)</f>
        <v>5.8539920297511856E-3</v>
      </c>
      <c r="V54" s="96">
        <f t="shared" si="8"/>
        <v>19020.674646164684</v>
      </c>
      <c r="W54" s="13">
        <f t="shared" si="9"/>
        <v>31.412990945047341</v>
      </c>
      <c r="X54" s="59">
        <f t="shared" si="10"/>
        <v>8.7070741290773856E-2</v>
      </c>
      <c r="Y54" s="97"/>
      <c r="Z54" s="100">
        <f>INDEX('LA SMR&lt;75 and MFF weighted popn'!E:E,MATCH(D54,'LA SMR&lt;75 and MFF weighted popn'!B:B,0),1)</f>
        <v>605503.45808963897</v>
      </c>
      <c r="AB54" s="6"/>
      <c r="AD54" s="59"/>
    </row>
    <row r="55" spans="1:30" x14ac:dyDescent="0.2">
      <c r="A55" t="s">
        <v>54</v>
      </c>
      <c r="B55" t="s">
        <v>172</v>
      </c>
      <c r="C55" t="s">
        <v>8418</v>
      </c>
      <c r="D55" s="39" t="s">
        <v>2798</v>
      </c>
      <c r="E55" s="39" t="s">
        <v>12380</v>
      </c>
      <c r="F55" s="13">
        <v>245.536</v>
      </c>
      <c r="G55" s="96">
        <f>Baselines!G56-'Pace-of-change'!F55</f>
        <v>11724.773752071849</v>
      </c>
      <c r="H55" s="96">
        <f t="shared" si="11"/>
        <v>46.057307573728878</v>
      </c>
      <c r="I55" s="96">
        <f t="shared" si="3"/>
        <v>11970.309752071849</v>
      </c>
      <c r="J55" s="96">
        <f t="shared" si="12"/>
        <v>47.021823163671478</v>
      </c>
      <c r="K55" s="103"/>
      <c r="L55" s="98">
        <f>(1+L$3)*INDEX('Final Weighted Populations'!E:E,MATCH(D55,'Final Weighted Populations'!C:C,0),1)/Inputs!$B$5 * Inputs!$B$8 * $E$3</f>
        <v>4958.4889503403347</v>
      </c>
      <c r="M55" s="99">
        <f t="shared" si="4"/>
        <v>11970.309752071849</v>
      </c>
      <c r="N55" s="99"/>
      <c r="O55" s="96">
        <f>INDEX('Final Weighted Populations'!I:I,MATCH(D55,'Final Weighted Populations'!C:C,0),1)*$E$3</f>
        <v>15998.794651565455</v>
      </c>
      <c r="P55" s="97">
        <f t="shared" si="5"/>
        <v>-0.25179927533474689</v>
      </c>
      <c r="Q55" s="97">
        <f t="shared" si="6"/>
        <v>0.1</v>
      </c>
      <c r="R55" s="96">
        <f t="shared" si="7"/>
        <v>13167.340727279035</v>
      </c>
      <c r="S55" s="13">
        <f t="shared" si="13"/>
        <v>1197.0309752071862</v>
      </c>
      <c r="T55" s="13"/>
      <c r="U55" s="97">
        <f>INDEX('PTB reference calculation'!P:P,MATCH(D55,'PTB reference calculation'!B:B,0),1)</f>
        <v>1.8902742361711629E-3</v>
      </c>
      <c r="V55" s="96">
        <f t="shared" si="8"/>
        <v>13167.340727279035</v>
      </c>
      <c r="W55" s="13">
        <f t="shared" si="9"/>
        <v>51.724005480038628</v>
      </c>
      <c r="X55" s="59">
        <f t="shared" si="10"/>
        <v>0.10000000000000009</v>
      </c>
      <c r="Y55" s="97"/>
      <c r="Z55" s="100">
        <f>INDEX('LA SMR&lt;75 and MFF weighted popn'!E:E,MATCH(D55,'LA SMR&lt;75 and MFF weighted popn'!B:B,0),1)</f>
        <v>254569.23927441365</v>
      </c>
      <c r="AB55" s="6"/>
      <c r="AD55" s="59"/>
    </row>
    <row r="56" spans="1:30" x14ac:dyDescent="0.2">
      <c r="A56" t="s">
        <v>54</v>
      </c>
      <c r="B56" t="s">
        <v>172</v>
      </c>
      <c r="C56" t="s">
        <v>14193</v>
      </c>
      <c r="D56" s="39" t="s">
        <v>13216</v>
      </c>
      <c r="E56" s="39" t="s">
        <v>12381</v>
      </c>
      <c r="F56" s="13">
        <v>809.29700000000003</v>
      </c>
      <c r="G56" s="96">
        <f>Baselines!G57-'Pace-of-change'!F56</f>
        <v>17368.077413292314</v>
      </c>
      <c r="H56" s="96">
        <f t="shared" si="11"/>
        <v>52.190757550156235</v>
      </c>
      <c r="I56" s="96">
        <f t="shared" si="3"/>
        <v>18177.374413292313</v>
      </c>
      <c r="J56" s="96">
        <f t="shared" si="12"/>
        <v>54.622680353583107</v>
      </c>
      <c r="K56" s="103"/>
      <c r="L56" s="98">
        <f>(1+L$3)*INDEX('Final Weighted Populations'!E:E,MATCH(D56,'Final Weighted Populations'!C:C,0),1)/Inputs!$B$5 * Inputs!$B$8 * $E$3</f>
        <v>8698.7822782429339</v>
      </c>
      <c r="M56" s="99">
        <f t="shared" si="4"/>
        <v>18177.374413292313</v>
      </c>
      <c r="N56" s="99"/>
      <c r="O56" s="96">
        <f>INDEX('Final Weighted Populations'!I:I,MATCH(D56,'Final Weighted Populations'!C:C,0),1)*$E$3</f>
        <v>24786.748000670876</v>
      </c>
      <c r="P56" s="97">
        <f t="shared" si="5"/>
        <v>-0.2666494849263677</v>
      </c>
      <c r="Q56" s="97">
        <f t="shared" si="6"/>
        <v>0.1</v>
      </c>
      <c r="R56" s="96">
        <f t="shared" si="7"/>
        <v>19995.111854621548</v>
      </c>
      <c r="S56" s="13">
        <f t="shared" si="13"/>
        <v>1817.7374413292346</v>
      </c>
      <c r="T56" s="13"/>
      <c r="U56" s="97">
        <f>INDEX('PTB reference calculation'!P:P,MATCH(D56,'PTB reference calculation'!B:B,0),1)</f>
        <v>4.665278390922901E-3</v>
      </c>
      <c r="V56" s="96">
        <f t="shared" si="8"/>
        <v>19995.111854621548</v>
      </c>
      <c r="W56" s="13">
        <f t="shared" si="9"/>
        <v>60.084948388941427</v>
      </c>
      <c r="X56" s="59">
        <f t="shared" si="10"/>
        <v>0.10000000000000009</v>
      </c>
      <c r="Y56" s="97"/>
      <c r="Z56" s="100">
        <f>INDEX('LA SMR&lt;75 and MFF weighted popn'!E:E,MATCH(D56,'LA SMR&lt;75 and MFF weighted popn'!B:B,0),1)</f>
        <v>332780.7111556349</v>
      </c>
      <c r="AB56" s="6"/>
      <c r="AD56" s="59"/>
    </row>
    <row r="57" spans="1:30" x14ac:dyDescent="0.2">
      <c r="A57" t="s">
        <v>52</v>
      </c>
      <c r="B57" t="s">
        <v>172</v>
      </c>
      <c r="C57" t="s">
        <v>14194</v>
      </c>
      <c r="D57" s="39" t="s">
        <v>9524</v>
      </c>
      <c r="E57" s="39" t="s">
        <v>12382</v>
      </c>
      <c r="F57" s="13">
        <v>3.637</v>
      </c>
      <c r="G57" s="96">
        <f>Baselines!G58-'Pace-of-change'!F57</f>
        <v>1011.5017596901082</v>
      </c>
      <c r="H57" s="96">
        <f t="shared" si="11"/>
        <v>26.270128729520398</v>
      </c>
      <c r="I57" s="96">
        <f t="shared" si="3"/>
        <v>1015.1387596901081</v>
      </c>
      <c r="J57" s="96">
        <f t="shared" si="12"/>
        <v>26.364586754208897</v>
      </c>
      <c r="K57" s="103"/>
      <c r="L57" s="98">
        <f>(1+L$3)*INDEX('Final Weighted Populations'!E:E,MATCH(D57,'Final Weighted Populations'!C:C,0),1)/Inputs!$B$5 * Inputs!$B$8 * $E$3</f>
        <v>282.74076535138283</v>
      </c>
      <c r="M57" s="99">
        <f t="shared" si="4"/>
        <v>1015.1387596901081</v>
      </c>
      <c r="N57" s="99"/>
      <c r="O57" s="96">
        <f>INDEX('Final Weighted Populations'!I:I,MATCH(D57,'Final Weighted Populations'!C:C,0),1)*$E$3</f>
        <v>870.42345855370604</v>
      </c>
      <c r="P57" s="97">
        <f t="shared" si="5"/>
        <v>0.16625850293242414</v>
      </c>
      <c r="Q57" s="97">
        <f t="shared" si="6"/>
        <v>2.8000000000000001E-2</v>
      </c>
      <c r="R57" s="96">
        <f t="shared" si="7"/>
        <v>1043.5626449614313</v>
      </c>
      <c r="S57" s="13">
        <f t="shared" si="13"/>
        <v>28.423885271323115</v>
      </c>
      <c r="T57" s="13"/>
      <c r="U57" s="97">
        <f>INDEX('PTB reference calculation'!P:P,MATCH(D57,'PTB reference calculation'!B:B,0),1)</f>
        <v>-3.4802167567796771E-3</v>
      </c>
      <c r="V57" s="96">
        <f t="shared" si="8"/>
        <v>1043.5626449614313</v>
      </c>
      <c r="W57" s="13">
        <f t="shared" si="9"/>
        <v>27.102795183326748</v>
      </c>
      <c r="X57" s="59">
        <f t="shared" si="10"/>
        <v>2.8000000000000025E-2</v>
      </c>
      <c r="Y57" s="97"/>
      <c r="Z57" s="100">
        <f>INDEX('LA SMR&lt;75 and MFF weighted popn'!E:E,MATCH(D57,'LA SMR&lt;75 and MFF weighted popn'!B:B,0),1)</f>
        <v>38503.875260933091</v>
      </c>
      <c r="AB57" s="6"/>
      <c r="AD57" s="59"/>
    </row>
    <row r="58" spans="1:30" x14ac:dyDescent="0.2">
      <c r="A58" t="s">
        <v>54</v>
      </c>
      <c r="B58" t="s">
        <v>172</v>
      </c>
      <c r="C58" t="s">
        <v>14214</v>
      </c>
      <c r="D58" s="39" t="s">
        <v>9535</v>
      </c>
      <c r="E58" s="39" t="s">
        <v>12383</v>
      </c>
      <c r="F58" s="13">
        <v>1096.1569999999999</v>
      </c>
      <c r="G58" s="96">
        <f>Baselines!G59-'Pace-of-change'!F58</f>
        <v>25247.128371037135</v>
      </c>
      <c r="H58" s="96">
        <f t="shared" si="11"/>
        <v>81.21252800788325</v>
      </c>
      <c r="I58" s="96">
        <f t="shared" si="3"/>
        <v>26343.285371037135</v>
      </c>
      <c r="J58" s="96">
        <f t="shared" si="12"/>
        <v>84.738540144996662</v>
      </c>
      <c r="K58" s="103"/>
      <c r="L58" s="98">
        <f>(1+L$3)*INDEX('Final Weighted Populations'!E:E,MATCH(D58,'Final Weighted Populations'!C:C,0),1)/Inputs!$B$5 * Inputs!$B$8 * $E$3</f>
        <v>9564.3260828783223</v>
      </c>
      <c r="M58" s="99">
        <f t="shared" si="4"/>
        <v>26343.285371037135</v>
      </c>
      <c r="N58" s="99"/>
      <c r="O58" s="96">
        <f>INDEX('Final Weighted Populations'!I:I,MATCH(D58,'Final Weighted Populations'!C:C,0),1)*$E$3</f>
        <v>25564.83613636154</v>
      </c>
      <c r="P58" s="97">
        <f t="shared" si="5"/>
        <v>3.0449998995627645E-2</v>
      </c>
      <c r="Q58" s="97">
        <f t="shared" si="6"/>
        <v>2.8000000000000001E-2</v>
      </c>
      <c r="R58" s="96">
        <f t="shared" si="7"/>
        <v>27080.897361426174</v>
      </c>
      <c r="S58" s="13">
        <f t="shared" si="13"/>
        <v>737.61199038903942</v>
      </c>
      <c r="T58" s="13"/>
      <c r="U58" s="97">
        <f>INDEX('PTB reference calculation'!P:P,MATCH(D58,'PTB reference calculation'!B:B,0),1)</f>
        <v>1.0671820601726672E-2</v>
      </c>
      <c r="V58" s="96">
        <f t="shared" si="8"/>
        <v>27080.897361426174</v>
      </c>
      <c r="W58" s="13">
        <f t="shared" si="9"/>
        <v>87.111219269056576</v>
      </c>
      <c r="X58" s="59">
        <f t="shared" si="10"/>
        <v>2.8000000000000025E-2</v>
      </c>
      <c r="Y58" s="97"/>
      <c r="Z58" s="100">
        <f>INDEX('LA SMR&lt;75 and MFF weighted popn'!E:E,MATCH(D58,'LA SMR&lt;75 and MFF weighted popn'!B:B,0),1)</f>
        <v>310877.26229365019</v>
      </c>
      <c r="AB58" s="6"/>
      <c r="AD58" s="59"/>
    </row>
    <row r="59" spans="1:30" x14ac:dyDescent="0.2">
      <c r="A59" t="s">
        <v>56</v>
      </c>
      <c r="B59" t="s">
        <v>172</v>
      </c>
      <c r="C59" t="s">
        <v>14230</v>
      </c>
      <c r="D59" s="39" t="s">
        <v>13919</v>
      </c>
      <c r="E59" s="39" t="s">
        <v>12384</v>
      </c>
      <c r="F59" s="13">
        <v>368.03500000000003</v>
      </c>
      <c r="G59" s="96">
        <f>Baselines!G60-'Pace-of-change'!F59</f>
        <v>33367.617942563687</v>
      </c>
      <c r="H59" s="96">
        <f t="shared" si="11"/>
        <v>42.834057374423367</v>
      </c>
      <c r="I59" s="96">
        <f t="shared" si="3"/>
        <v>33735.652942563691</v>
      </c>
      <c r="J59" s="96">
        <f t="shared" si="12"/>
        <v>43.306504413733506</v>
      </c>
      <c r="K59" s="103"/>
      <c r="L59" s="98">
        <f>(1+L$3)*INDEX('Final Weighted Populations'!E:E,MATCH(D59,'Final Weighted Populations'!C:C,0),1)/Inputs!$B$5 * Inputs!$B$8 * $E$3</f>
        <v>9058.4145827223128</v>
      </c>
      <c r="M59" s="99">
        <f t="shared" si="4"/>
        <v>33735.652942563691</v>
      </c>
      <c r="N59" s="99"/>
      <c r="O59" s="96">
        <f>INDEX('Final Weighted Populations'!I:I,MATCH(D59,'Final Weighted Populations'!C:C,0),1)*$E$3</f>
        <v>30648.70437418477</v>
      </c>
      <c r="P59" s="97">
        <f t="shared" si="5"/>
        <v>0.10072036098788698</v>
      </c>
      <c r="Q59" s="97">
        <f t="shared" si="6"/>
        <v>2.8000000000000001E-2</v>
      </c>
      <c r="R59" s="96">
        <f t="shared" si="7"/>
        <v>34680.251224955478</v>
      </c>
      <c r="S59" s="13">
        <f t="shared" si="13"/>
        <v>944.59828239178751</v>
      </c>
      <c r="T59" s="13"/>
      <c r="U59" s="97">
        <f>INDEX('PTB reference calculation'!P:P,MATCH(D59,'PTB reference calculation'!B:B,0),1)</f>
        <v>1.6215755247436313E-2</v>
      </c>
      <c r="V59" s="96">
        <f t="shared" si="8"/>
        <v>34680.251224955478</v>
      </c>
      <c r="W59" s="13">
        <f t="shared" si="9"/>
        <v>44.519086537318046</v>
      </c>
      <c r="X59" s="59">
        <f t="shared" si="10"/>
        <v>2.8000000000000025E-2</v>
      </c>
      <c r="Y59" s="97"/>
      <c r="Z59" s="100">
        <f>INDEX('LA SMR&lt;75 and MFF weighted popn'!E:E,MATCH(D59,'LA SMR&lt;75 and MFF weighted popn'!B:B,0),1)</f>
        <v>778997.3676994656</v>
      </c>
      <c r="AB59" s="6"/>
      <c r="AD59" s="59"/>
    </row>
    <row r="60" spans="1:30" x14ac:dyDescent="0.2">
      <c r="A60" t="s">
        <v>56</v>
      </c>
      <c r="B60" t="s">
        <v>172</v>
      </c>
      <c r="C60" t="s">
        <v>14234</v>
      </c>
      <c r="D60" s="39" t="s">
        <v>10336</v>
      </c>
      <c r="E60" s="39" t="s">
        <v>12385</v>
      </c>
      <c r="F60" s="13">
        <v>259.94400000000002</v>
      </c>
      <c r="G60" s="96">
        <f>Baselines!G61-'Pace-of-change'!F60</f>
        <v>18109.558415699623</v>
      </c>
      <c r="H60" s="96">
        <f t="shared" si="11"/>
        <v>27.209646677030921</v>
      </c>
      <c r="I60" s="96">
        <f t="shared" si="3"/>
        <v>18369.502415699622</v>
      </c>
      <c r="J60" s="96">
        <f t="shared" si="12"/>
        <v>27.60021304167968</v>
      </c>
      <c r="K60" s="103"/>
      <c r="L60" s="98">
        <f>(1+L$3)*INDEX('Final Weighted Populations'!E:E,MATCH(D60,'Final Weighted Populations'!C:C,0),1)/Inputs!$B$5 * Inputs!$B$8 * $E$3</f>
        <v>6943.972735997123</v>
      </c>
      <c r="M60" s="99">
        <f t="shared" si="4"/>
        <v>18369.502415699622</v>
      </c>
      <c r="N60" s="99"/>
      <c r="O60" s="96">
        <f>INDEX('Final Weighted Populations'!I:I,MATCH(D60,'Final Weighted Populations'!C:C,0),1)*$E$3</f>
        <v>21947.86771888912</v>
      </c>
      <c r="P60" s="97">
        <f t="shared" si="5"/>
        <v>-0.16303931429793647</v>
      </c>
      <c r="Q60" s="97">
        <f t="shared" si="6"/>
        <v>0.1</v>
      </c>
      <c r="R60" s="96">
        <f t="shared" si="7"/>
        <v>20206.452657269587</v>
      </c>
      <c r="S60" s="13">
        <f t="shared" si="13"/>
        <v>1836.9502415699644</v>
      </c>
      <c r="T60" s="13"/>
      <c r="U60" s="97">
        <f>INDEX('PTB reference calculation'!P:P,MATCH(D60,'PTB reference calculation'!B:B,0),1)</f>
        <v>-5.2420485749487893E-4</v>
      </c>
      <c r="V60" s="96">
        <f t="shared" si="8"/>
        <v>20206.452657269587</v>
      </c>
      <c r="W60" s="13">
        <f t="shared" si="9"/>
        <v>30.360234345847651</v>
      </c>
      <c r="X60" s="59">
        <f t="shared" si="10"/>
        <v>0.10000000000000009</v>
      </c>
      <c r="Y60" s="97"/>
      <c r="Z60" s="100">
        <f>INDEX('LA SMR&lt;75 and MFF weighted popn'!E:E,MATCH(D60,'LA SMR&lt;75 and MFF weighted popn'!B:B,0),1)</f>
        <v>665556.54436288006</v>
      </c>
      <c r="AB60" s="6"/>
      <c r="AD60" s="59"/>
    </row>
    <row r="61" spans="1:30" x14ac:dyDescent="0.2">
      <c r="A61" t="s">
        <v>56</v>
      </c>
      <c r="B61" t="s">
        <v>172</v>
      </c>
      <c r="C61" t="s">
        <v>14219</v>
      </c>
      <c r="D61" s="39" t="s">
        <v>6118</v>
      </c>
      <c r="E61" s="39" t="s">
        <v>12386</v>
      </c>
      <c r="F61" s="13">
        <v>312.79199999999997</v>
      </c>
      <c r="G61" s="96">
        <f>Baselines!G62-'Pace-of-change'!F61</f>
        <v>25930.7955940969</v>
      </c>
      <c r="H61" s="96">
        <f t="shared" si="11"/>
        <v>35.437977084518614</v>
      </c>
      <c r="I61" s="96">
        <f t="shared" si="3"/>
        <v>26243.587594096902</v>
      </c>
      <c r="J61" s="96">
        <f t="shared" si="12"/>
        <v>35.865450113180501</v>
      </c>
      <c r="K61" s="103"/>
      <c r="L61" s="98">
        <f>(1+L$3)*INDEX('Final Weighted Populations'!E:E,MATCH(D61,'Final Weighted Populations'!C:C,0),1)/Inputs!$B$5 * Inputs!$B$8 * $E$3</f>
        <v>8716.2683413658906</v>
      </c>
      <c r="M61" s="99">
        <f t="shared" si="4"/>
        <v>26243.587594096902</v>
      </c>
      <c r="N61" s="99"/>
      <c r="O61" s="96">
        <f>INDEX('Final Weighted Populations'!I:I,MATCH(D61,'Final Weighted Populations'!C:C,0),1)*$E$3</f>
        <v>28604.753450814787</v>
      </c>
      <c r="P61" s="97">
        <f t="shared" si="5"/>
        <v>-8.2544527460369679E-2</v>
      </c>
      <c r="Q61" s="97">
        <f t="shared" si="6"/>
        <v>4.9491595196081775E-2</v>
      </c>
      <c r="R61" s="96">
        <f t="shared" si="7"/>
        <v>27542.424607796856</v>
      </c>
      <c r="S61" s="13">
        <f t="shared" si="13"/>
        <v>1298.8370136999547</v>
      </c>
      <c r="T61" s="13"/>
      <c r="U61" s="97">
        <f>INDEX('PTB reference calculation'!P:P,MATCH(D61,'PTB reference calculation'!B:B,0),1)</f>
        <v>2.2062431211709824E-2</v>
      </c>
      <c r="V61" s="96">
        <f t="shared" si="8"/>
        <v>27542.424607796856</v>
      </c>
      <c r="W61" s="13">
        <f t="shared" si="9"/>
        <v>37.640488451707292</v>
      </c>
      <c r="X61" s="59">
        <f t="shared" si="10"/>
        <v>4.9491595196081706E-2</v>
      </c>
      <c r="Y61" s="97"/>
      <c r="Z61" s="100">
        <f>INDEX('LA SMR&lt;75 and MFF weighted popn'!E:E,MATCH(D61,'LA SMR&lt;75 and MFF weighted popn'!B:B,0),1)</f>
        <v>731723.35803064192</v>
      </c>
      <c r="AB61" s="6"/>
      <c r="AD61" s="59"/>
    </row>
    <row r="62" spans="1:30" x14ac:dyDescent="0.2">
      <c r="A62" t="s">
        <v>56</v>
      </c>
      <c r="B62" t="s">
        <v>172</v>
      </c>
      <c r="C62" t="s">
        <v>14221</v>
      </c>
      <c r="D62" s="39" t="s">
        <v>1242</v>
      </c>
      <c r="E62" s="39" t="s">
        <v>12387</v>
      </c>
      <c r="F62" s="13">
        <v>557.02599999999995</v>
      </c>
      <c r="G62" s="96">
        <f>Baselines!G63-'Pace-of-change'!F62</f>
        <v>23842.293043581809</v>
      </c>
      <c r="H62" s="96">
        <f t="shared" si="11"/>
        <v>33.561433854758342</v>
      </c>
      <c r="I62" s="96">
        <f t="shared" si="3"/>
        <v>24399.319043581811</v>
      </c>
      <c r="J62" s="96">
        <f t="shared" si="12"/>
        <v>34.345527533172927</v>
      </c>
      <c r="K62" s="103"/>
      <c r="L62" s="98">
        <f>(1+L$3)*INDEX('Final Weighted Populations'!E:E,MATCH(D62,'Final Weighted Populations'!C:C,0),1)/Inputs!$B$5 * Inputs!$B$8 * $E$3</f>
        <v>9364.0450498719001</v>
      </c>
      <c r="M62" s="99">
        <f t="shared" si="4"/>
        <v>24399.319043581811</v>
      </c>
      <c r="N62" s="99"/>
      <c r="O62" s="96">
        <f>INDEX('Final Weighted Populations'!I:I,MATCH(D62,'Final Weighted Populations'!C:C,0),1)*$E$3</f>
        <v>30756.219816318084</v>
      </c>
      <c r="P62" s="97">
        <f t="shared" si="5"/>
        <v>-0.20668667380779815</v>
      </c>
      <c r="Q62" s="97">
        <f t="shared" si="6"/>
        <v>0.1</v>
      </c>
      <c r="R62" s="96">
        <f t="shared" si="7"/>
        <v>26839.250947939992</v>
      </c>
      <c r="S62" s="13">
        <f t="shared" si="13"/>
        <v>2439.9319043581818</v>
      </c>
      <c r="T62" s="13"/>
      <c r="U62" s="97">
        <f>INDEX('PTB reference calculation'!P:P,MATCH(D62,'PTB reference calculation'!B:B,0),1)</f>
        <v>-5.8147957508915323E-3</v>
      </c>
      <c r="V62" s="96">
        <f t="shared" si="8"/>
        <v>26839.250947939992</v>
      </c>
      <c r="W62" s="13">
        <f t="shared" si="9"/>
        <v>37.780080286490225</v>
      </c>
      <c r="X62" s="59">
        <f t="shared" si="10"/>
        <v>0.10000000000000009</v>
      </c>
      <c r="Y62" s="97"/>
      <c r="Z62" s="100">
        <f>INDEX('LA SMR&lt;75 and MFF weighted popn'!E:E,MATCH(D62,'LA SMR&lt;75 and MFF weighted popn'!B:B,0),1)</f>
        <v>710407.46193272213</v>
      </c>
      <c r="AB62" s="6"/>
      <c r="AD62" s="59"/>
    </row>
    <row r="63" spans="1:30" x14ac:dyDescent="0.2">
      <c r="A63" t="s">
        <v>56</v>
      </c>
      <c r="B63" t="s">
        <v>172</v>
      </c>
      <c r="C63" t="s">
        <v>14241</v>
      </c>
      <c r="D63" s="39" t="s">
        <v>226</v>
      </c>
      <c r="E63" s="39" t="s">
        <v>12388</v>
      </c>
      <c r="F63" s="13">
        <v>1188.287</v>
      </c>
      <c r="G63" s="96">
        <f>Baselines!G64-'Pace-of-change'!F63</f>
        <v>32989.974039113105</v>
      </c>
      <c r="H63" s="96">
        <f t="shared" si="11"/>
        <v>41.3805113936154</v>
      </c>
      <c r="I63" s="96">
        <f t="shared" si="3"/>
        <v>34178.261039113102</v>
      </c>
      <c r="J63" s="96">
        <f t="shared" si="12"/>
        <v>42.87102253145644</v>
      </c>
      <c r="K63" s="103"/>
      <c r="L63" s="98">
        <f>(1+L$3)*INDEX('Final Weighted Populations'!E:E,MATCH(D63,'Final Weighted Populations'!C:C,0),1)/Inputs!$B$5 * Inputs!$B$8 * $E$3</f>
        <v>10153.296500726648</v>
      </c>
      <c r="M63" s="99">
        <f t="shared" si="4"/>
        <v>34178.261039113102</v>
      </c>
      <c r="N63" s="99"/>
      <c r="O63" s="96">
        <f>INDEX('Final Weighted Populations'!I:I,MATCH(D63,'Final Weighted Populations'!C:C,0),1)*$E$3</f>
        <v>34544.472486709928</v>
      </c>
      <c r="P63" s="97">
        <f t="shared" si="5"/>
        <v>-1.0601159063514913E-2</v>
      </c>
      <c r="Q63" s="97">
        <f t="shared" si="6"/>
        <v>2.8000000000000001E-2</v>
      </c>
      <c r="R63" s="96">
        <f t="shared" si="7"/>
        <v>35135.252348208269</v>
      </c>
      <c r="S63" s="13">
        <f t="shared" si="13"/>
        <v>956.9913090951668</v>
      </c>
      <c r="T63" s="13"/>
      <c r="U63" s="97">
        <f>INDEX('PTB reference calculation'!P:P,MATCH(D63,'PTB reference calculation'!B:B,0),1)</f>
        <v>7.3283237966725104E-3</v>
      </c>
      <c r="V63" s="96">
        <f t="shared" si="8"/>
        <v>35135.252348208269</v>
      </c>
      <c r="W63" s="13">
        <f t="shared" si="9"/>
        <v>44.07141116233722</v>
      </c>
      <c r="X63" s="59">
        <f t="shared" si="10"/>
        <v>2.8000000000000025E-2</v>
      </c>
      <c r="Y63" s="97"/>
      <c r="Z63" s="100">
        <f>INDEX('LA SMR&lt;75 and MFF weighted popn'!E:E,MATCH(D63,'LA SMR&lt;75 and MFF weighted popn'!B:B,0),1)</f>
        <v>797234.56593634875</v>
      </c>
      <c r="AB63" s="6"/>
      <c r="AD63" s="59"/>
    </row>
    <row r="64" spans="1:30" x14ac:dyDescent="0.2">
      <c r="A64" t="s">
        <v>52</v>
      </c>
      <c r="B64" t="s">
        <v>173</v>
      </c>
      <c r="C64" t="s">
        <v>14210</v>
      </c>
      <c r="D64" s="39" t="s">
        <v>13452</v>
      </c>
      <c r="E64" s="39" t="s">
        <v>12389</v>
      </c>
      <c r="F64" s="13">
        <v>81.426000000000002</v>
      </c>
      <c r="G64" s="96">
        <f>Baselines!G65-'Pace-of-change'!F64</f>
        <v>7460.0925365402582</v>
      </c>
      <c r="H64" s="96">
        <f t="shared" si="11"/>
        <v>39.950457112276531</v>
      </c>
      <c r="I64" s="96">
        <f t="shared" si="3"/>
        <v>7541.5185365402585</v>
      </c>
      <c r="J64" s="96">
        <f t="shared" si="12"/>
        <v>40.386511478209755</v>
      </c>
      <c r="K64" s="103"/>
      <c r="L64" s="98">
        <f>(1+L$3)*INDEX('Final Weighted Populations'!E:E,MATCH(D64,'Final Weighted Populations'!C:C,0),1)/Inputs!$B$5 * Inputs!$B$8 * $E$3</f>
        <v>1864.5259484472324</v>
      </c>
      <c r="M64" s="99">
        <f t="shared" si="4"/>
        <v>7541.5185365402585</v>
      </c>
      <c r="N64" s="99"/>
      <c r="O64" s="96">
        <f>INDEX('Final Weighted Populations'!I:I,MATCH(D64,'Final Weighted Populations'!C:C,0),1)*$E$3</f>
        <v>6551.7438558832564</v>
      </c>
      <c r="P64" s="97">
        <f t="shared" si="5"/>
        <v>0.15107041765196852</v>
      </c>
      <c r="Q64" s="97">
        <f t="shared" si="6"/>
        <v>2.8000000000000001E-2</v>
      </c>
      <c r="R64" s="96">
        <f t="shared" si="7"/>
        <v>7752.6810555633856</v>
      </c>
      <c r="S64" s="13">
        <f t="shared" si="13"/>
        <v>211.16251902312706</v>
      </c>
      <c r="T64" s="13"/>
      <c r="U64" s="97">
        <f>INDEX('PTB reference calculation'!P:P,MATCH(D64,'PTB reference calculation'!B:B,0),1)</f>
        <v>1.9924349158312099E-3</v>
      </c>
      <c r="V64" s="96">
        <f t="shared" si="8"/>
        <v>7752.6810555633856</v>
      </c>
      <c r="W64" s="13">
        <f t="shared" si="9"/>
        <v>41.517333799599626</v>
      </c>
      <c r="X64" s="59">
        <f t="shared" si="10"/>
        <v>2.8000000000000025E-2</v>
      </c>
      <c r="Y64" s="97"/>
      <c r="Z64" s="100">
        <f>INDEX('LA SMR&lt;75 and MFF weighted popn'!E:E,MATCH(D64,'LA SMR&lt;75 and MFF weighted popn'!B:B,0),1)</f>
        <v>186733.59645358895</v>
      </c>
      <c r="AB64" s="6"/>
      <c r="AD64" s="59"/>
    </row>
    <row r="65" spans="1:30" x14ac:dyDescent="0.2">
      <c r="A65" t="s">
        <v>51</v>
      </c>
      <c r="B65" t="s">
        <v>173</v>
      </c>
      <c r="C65" t="s">
        <v>14215</v>
      </c>
      <c r="D65" s="39" t="s">
        <v>7718</v>
      </c>
      <c r="E65" s="39" t="s">
        <v>12390</v>
      </c>
      <c r="F65" s="13">
        <v>103.81100000000001</v>
      </c>
      <c r="G65" s="96">
        <f>Baselines!G66-'Pace-of-change'!F65</f>
        <v>10222.724288658608</v>
      </c>
      <c r="H65" s="96">
        <f t="shared" si="11"/>
        <v>60.466189726887933</v>
      </c>
      <c r="I65" s="96">
        <f t="shared" si="3"/>
        <v>10326.535288658608</v>
      </c>
      <c r="J65" s="96">
        <f t="shared" si="12"/>
        <v>61.080219357786021</v>
      </c>
      <c r="K65" s="103"/>
      <c r="L65" s="98">
        <f>(1+L$3)*INDEX('Final Weighted Populations'!E:E,MATCH(D65,'Final Weighted Populations'!C:C,0),1)/Inputs!$B$5 * Inputs!$B$8 * $E$3</f>
        <v>2629.855990939036</v>
      </c>
      <c r="M65" s="99">
        <f t="shared" si="4"/>
        <v>10326.535288658608</v>
      </c>
      <c r="N65" s="99"/>
      <c r="O65" s="96">
        <f>INDEX('Final Weighted Populations'!I:I,MATCH(D65,'Final Weighted Populations'!C:C,0),1)*$E$3</f>
        <v>8535.6216089378649</v>
      </c>
      <c r="P65" s="97">
        <f t="shared" si="5"/>
        <v>0.20981643303464062</v>
      </c>
      <c r="Q65" s="97">
        <f t="shared" si="6"/>
        <v>2.8000000000000001E-2</v>
      </c>
      <c r="R65" s="96">
        <f t="shared" si="7"/>
        <v>10615.67827674105</v>
      </c>
      <c r="S65" s="13">
        <f t="shared" si="13"/>
        <v>289.14298808244166</v>
      </c>
      <c r="T65" s="13"/>
      <c r="U65" s="97">
        <f>INDEX('PTB reference calculation'!P:P,MATCH(D65,'PTB reference calculation'!B:B,0),1)</f>
        <v>-2.5345476859540842E-3</v>
      </c>
      <c r="V65" s="96">
        <f t="shared" si="8"/>
        <v>10615.67827674105</v>
      </c>
      <c r="W65" s="13">
        <f t="shared" si="9"/>
        <v>62.790465499804036</v>
      </c>
      <c r="X65" s="59">
        <f t="shared" si="10"/>
        <v>2.8000000000000025E-2</v>
      </c>
      <c r="Y65" s="97"/>
      <c r="Z65" s="100">
        <f>INDEX('LA SMR&lt;75 and MFF weighted popn'!E:E,MATCH(D65,'LA SMR&lt;75 and MFF weighted popn'!B:B,0),1)</f>
        <v>169065.13102334272</v>
      </c>
      <c r="AB65" s="6"/>
      <c r="AD65" s="59"/>
    </row>
    <row r="66" spans="1:30" x14ac:dyDescent="0.2">
      <c r="A66" t="s">
        <v>50</v>
      </c>
      <c r="B66" t="s">
        <v>173</v>
      </c>
      <c r="C66" t="s">
        <v>14195</v>
      </c>
      <c r="D66" s="39" t="s">
        <v>4449</v>
      </c>
      <c r="E66" s="39" t="s">
        <v>12391</v>
      </c>
      <c r="F66" s="13">
        <v>188.99600000000001</v>
      </c>
      <c r="G66" s="96">
        <f>Baselines!G67-'Pace-of-change'!F66</f>
        <v>18965.177314846234</v>
      </c>
      <c r="H66" s="96">
        <f t="shared" si="11"/>
        <v>75.457101219724976</v>
      </c>
      <c r="I66" s="96">
        <f t="shared" si="3"/>
        <v>19154.173314846234</v>
      </c>
      <c r="J66" s="96">
        <f t="shared" si="12"/>
        <v>76.209063095186025</v>
      </c>
      <c r="K66" s="103"/>
      <c r="L66" s="98">
        <f>(1+L$3)*INDEX('Final Weighted Populations'!E:E,MATCH(D66,'Final Weighted Populations'!C:C,0),1)/Inputs!$B$5 * Inputs!$B$8 * $E$3</f>
        <v>5208.1360436359546</v>
      </c>
      <c r="M66" s="99">
        <f t="shared" si="4"/>
        <v>19154.173314846234</v>
      </c>
      <c r="N66" s="99"/>
      <c r="O66" s="96">
        <f>INDEX('Final Weighted Populations'!I:I,MATCH(D66,'Final Weighted Populations'!C:C,0),1)*$E$3</f>
        <v>17035.453196129441</v>
      </c>
      <c r="P66" s="97">
        <f t="shared" si="5"/>
        <v>0.1243712212598006</v>
      </c>
      <c r="Q66" s="97">
        <f t="shared" si="6"/>
        <v>2.8000000000000001E-2</v>
      </c>
      <c r="R66" s="96">
        <f t="shared" si="7"/>
        <v>19690.49016766193</v>
      </c>
      <c r="S66" s="13">
        <f t="shared" si="13"/>
        <v>536.31685281569662</v>
      </c>
      <c r="T66" s="13"/>
      <c r="U66" s="97">
        <f>INDEX('PTB reference calculation'!P:P,MATCH(D66,'PTB reference calculation'!B:B,0),1)</f>
        <v>6.0190567803857439E-3</v>
      </c>
      <c r="V66" s="96">
        <f t="shared" si="8"/>
        <v>19690.49016766193</v>
      </c>
      <c r="W66" s="13">
        <f t="shared" si="9"/>
        <v>78.342916861851236</v>
      </c>
      <c r="X66" s="59">
        <f t="shared" si="10"/>
        <v>2.8000000000000025E-2</v>
      </c>
      <c r="Y66" s="97"/>
      <c r="Z66" s="100">
        <f>INDEX('LA SMR&lt;75 and MFF weighted popn'!E:E,MATCH(D66,'LA SMR&lt;75 and MFF weighted popn'!B:B,0),1)</f>
        <v>251337.21025965697</v>
      </c>
      <c r="AB66" s="6"/>
      <c r="AD66" s="59"/>
    </row>
    <row r="67" spans="1:30" x14ac:dyDescent="0.2">
      <c r="A67" t="s">
        <v>52</v>
      </c>
      <c r="B67" t="s">
        <v>173</v>
      </c>
      <c r="C67" t="s">
        <v>14246</v>
      </c>
      <c r="D67" s="39" t="s">
        <v>13807</v>
      </c>
      <c r="E67" s="39" t="s">
        <v>12392</v>
      </c>
      <c r="F67" s="13">
        <v>102.38300000000001</v>
      </c>
      <c r="G67" s="96">
        <f>Baselines!G68-'Pace-of-change'!F67</f>
        <v>8032.3514624924592</v>
      </c>
      <c r="H67" s="96">
        <f t="shared" si="11"/>
        <v>25.924023946213243</v>
      </c>
      <c r="I67" s="96">
        <f t="shared" si="3"/>
        <v>8134.734462492459</v>
      </c>
      <c r="J67" s="96">
        <f t="shared" si="12"/>
        <v>26.254460102559115</v>
      </c>
      <c r="K67" s="103"/>
      <c r="L67" s="98">
        <f>(1+L$3)*INDEX('Final Weighted Populations'!E:E,MATCH(D67,'Final Weighted Populations'!C:C,0),1)/Inputs!$B$5 * Inputs!$B$8 * $E$3</f>
        <v>3067.8668503362628</v>
      </c>
      <c r="M67" s="99">
        <f t="shared" si="4"/>
        <v>8134.734462492459</v>
      </c>
      <c r="N67" s="99"/>
      <c r="O67" s="96">
        <f>INDEX('Final Weighted Populations'!I:I,MATCH(D67,'Final Weighted Populations'!C:C,0),1)*$E$3</f>
        <v>10367.094371544972</v>
      </c>
      <c r="P67" s="97">
        <f t="shared" si="5"/>
        <v>-0.21533130007765447</v>
      </c>
      <c r="Q67" s="97">
        <f t="shared" si="6"/>
        <v>0.1</v>
      </c>
      <c r="R67" s="96">
        <f t="shared" si="7"/>
        <v>8948.207908741706</v>
      </c>
      <c r="S67" s="13">
        <f t="shared" si="13"/>
        <v>813.47344624924699</v>
      </c>
      <c r="T67" s="13"/>
      <c r="U67" s="97">
        <f>INDEX('PTB reference calculation'!P:P,MATCH(D67,'PTB reference calculation'!B:B,0),1)</f>
        <v>-4.4888969007436837E-3</v>
      </c>
      <c r="V67" s="96">
        <f t="shared" si="8"/>
        <v>8948.207908741706</v>
      </c>
      <c r="W67" s="13">
        <f t="shared" si="9"/>
        <v>28.879906112815029</v>
      </c>
      <c r="X67" s="59">
        <f t="shared" si="10"/>
        <v>0.10000000000000009</v>
      </c>
      <c r="Y67" s="97"/>
      <c r="Z67" s="100">
        <f>INDEX('LA SMR&lt;75 and MFF weighted popn'!E:E,MATCH(D67,'LA SMR&lt;75 and MFF weighted popn'!B:B,0),1)</f>
        <v>309842.00134816475</v>
      </c>
      <c r="AB67" s="6"/>
      <c r="AD67" s="59"/>
    </row>
    <row r="68" spans="1:30" x14ac:dyDescent="0.2">
      <c r="A68" t="s">
        <v>54</v>
      </c>
      <c r="B68" t="s">
        <v>173</v>
      </c>
      <c r="C68" t="s">
        <v>14128</v>
      </c>
      <c r="D68" s="39" t="s">
        <v>11655</v>
      </c>
      <c r="E68" s="39" t="s">
        <v>12393</v>
      </c>
      <c r="F68" s="13">
        <v>3229.154</v>
      </c>
      <c r="G68" s="96">
        <f>Baselines!G69-'Pace-of-change'!F68</f>
        <v>73265.08254271347</v>
      </c>
      <c r="H68" s="96">
        <f t="shared" si="11"/>
        <v>66.971337799776535</v>
      </c>
      <c r="I68" s="96">
        <f t="shared" si="3"/>
        <v>76494.236542713465</v>
      </c>
      <c r="J68" s="96">
        <f t="shared" si="12"/>
        <v>69.92309538792118</v>
      </c>
      <c r="K68" s="103"/>
      <c r="L68" s="98">
        <f>(1+L$3)*INDEX('Final Weighted Populations'!E:E,MATCH(D68,'Final Weighted Populations'!C:C,0),1)/Inputs!$B$5 * Inputs!$B$8 * $E$3</f>
        <v>24727.847132623447</v>
      </c>
      <c r="M68" s="99">
        <f t="shared" si="4"/>
        <v>76494.236542713465</v>
      </c>
      <c r="N68" s="99"/>
      <c r="O68" s="96">
        <f>INDEX('Final Weighted Populations'!I:I,MATCH(D68,'Final Weighted Populations'!C:C,0),1)*$E$3</f>
        <v>77791.871173200547</v>
      </c>
      <c r="P68" s="97">
        <f t="shared" si="5"/>
        <v>-1.6680851236987856E-2</v>
      </c>
      <c r="Q68" s="97">
        <f t="shared" si="6"/>
        <v>2.8000000000000001E-2</v>
      </c>
      <c r="R68" s="96">
        <f t="shared" si="7"/>
        <v>78636.075165909439</v>
      </c>
      <c r="S68" s="13">
        <f t="shared" si="13"/>
        <v>2141.8386231959739</v>
      </c>
      <c r="T68" s="13"/>
      <c r="U68" s="97">
        <f>INDEX('PTB reference calculation'!P:P,MATCH(D68,'PTB reference calculation'!B:B,0),1)</f>
        <v>1.1558409726323212E-3</v>
      </c>
      <c r="V68" s="96">
        <f t="shared" si="8"/>
        <v>78636.075165909439</v>
      </c>
      <c r="W68" s="13">
        <f t="shared" si="9"/>
        <v>71.880942058782978</v>
      </c>
      <c r="X68" s="59">
        <f t="shared" si="10"/>
        <v>2.8000000000000025E-2</v>
      </c>
      <c r="Y68" s="97"/>
      <c r="Z68" s="100">
        <f>INDEX('LA SMR&lt;75 and MFF weighted popn'!E:E,MATCH(D68,'LA SMR&lt;75 and MFF weighted popn'!B:B,0),1)</f>
        <v>1093976.6913683773</v>
      </c>
      <c r="AB68" s="6"/>
      <c r="AD68" s="59"/>
    </row>
    <row r="69" spans="1:30" x14ac:dyDescent="0.2">
      <c r="A69" t="s">
        <v>54</v>
      </c>
      <c r="B69" t="s">
        <v>173</v>
      </c>
      <c r="C69" t="s">
        <v>14129</v>
      </c>
      <c r="D69" s="39" t="s">
        <v>5962</v>
      </c>
      <c r="E69" s="39" t="s">
        <v>12394</v>
      </c>
      <c r="F69" s="13">
        <v>550.19899999999996</v>
      </c>
      <c r="G69" s="96">
        <f>Baselines!G70-'Pace-of-change'!F69</f>
        <v>15660.403558220887</v>
      </c>
      <c r="H69" s="96">
        <f t="shared" ref="H69:H100" si="14">G69/Z69*1000</f>
        <v>47.74213631076757</v>
      </c>
      <c r="I69" s="96">
        <f t="shared" si="3"/>
        <v>16210.602558220888</v>
      </c>
      <c r="J69" s="96">
        <f t="shared" ref="J69:J100" si="15">I69/Z69*1000</f>
        <v>49.419467010349635</v>
      </c>
      <c r="K69" s="103"/>
      <c r="L69" s="98">
        <f>(1+L$3)*INDEX('Final Weighted Populations'!E:E,MATCH(D69,'Final Weighted Populations'!C:C,0),1)/Inputs!$B$5 * Inputs!$B$8 * $E$3</f>
        <v>7732.4293287661767</v>
      </c>
      <c r="M69" s="99">
        <f t="shared" si="4"/>
        <v>16210.602558220888</v>
      </c>
      <c r="N69" s="99"/>
      <c r="O69" s="96">
        <f>INDEX('Final Weighted Populations'!I:I,MATCH(D69,'Final Weighted Populations'!C:C,0),1)*$E$3</f>
        <v>22021.828940985408</v>
      </c>
      <c r="P69" s="97">
        <f t="shared" si="5"/>
        <v>-0.26388482075387903</v>
      </c>
      <c r="Q69" s="97">
        <f t="shared" ref="Q69:Q132" si="16">IF(P69&lt;$R$3,$Q$3,IF(P69&lt;$R$3+($Q$3-$P$3),$R$3+$Q$3-P69,$P$3))</f>
        <v>0.1</v>
      </c>
      <c r="R69" s="96">
        <f t="shared" si="7"/>
        <v>17831.662814042978</v>
      </c>
      <c r="S69" s="13">
        <f t="shared" ref="S69:S100" si="17">R69-I69</f>
        <v>1621.0602558220908</v>
      </c>
      <c r="T69" s="13"/>
      <c r="U69" s="97">
        <f>INDEX('PTB reference calculation'!P:P,MATCH(D69,'PTB reference calculation'!B:B,0),1)</f>
        <v>1.0629832820786566E-2</v>
      </c>
      <c r="V69" s="96">
        <f t="shared" si="8"/>
        <v>17831.662814042978</v>
      </c>
      <c r="W69" s="13">
        <f t="shared" si="9"/>
        <v>54.3614137113846</v>
      </c>
      <c r="X69" s="59">
        <f t="shared" si="10"/>
        <v>0.10000000000000009</v>
      </c>
      <c r="Y69" s="97"/>
      <c r="Z69" s="100">
        <f>INDEX('LA SMR&lt;75 and MFF weighted popn'!E:E,MATCH(D69,'LA SMR&lt;75 and MFF weighted popn'!B:B,0),1)</f>
        <v>328020.58660053933</v>
      </c>
      <c r="AB69" s="6"/>
      <c r="AD69" s="59"/>
    </row>
    <row r="70" spans="1:30" x14ac:dyDescent="0.2">
      <c r="A70" t="s">
        <v>51</v>
      </c>
      <c r="B70" t="s">
        <v>173</v>
      </c>
      <c r="C70" t="s">
        <v>14130</v>
      </c>
      <c r="D70" s="39" t="s">
        <v>7013</v>
      </c>
      <c r="E70" s="39" t="s">
        <v>12395</v>
      </c>
      <c r="F70" s="13">
        <v>441.84199999999998</v>
      </c>
      <c r="G70" s="96">
        <f>Baselines!G71-'Pace-of-change'!F70</f>
        <v>17512.26049336647</v>
      </c>
      <c r="H70" s="96">
        <f t="shared" si="14"/>
        <v>55.522943084864721</v>
      </c>
      <c r="I70" s="96">
        <f t="shared" ref="I70:I133" si="18">F70+G70</f>
        <v>17954.10249336647</v>
      </c>
      <c r="J70" s="96">
        <f t="shared" si="15"/>
        <v>56.923811249645361</v>
      </c>
      <c r="K70" s="103"/>
      <c r="L70" s="98">
        <f>(1+L$3)*INDEX('Final Weighted Populations'!E:E,MATCH(D70,'Final Weighted Populations'!C:C,0),1)/Inputs!$B$5 * Inputs!$B$8 * $E$3</f>
        <v>4178.6957390188163</v>
      </c>
      <c r="M70" s="99">
        <f t="shared" ref="M70:M133" si="19">MAX(I70,L70)</f>
        <v>17954.10249336647</v>
      </c>
      <c r="N70" s="99"/>
      <c r="O70" s="96">
        <f>INDEX('Final Weighted Populations'!I:I,MATCH(D70,'Final Weighted Populations'!C:C,0),1)*$E$3</f>
        <v>14146.456477227022</v>
      </c>
      <c r="P70" s="97">
        <f t="shared" ref="P70:P133" si="20">(M70-O70)/O70</f>
        <v>0.26915899555970074</v>
      </c>
      <c r="Q70" s="97">
        <f t="shared" si="16"/>
        <v>2.8000000000000001E-2</v>
      </c>
      <c r="R70" s="96">
        <f t="shared" ref="R70:R133" si="21">M70*(1+Q70)</f>
        <v>18456.817363180733</v>
      </c>
      <c r="S70" s="13">
        <f t="shared" si="17"/>
        <v>502.71486981426278</v>
      </c>
      <c r="T70" s="13"/>
      <c r="U70" s="97">
        <f>INDEX('PTB reference calculation'!P:P,MATCH(D70,'PTB reference calculation'!B:B,0),1)</f>
        <v>6.6992248706275346E-3</v>
      </c>
      <c r="V70" s="96">
        <f t="shared" ref="V70:V133" si="22">R70*(1+IF(OR(U70&gt;V$3,U70&lt;-1*V$3),U70-V$3*U70/ABS(U70),0))</f>
        <v>18456.817363180733</v>
      </c>
      <c r="W70" s="13">
        <f t="shared" ref="W70:W133" si="23">1000*V70/Z70</f>
        <v>58.517677964635439</v>
      </c>
      <c r="X70" s="59">
        <f t="shared" ref="X70:X133" si="24">V70/I70 - 1</f>
        <v>2.8000000000000025E-2</v>
      </c>
      <c r="Y70" s="97"/>
      <c r="Z70" s="100">
        <f>INDEX('LA SMR&lt;75 and MFF weighted popn'!E:E,MATCH(D70,'LA SMR&lt;75 and MFF weighted popn'!B:B,0),1)</f>
        <v>315405.83982732403</v>
      </c>
      <c r="AB70" s="6"/>
      <c r="AD70" s="59"/>
    </row>
    <row r="71" spans="1:30" x14ac:dyDescent="0.2">
      <c r="A71" t="s">
        <v>54</v>
      </c>
      <c r="B71" t="s">
        <v>173</v>
      </c>
      <c r="C71" t="s">
        <v>14131</v>
      </c>
      <c r="D71" s="39" t="s">
        <v>8678</v>
      </c>
      <c r="E71" s="39" t="s">
        <v>12396</v>
      </c>
      <c r="F71" s="13">
        <v>536.45299999999997</v>
      </c>
      <c r="G71" s="96">
        <f>Baselines!G72-'Pace-of-change'!F71</f>
        <v>18394.771938241232</v>
      </c>
      <c r="H71" s="96">
        <f t="shared" si="14"/>
        <v>58.528197120601064</v>
      </c>
      <c r="I71" s="96">
        <f t="shared" si="18"/>
        <v>18931.224938241234</v>
      </c>
      <c r="J71" s="96">
        <f t="shared" si="15"/>
        <v>60.235074870178629</v>
      </c>
      <c r="K71" s="103"/>
      <c r="L71" s="98">
        <f>(1+L$3)*INDEX('Final Weighted Populations'!E:E,MATCH(D71,'Final Weighted Populations'!C:C,0),1)/Inputs!$B$5 * Inputs!$B$8 * $E$3</f>
        <v>6945.6965088564302</v>
      </c>
      <c r="M71" s="99">
        <f t="shared" si="19"/>
        <v>18931.224938241234</v>
      </c>
      <c r="N71" s="99"/>
      <c r="O71" s="96">
        <f>INDEX('Final Weighted Populations'!I:I,MATCH(D71,'Final Weighted Populations'!C:C,0),1)*$E$3</f>
        <v>21825.817040793227</v>
      </c>
      <c r="P71" s="97">
        <f t="shared" si="20"/>
        <v>-0.13262239379822058</v>
      </c>
      <c r="Q71" s="97">
        <f t="shared" si="16"/>
        <v>9.9569461533932674E-2</v>
      </c>
      <c r="R71" s="96">
        <f t="shared" si="21"/>
        <v>20816.196811519672</v>
      </c>
      <c r="S71" s="13">
        <f t="shared" si="17"/>
        <v>1884.9718732784386</v>
      </c>
      <c r="T71" s="13"/>
      <c r="U71" s="97">
        <f>INDEX('PTB reference calculation'!P:P,MATCH(D71,'PTB reference calculation'!B:B,0),1)</f>
        <v>5.1932546460433287E-3</v>
      </c>
      <c r="V71" s="96">
        <f t="shared" si="22"/>
        <v>20816.196811519672</v>
      </c>
      <c r="W71" s="13">
        <f t="shared" si="23"/>
        <v>66.232648840458438</v>
      </c>
      <c r="X71" s="59">
        <f t="shared" si="24"/>
        <v>9.9569461533932646E-2</v>
      </c>
      <c r="Y71" s="97"/>
      <c r="Z71" s="100">
        <f>INDEX('LA SMR&lt;75 and MFF weighted popn'!E:E,MATCH(D71,'LA SMR&lt;75 and MFF weighted popn'!B:B,0),1)</f>
        <v>314289.05797897105</v>
      </c>
      <c r="AB71" s="6"/>
      <c r="AD71" s="59"/>
    </row>
    <row r="72" spans="1:30" x14ac:dyDescent="0.2">
      <c r="A72" t="s">
        <v>52</v>
      </c>
      <c r="B72" t="s">
        <v>173</v>
      </c>
      <c r="C72" t="s">
        <v>14132</v>
      </c>
      <c r="D72" s="39" t="s">
        <v>9209</v>
      </c>
      <c r="E72" s="39" t="s">
        <v>12397</v>
      </c>
      <c r="F72" s="13">
        <v>248.65299999999996</v>
      </c>
      <c r="G72" s="96">
        <f>Baselines!G73-'Pace-of-change'!F72</f>
        <v>9124.3608950204634</v>
      </c>
      <c r="H72" s="96">
        <f t="shared" si="14"/>
        <v>43.554788051189099</v>
      </c>
      <c r="I72" s="96">
        <f t="shared" si="18"/>
        <v>9373.0138950204637</v>
      </c>
      <c r="J72" s="96">
        <f t="shared" si="15"/>
        <v>44.741723644585313</v>
      </c>
      <c r="K72" s="103"/>
      <c r="L72" s="98">
        <f>(1+L$3)*INDEX('Final Weighted Populations'!E:E,MATCH(D72,'Final Weighted Populations'!C:C,0),1)/Inputs!$B$5 * Inputs!$B$8 * $E$3</f>
        <v>2369.0823499368671</v>
      </c>
      <c r="M72" s="99">
        <f t="shared" si="19"/>
        <v>9373.0138950204637</v>
      </c>
      <c r="N72" s="99"/>
      <c r="O72" s="96">
        <f>INDEX('Final Weighted Populations'!I:I,MATCH(D72,'Final Weighted Populations'!C:C,0),1)*$E$3</f>
        <v>8015.7303431055107</v>
      </c>
      <c r="P72" s="97">
        <f t="shared" si="20"/>
        <v>0.16932749653715332</v>
      </c>
      <c r="Q72" s="97">
        <f t="shared" si="16"/>
        <v>2.8000000000000001E-2</v>
      </c>
      <c r="R72" s="96">
        <f t="shared" si="21"/>
        <v>9635.4582840810363</v>
      </c>
      <c r="S72" s="13">
        <f t="shared" si="17"/>
        <v>262.44438906057258</v>
      </c>
      <c r="T72" s="13"/>
      <c r="U72" s="97">
        <f>INDEX('PTB reference calculation'!P:P,MATCH(D72,'PTB reference calculation'!B:B,0),1)</f>
        <v>1.2753271605169057E-2</v>
      </c>
      <c r="V72" s="96">
        <f t="shared" si="22"/>
        <v>9635.4582840810363</v>
      </c>
      <c r="W72" s="13">
        <f t="shared" si="23"/>
        <v>45.994491906633698</v>
      </c>
      <c r="X72" s="59">
        <f t="shared" si="24"/>
        <v>2.8000000000000025E-2</v>
      </c>
      <c r="Y72" s="97"/>
      <c r="Z72" s="100">
        <f>INDEX('LA SMR&lt;75 and MFF weighted popn'!E:E,MATCH(D72,'LA SMR&lt;75 and MFF weighted popn'!B:B,0),1)</f>
        <v>209491.56920007919</v>
      </c>
      <c r="AB72" s="6"/>
      <c r="AD72" s="59"/>
    </row>
    <row r="73" spans="1:30" x14ac:dyDescent="0.2">
      <c r="A73" t="s">
        <v>54</v>
      </c>
      <c r="B73" t="s">
        <v>173</v>
      </c>
      <c r="C73" t="s">
        <v>14133</v>
      </c>
      <c r="D73" s="39" t="s">
        <v>85</v>
      </c>
      <c r="E73" s="39" t="s">
        <v>12398</v>
      </c>
      <c r="F73" s="13">
        <v>392.60899999999998</v>
      </c>
      <c r="G73" s="96">
        <f>Baselines!G74-'Pace-of-change'!F73</f>
        <v>13228.934916374939</v>
      </c>
      <c r="H73" s="96">
        <f t="shared" si="14"/>
        <v>48.65461664774714</v>
      </c>
      <c r="I73" s="96">
        <f t="shared" si="18"/>
        <v>13621.54391637494</v>
      </c>
      <c r="J73" s="96">
        <f t="shared" si="15"/>
        <v>50.098590823159427</v>
      </c>
      <c r="K73" s="103"/>
      <c r="L73" s="98">
        <f>(1+L$3)*INDEX('Final Weighted Populations'!E:E,MATCH(D73,'Final Weighted Populations'!C:C,0),1)/Inputs!$B$5 * Inputs!$B$8 * $E$3</f>
        <v>4821.868503678169</v>
      </c>
      <c r="M73" s="99">
        <f t="shared" si="19"/>
        <v>13621.54391637494</v>
      </c>
      <c r="N73" s="99"/>
      <c r="O73" s="96">
        <f>INDEX('Final Weighted Populations'!I:I,MATCH(D73,'Final Weighted Populations'!C:C,0),1)*$E$3</f>
        <v>15945.666366083899</v>
      </c>
      <c r="P73" s="97">
        <f t="shared" si="20"/>
        <v>-0.14575260740763515</v>
      </c>
      <c r="Q73" s="97">
        <f t="shared" si="16"/>
        <v>0.1</v>
      </c>
      <c r="R73" s="96">
        <f t="shared" si="21"/>
        <v>14983.698308012436</v>
      </c>
      <c r="S73" s="13">
        <f t="shared" si="17"/>
        <v>1362.1543916374958</v>
      </c>
      <c r="T73" s="13"/>
      <c r="U73" s="97">
        <f>INDEX('PTB reference calculation'!P:P,MATCH(D73,'PTB reference calculation'!B:B,0),1)</f>
        <v>-7.8243226773539471E-3</v>
      </c>
      <c r="V73" s="96">
        <f t="shared" si="22"/>
        <v>14983.698308012436</v>
      </c>
      <c r="W73" s="13">
        <f t="shared" si="23"/>
        <v>55.108449905475382</v>
      </c>
      <c r="X73" s="59">
        <f t="shared" si="24"/>
        <v>0.10000000000000009</v>
      </c>
      <c r="Y73" s="97"/>
      <c r="Z73" s="100">
        <f>INDEX('LA SMR&lt;75 and MFF weighted popn'!E:E,MATCH(D73,'LA SMR&lt;75 and MFF weighted popn'!B:B,0),1)</f>
        <v>271894.75177968503</v>
      </c>
      <c r="AB73" s="6"/>
      <c r="AD73" s="59"/>
    </row>
    <row r="74" spans="1:30" x14ac:dyDescent="0.2">
      <c r="A74" t="s">
        <v>54</v>
      </c>
      <c r="B74" t="s">
        <v>173</v>
      </c>
      <c r="C74" t="s">
        <v>14134</v>
      </c>
      <c r="D74" s="39" t="s">
        <v>1095</v>
      </c>
      <c r="E74" s="39" t="s">
        <v>12399</v>
      </c>
      <c r="F74" s="13">
        <v>504.82900000000001</v>
      </c>
      <c r="G74" s="96">
        <f>Baselines!G75-'Pace-of-change'!F74</f>
        <v>17754.339110738572</v>
      </c>
      <c r="H74" s="96">
        <f t="shared" si="14"/>
        <v>70.495248758725765</v>
      </c>
      <c r="I74" s="96">
        <f t="shared" si="18"/>
        <v>18259.168110738574</v>
      </c>
      <c r="J74" s="96">
        <f t="shared" si="15"/>
        <v>72.499719086438134</v>
      </c>
      <c r="K74" s="103"/>
      <c r="L74" s="98">
        <f>(1+L$3)*INDEX('Final Weighted Populations'!E:E,MATCH(D74,'Final Weighted Populations'!C:C,0),1)/Inputs!$B$5 * Inputs!$B$8 * $E$3</f>
        <v>4971.2808923978528</v>
      </c>
      <c r="M74" s="99">
        <f t="shared" si="19"/>
        <v>18259.168110738574</v>
      </c>
      <c r="N74" s="99"/>
      <c r="O74" s="96">
        <f>INDEX('Final Weighted Populations'!I:I,MATCH(D74,'Final Weighted Populations'!C:C,0),1)*$E$3</f>
        <v>16266.261513938931</v>
      </c>
      <c r="P74" s="97">
        <f t="shared" si="20"/>
        <v>0.12251780134555662</v>
      </c>
      <c r="Q74" s="97">
        <f t="shared" si="16"/>
        <v>2.8000000000000001E-2</v>
      </c>
      <c r="R74" s="96">
        <f t="shared" si="21"/>
        <v>18770.424817839255</v>
      </c>
      <c r="S74" s="13">
        <f t="shared" si="17"/>
        <v>511.25670710068152</v>
      </c>
      <c r="T74" s="13"/>
      <c r="U74" s="97">
        <f>INDEX('PTB reference calculation'!P:P,MATCH(D74,'PTB reference calculation'!B:B,0),1)</f>
        <v>1.0757306152010546E-2</v>
      </c>
      <c r="V74" s="96">
        <f t="shared" si="22"/>
        <v>18770.424817839255</v>
      </c>
      <c r="W74" s="13">
        <f t="shared" si="23"/>
        <v>74.529711220858417</v>
      </c>
      <c r="X74" s="59">
        <f t="shared" si="24"/>
        <v>2.8000000000000025E-2</v>
      </c>
      <c r="Y74" s="97"/>
      <c r="Z74" s="100">
        <f>INDEX('LA SMR&lt;75 and MFF weighted popn'!E:E,MATCH(D74,'LA SMR&lt;75 and MFF weighted popn'!B:B,0),1)</f>
        <v>251851.57047255579</v>
      </c>
      <c r="AB74" s="6"/>
      <c r="AD74" s="59"/>
    </row>
    <row r="75" spans="1:30" x14ac:dyDescent="0.2">
      <c r="A75" t="s">
        <v>56</v>
      </c>
      <c r="B75" t="s">
        <v>173</v>
      </c>
      <c r="C75" t="s">
        <v>14235</v>
      </c>
      <c r="D75" s="39" t="s">
        <v>12974</v>
      </c>
      <c r="E75" s="39" t="s">
        <v>12400</v>
      </c>
      <c r="F75" s="13">
        <v>393.66199999999998</v>
      </c>
      <c r="G75" s="96">
        <f>Baselines!G76-'Pace-of-change'!F75</f>
        <v>30155.289214236425</v>
      </c>
      <c r="H75" s="96">
        <f t="shared" si="14"/>
        <v>35.103597336721691</v>
      </c>
      <c r="I75" s="96">
        <f t="shared" si="18"/>
        <v>30548.951214236426</v>
      </c>
      <c r="J75" s="96">
        <f t="shared" si="15"/>
        <v>35.561856988505916</v>
      </c>
      <c r="K75" s="103"/>
      <c r="L75" s="98">
        <f>(1+L$3)*INDEX('Final Weighted Populations'!E:E,MATCH(D75,'Final Weighted Populations'!C:C,0),1)/Inputs!$B$5 * Inputs!$B$8 * $E$3</f>
        <v>10489.365929988558</v>
      </c>
      <c r="M75" s="99">
        <f t="shared" si="19"/>
        <v>30548.951214236426</v>
      </c>
      <c r="N75" s="99"/>
      <c r="O75" s="96">
        <f>INDEX('Final Weighted Populations'!I:I,MATCH(D75,'Final Weighted Populations'!C:C,0),1)*$E$3</f>
        <v>33610.468797882575</v>
      </c>
      <c r="P75" s="97">
        <f t="shared" si="20"/>
        <v>-9.1088214272066981E-2</v>
      </c>
      <c r="Q75" s="97">
        <f t="shared" si="16"/>
        <v>5.8035282007779077E-2</v>
      </c>
      <c r="R75" s="96">
        <f t="shared" si="21"/>
        <v>32321.868212996524</v>
      </c>
      <c r="S75" s="13">
        <f t="shared" si="17"/>
        <v>1772.9169987600981</v>
      </c>
      <c r="T75" s="13"/>
      <c r="U75" s="97">
        <f>INDEX('PTB reference calculation'!P:P,MATCH(D75,'PTB reference calculation'!B:B,0),1)</f>
        <v>-1.6225077382027552E-3</v>
      </c>
      <c r="V75" s="96">
        <f t="shared" si="22"/>
        <v>32321.868212996524</v>
      </c>
      <c r="W75" s="13">
        <f t="shared" si="23"/>
        <v>37.625699387554171</v>
      </c>
      <c r="X75" s="59">
        <f t="shared" si="24"/>
        <v>5.8035282007779188E-2</v>
      </c>
      <c r="Y75" s="97"/>
      <c r="Z75" s="100">
        <f>INDEX('LA SMR&lt;75 and MFF weighted popn'!E:E,MATCH(D75,'LA SMR&lt;75 and MFF weighted popn'!B:B,0),1)</f>
        <v>859037.00765992806</v>
      </c>
      <c r="AB75" s="6"/>
      <c r="AD75" s="59"/>
    </row>
    <row r="76" spans="1:30" x14ac:dyDescent="0.2">
      <c r="A76" t="s">
        <v>56</v>
      </c>
      <c r="B76" t="s">
        <v>173</v>
      </c>
      <c r="C76" t="s">
        <v>14226</v>
      </c>
      <c r="D76" s="39" t="s">
        <v>783</v>
      </c>
      <c r="E76" s="39" t="s">
        <v>12401</v>
      </c>
      <c r="F76" s="13">
        <v>234.85400000000001</v>
      </c>
      <c r="G76" s="96">
        <f>Baselines!G77-'Pace-of-change'!F76</f>
        <v>20403.611711540118</v>
      </c>
      <c r="H76" s="96">
        <f t="shared" si="14"/>
        <v>36.788468319667246</v>
      </c>
      <c r="I76" s="96">
        <f t="shared" si="18"/>
        <v>20638.465711540117</v>
      </c>
      <c r="J76" s="96">
        <f t="shared" si="15"/>
        <v>37.21191878818702</v>
      </c>
      <c r="K76" s="103"/>
      <c r="L76" s="98">
        <f>(1+L$3)*INDEX('Final Weighted Populations'!E:E,MATCH(D76,'Final Weighted Populations'!C:C,0),1)/Inputs!$B$5 * Inputs!$B$8 * $E$3</f>
        <v>6560.7508466200661</v>
      </c>
      <c r="M76" s="99">
        <f t="shared" si="19"/>
        <v>20638.465711540117</v>
      </c>
      <c r="N76" s="99"/>
      <c r="O76" s="96">
        <f>INDEX('Final Weighted Populations'!I:I,MATCH(D76,'Final Weighted Populations'!C:C,0),1)*$E$3</f>
        <v>21318.113114895074</v>
      </c>
      <c r="P76" s="97">
        <f t="shared" si="20"/>
        <v>-3.1881217614896859E-2</v>
      </c>
      <c r="Q76" s="97">
        <f t="shared" si="16"/>
        <v>2.8000000000000001E-2</v>
      </c>
      <c r="R76" s="96">
        <f t="shared" si="21"/>
        <v>21216.342751463242</v>
      </c>
      <c r="S76" s="13">
        <f t="shared" si="17"/>
        <v>577.87703992312527</v>
      </c>
      <c r="T76" s="13"/>
      <c r="U76" s="97">
        <f>INDEX('PTB reference calculation'!P:P,MATCH(D76,'PTB reference calculation'!B:B,0),1)</f>
        <v>2.9829543667661058E-4</v>
      </c>
      <c r="V76" s="96">
        <f t="shared" si="22"/>
        <v>21216.342751463242</v>
      </c>
      <c r="W76" s="13">
        <f t="shared" si="23"/>
        <v>38.253852514256259</v>
      </c>
      <c r="X76" s="59">
        <f t="shared" si="24"/>
        <v>2.8000000000000025E-2</v>
      </c>
      <c r="Y76" s="97"/>
      <c r="Z76" s="100">
        <f>INDEX('LA SMR&lt;75 and MFF weighted popn'!E:E,MATCH(D76,'LA SMR&lt;75 and MFF weighted popn'!B:B,0),1)</f>
        <v>554619.76655962795</v>
      </c>
      <c r="AB76" s="6"/>
      <c r="AD76" s="59"/>
    </row>
    <row r="77" spans="1:30" x14ac:dyDescent="0.2">
      <c r="A77" t="s">
        <v>56</v>
      </c>
      <c r="B77" t="s">
        <v>173</v>
      </c>
      <c r="C77" t="s">
        <v>14242</v>
      </c>
      <c r="D77" s="39" t="s">
        <v>3698</v>
      </c>
      <c r="E77" s="39" t="s">
        <v>12402</v>
      </c>
      <c r="F77" s="13">
        <v>203.37</v>
      </c>
      <c r="G77" s="96">
        <f>Baselines!G78-'Pace-of-change'!F77</f>
        <v>24899.475301222334</v>
      </c>
      <c r="H77" s="96">
        <f t="shared" si="14"/>
        <v>43.561040031773835</v>
      </c>
      <c r="I77" s="96">
        <f t="shared" si="18"/>
        <v>25102.845301222333</v>
      </c>
      <c r="J77" s="96">
        <f t="shared" si="15"/>
        <v>43.916831011466769</v>
      </c>
      <c r="K77" s="103"/>
      <c r="L77" s="98">
        <f>(1+L$3)*INDEX('Final Weighted Populations'!E:E,MATCH(D77,'Final Weighted Populations'!C:C,0),1)/Inputs!$B$5 * Inputs!$B$8 * $E$3</f>
        <v>6130.8075299069405</v>
      </c>
      <c r="M77" s="99">
        <f t="shared" si="19"/>
        <v>25102.845301222333</v>
      </c>
      <c r="N77" s="99"/>
      <c r="O77" s="96">
        <f>INDEX('Final Weighted Populations'!I:I,MATCH(D77,'Final Weighted Populations'!C:C,0),1)*$E$3</f>
        <v>20430.960480368278</v>
      </c>
      <c r="P77" s="97">
        <f t="shared" si="20"/>
        <v>0.22866692074233028</v>
      </c>
      <c r="Q77" s="97">
        <f t="shared" si="16"/>
        <v>2.8000000000000001E-2</v>
      </c>
      <c r="R77" s="96">
        <f t="shared" si="21"/>
        <v>25805.72496965656</v>
      </c>
      <c r="S77" s="13">
        <f t="shared" si="17"/>
        <v>702.87966843422691</v>
      </c>
      <c r="T77" s="13"/>
      <c r="U77" s="97">
        <f>INDEX('PTB reference calculation'!P:P,MATCH(D77,'PTB reference calculation'!B:B,0),1)</f>
        <v>-1.6064959916297958E-2</v>
      </c>
      <c r="V77" s="96">
        <f t="shared" si="22"/>
        <v>25805.72496965656</v>
      </c>
      <c r="W77" s="13">
        <f t="shared" si="23"/>
        <v>45.146502279787839</v>
      </c>
      <c r="X77" s="59">
        <f t="shared" si="24"/>
        <v>2.8000000000000025E-2</v>
      </c>
      <c r="Y77" s="97"/>
      <c r="Z77" s="100">
        <f>INDEX('LA SMR&lt;75 and MFF weighted popn'!E:E,MATCH(D77,'LA SMR&lt;75 and MFF weighted popn'!B:B,0),1)</f>
        <v>571599.65150190215</v>
      </c>
      <c r="AB77" s="6"/>
      <c r="AD77" s="59"/>
    </row>
    <row r="78" spans="1:30" x14ac:dyDescent="0.2">
      <c r="A78" t="s">
        <v>57</v>
      </c>
      <c r="B78" t="s">
        <v>174</v>
      </c>
      <c r="C78" t="s">
        <v>14203</v>
      </c>
      <c r="D78" s="39" t="s">
        <v>8037</v>
      </c>
      <c r="E78" s="39" t="s">
        <v>12403</v>
      </c>
      <c r="F78" s="13">
        <v>389.80799999999999</v>
      </c>
      <c r="G78" s="96">
        <f>Baselines!G79-'Pace-of-change'!F78</f>
        <v>7288.4855773589416</v>
      </c>
      <c r="H78" s="96">
        <f t="shared" si="14"/>
        <v>38.470143815598334</v>
      </c>
      <c r="I78" s="96">
        <f t="shared" si="18"/>
        <v>7678.2935773589415</v>
      </c>
      <c r="J78" s="96">
        <f t="shared" si="15"/>
        <v>40.527631569577636</v>
      </c>
      <c r="K78" s="103"/>
      <c r="L78" s="98">
        <f>(1+L$3)*INDEX('Final Weighted Populations'!E:E,MATCH(D78,'Final Weighted Populations'!C:C,0),1)/Inputs!$B$5 * Inputs!$B$8 * $E$3</f>
        <v>3214.7389197090138</v>
      </c>
      <c r="M78" s="99">
        <f t="shared" si="19"/>
        <v>7678.2935773589415</v>
      </c>
      <c r="N78" s="99"/>
      <c r="O78" s="96">
        <f>INDEX('Final Weighted Populations'!I:I,MATCH(D78,'Final Weighted Populations'!C:C,0),1)*$E$3</f>
        <v>11044.695365472979</v>
      </c>
      <c r="P78" s="97">
        <f t="shared" si="20"/>
        <v>-0.304798066104911</v>
      </c>
      <c r="Q78" s="97">
        <f t="shared" si="16"/>
        <v>0.1</v>
      </c>
      <c r="R78" s="96">
        <f t="shared" si="21"/>
        <v>8446.1229350948361</v>
      </c>
      <c r="S78" s="13">
        <f t="shared" si="17"/>
        <v>767.82935773589452</v>
      </c>
      <c r="T78" s="13"/>
      <c r="U78" s="97">
        <f>INDEX('PTB reference calculation'!P:P,MATCH(D78,'PTB reference calculation'!B:B,0),1)</f>
        <v>1.6620812547689476E-2</v>
      </c>
      <c r="V78" s="96">
        <f t="shared" si="22"/>
        <v>8446.1229350948361</v>
      </c>
      <c r="W78" s="13">
        <f t="shared" si="23"/>
        <v>44.580394726535395</v>
      </c>
      <c r="X78" s="59">
        <f t="shared" si="24"/>
        <v>0.10000000000000009</v>
      </c>
      <c r="Y78" s="97"/>
      <c r="Z78" s="100">
        <f>INDEX('LA SMR&lt;75 and MFF weighted popn'!E:E,MATCH(D78,'LA SMR&lt;75 and MFF weighted popn'!B:B,0),1)</f>
        <v>189458.23577617374</v>
      </c>
      <c r="AB78" s="6"/>
      <c r="AD78" s="59"/>
    </row>
    <row r="79" spans="1:30" x14ac:dyDescent="0.2">
      <c r="A79" t="s">
        <v>58</v>
      </c>
      <c r="B79" t="s">
        <v>174</v>
      </c>
      <c r="C79" t="s">
        <v>8416</v>
      </c>
      <c r="D79" s="39" t="s">
        <v>3384</v>
      </c>
      <c r="E79" s="39" t="s">
        <v>12404</v>
      </c>
      <c r="F79" s="13">
        <v>212.30987067574688</v>
      </c>
      <c r="G79" s="96">
        <f>Baselines!G80-'Pace-of-change'!F79</f>
        <v>10584.873562081204</v>
      </c>
      <c r="H79" s="96">
        <f t="shared" si="14"/>
        <v>50.33733684141329</v>
      </c>
      <c r="I79" s="96">
        <f t="shared" si="18"/>
        <v>10797.18343275695</v>
      </c>
      <c r="J79" s="96">
        <f t="shared" si="15"/>
        <v>51.346995899906631</v>
      </c>
      <c r="K79" s="103"/>
      <c r="L79" s="98">
        <f>(1+L$3)*INDEX('Final Weighted Populations'!E:E,MATCH(D79,'Final Weighted Populations'!C:C,0),1)/Inputs!$B$5 * Inputs!$B$8 * $E$3</f>
        <v>4533.0483692759854</v>
      </c>
      <c r="M79" s="99">
        <f t="shared" si="19"/>
        <v>10797.18343275695</v>
      </c>
      <c r="N79" s="99"/>
      <c r="O79" s="96">
        <f>INDEX('Final Weighted Populations'!I:I,MATCH(D79,'Final Weighted Populations'!C:C,0),1)*$E$3</f>
        <v>14219.381425247899</v>
      </c>
      <c r="P79" s="97">
        <f t="shared" si="20"/>
        <v>-0.24067136889755991</v>
      </c>
      <c r="Q79" s="97">
        <f t="shared" si="16"/>
        <v>0.1</v>
      </c>
      <c r="R79" s="96">
        <f t="shared" si="21"/>
        <v>11876.901776032646</v>
      </c>
      <c r="S79" s="13">
        <f t="shared" si="17"/>
        <v>1079.7183432756956</v>
      </c>
      <c r="T79" s="13"/>
      <c r="U79" s="97">
        <f>INDEX('PTB reference calculation'!P:P,MATCH(D79,'PTB reference calculation'!B:B,0),1)</f>
        <v>1.0196387935372487E-2</v>
      </c>
      <c r="V79" s="96">
        <f t="shared" si="22"/>
        <v>11876.901776032646</v>
      </c>
      <c r="W79" s="13">
        <f t="shared" si="23"/>
        <v>56.481695489897291</v>
      </c>
      <c r="X79" s="59">
        <f t="shared" si="24"/>
        <v>0.10000000000000009</v>
      </c>
      <c r="Y79" s="97"/>
      <c r="Z79" s="100">
        <f>INDEX('LA SMR&lt;75 and MFF weighted popn'!E:E,MATCH(D79,'LA SMR&lt;75 and MFF weighted popn'!B:B,0),1)</f>
        <v>210278.77568153085</v>
      </c>
      <c r="AB79" s="6"/>
      <c r="AD79" s="59"/>
    </row>
    <row r="80" spans="1:30" x14ac:dyDescent="0.2">
      <c r="A80" t="s">
        <v>53</v>
      </c>
      <c r="B80" t="s">
        <v>174</v>
      </c>
      <c r="C80" t="s">
        <v>14208</v>
      </c>
      <c r="D80" s="39" t="s">
        <v>3427</v>
      </c>
      <c r="E80" s="39" t="s">
        <v>12405</v>
      </c>
      <c r="F80" s="13">
        <v>101.962</v>
      </c>
      <c r="G80" s="96">
        <f>Baselines!G81-'Pace-of-change'!F80</f>
        <v>6558.9803418876099</v>
      </c>
      <c r="H80" s="96">
        <f t="shared" si="14"/>
        <v>37.186938760205763</v>
      </c>
      <c r="I80" s="96">
        <f t="shared" si="18"/>
        <v>6660.9423418876104</v>
      </c>
      <c r="J80" s="96">
        <f t="shared" si="15"/>
        <v>37.765024751050021</v>
      </c>
      <c r="K80" s="103"/>
      <c r="L80" s="98">
        <f>(1+L$3)*INDEX('Final Weighted Populations'!E:E,MATCH(D80,'Final Weighted Populations'!C:C,0),1)/Inputs!$B$5 * Inputs!$B$8 * $E$3</f>
        <v>2512.747421904759</v>
      </c>
      <c r="M80" s="99">
        <f t="shared" si="19"/>
        <v>6660.9423418876104</v>
      </c>
      <c r="N80" s="99"/>
      <c r="O80" s="96">
        <f>INDEX('Final Weighted Populations'!I:I,MATCH(D80,'Final Weighted Populations'!C:C,0),1)*$E$3</f>
        <v>8748.7510265657111</v>
      </c>
      <c r="P80" s="97">
        <f t="shared" si="20"/>
        <v>-0.23864077036121373</v>
      </c>
      <c r="Q80" s="97">
        <f t="shared" si="16"/>
        <v>0.1</v>
      </c>
      <c r="R80" s="96">
        <f t="shared" si="21"/>
        <v>7327.0365760763716</v>
      </c>
      <c r="S80" s="13">
        <f t="shared" si="17"/>
        <v>666.09423418876122</v>
      </c>
      <c r="T80" s="13"/>
      <c r="U80" s="97">
        <f>INDEX('PTB reference calculation'!P:P,MATCH(D80,'PTB reference calculation'!B:B,0),1)</f>
        <v>3.2065372385901266E-3</v>
      </c>
      <c r="V80" s="96">
        <f t="shared" si="22"/>
        <v>7327.0365760763716</v>
      </c>
      <c r="W80" s="13">
        <f t="shared" si="23"/>
        <v>41.541527226155026</v>
      </c>
      <c r="X80" s="59">
        <f t="shared" si="24"/>
        <v>0.10000000000000009</v>
      </c>
      <c r="Y80" s="97"/>
      <c r="Z80" s="100">
        <f>INDEX('LA SMR&lt;75 and MFF weighted popn'!E:E,MATCH(D80,'LA SMR&lt;75 and MFF weighted popn'!B:B,0),1)</f>
        <v>176378.60390128326</v>
      </c>
      <c r="AB80" s="6"/>
      <c r="AD80" s="59"/>
    </row>
    <row r="81" spans="1:30" x14ac:dyDescent="0.2">
      <c r="A81" t="s">
        <v>57</v>
      </c>
      <c r="B81" t="s">
        <v>174</v>
      </c>
      <c r="C81" t="s">
        <v>14209</v>
      </c>
      <c r="D81" s="39" t="s">
        <v>392</v>
      </c>
      <c r="E81" s="39" t="s">
        <v>12406</v>
      </c>
      <c r="F81" s="13">
        <v>91.843000000000018</v>
      </c>
      <c r="G81" s="96">
        <f>Baselines!G82-'Pace-of-change'!F81</f>
        <v>7122.9007749610846</v>
      </c>
      <c r="H81" s="96">
        <f t="shared" si="14"/>
        <v>43.783260635838118</v>
      </c>
      <c r="I81" s="96">
        <f t="shared" si="18"/>
        <v>7214.7437749610845</v>
      </c>
      <c r="J81" s="96">
        <f t="shared" si="15"/>
        <v>44.34780394952751</v>
      </c>
      <c r="K81" s="103"/>
      <c r="L81" s="98">
        <f>(1+L$3)*INDEX('Final Weighted Populations'!E:E,MATCH(D81,'Final Weighted Populations'!C:C,0),1)/Inputs!$B$5 * Inputs!$B$8 * $E$3</f>
        <v>2302.1403963974444</v>
      </c>
      <c r="M81" s="99">
        <f t="shared" si="19"/>
        <v>7214.7437749610845</v>
      </c>
      <c r="N81" s="99"/>
      <c r="O81" s="96">
        <f>INDEX('Final Weighted Populations'!I:I,MATCH(D81,'Final Weighted Populations'!C:C,0),1)*$E$3</f>
        <v>7525.8674142528307</v>
      </c>
      <c r="P81" s="97">
        <f t="shared" si="20"/>
        <v>-4.1340568756569655E-2</v>
      </c>
      <c r="Q81" s="97">
        <f t="shared" si="16"/>
        <v>2.8000000000000001E-2</v>
      </c>
      <c r="R81" s="96">
        <f t="shared" si="21"/>
        <v>7416.7566006599945</v>
      </c>
      <c r="S81" s="13">
        <f t="shared" si="17"/>
        <v>202.01282569891009</v>
      </c>
      <c r="T81" s="13"/>
      <c r="U81" s="97">
        <f>INDEX('PTB reference calculation'!P:P,MATCH(D81,'PTB reference calculation'!B:B,0),1)</f>
        <v>1.6914208736260667E-2</v>
      </c>
      <c r="V81" s="96">
        <f t="shared" si="22"/>
        <v>7416.7566006599945</v>
      </c>
      <c r="W81" s="13">
        <f t="shared" si="23"/>
        <v>45.589542460114274</v>
      </c>
      <c r="X81" s="59">
        <f t="shared" si="24"/>
        <v>2.8000000000000025E-2</v>
      </c>
      <c r="Y81" s="97"/>
      <c r="Z81" s="100">
        <f>INDEX('LA SMR&lt;75 and MFF weighted popn'!E:E,MATCH(D81,'LA SMR&lt;75 and MFF weighted popn'!B:B,0),1)</f>
        <v>162685.4800560638</v>
      </c>
      <c r="AB81" s="6"/>
      <c r="AD81" s="59"/>
    </row>
    <row r="82" spans="1:30" x14ac:dyDescent="0.2">
      <c r="A82" t="s">
        <v>57</v>
      </c>
      <c r="B82" t="s">
        <v>174</v>
      </c>
      <c r="C82" t="s">
        <v>14250</v>
      </c>
      <c r="D82" s="39" t="s">
        <v>11010</v>
      </c>
      <c r="E82" s="39" t="s">
        <v>12407</v>
      </c>
      <c r="F82" s="13">
        <v>163.32143481297098</v>
      </c>
      <c r="G82" s="96">
        <f>Baselines!G83-'Pace-of-change'!F82</f>
        <v>5905.5411995911118</v>
      </c>
      <c r="H82" s="96">
        <f t="shared" si="14"/>
        <v>36.508270786996839</v>
      </c>
      <c r="I82" s="96">
        <f t="shared" si="18"/>
        <v>6068.8626344040831</v>
      </c>
      <c r="J82" s="96">
        <f t="shared" si="15"/>
        <v>37.51792984549018</v>
      </c>
      <c r="K82" s="103"/>
      <c r="L82" s="98">
        <f>(1+L$3)*INDEX('Final Weighted Populations'!E:E,MATCH(D82,'Final Weighted Populations'!C:C,0),1)/Inputs!$B$5 * Inputs!$B$8 * $E$3</f>
        <v>2377.6680760009363</v>
      </c>
      <c r="M82" s="99">
        <f t="shared" si="19"/>
        <v>6068.8626344040831</v>
      </c>
      <c r="N82" s="99"/>
      <c r="O82" s="96">
        <f>INDEX('Final Weighted Populations'!I:I,MATCH(D82,'Final Weighted Populations'!C:C,0),1)*$E$3</f>
        <v>7597.9513359535977</v>
      </c>
      <c r="P82" s="97">
        <f t="shared" si="20"/>
        <v>-0.20125013098120914</v>
      </c>
      <c r="Q82" s="97">
        <f t="shared" si="16"/>
        <v>0.1</v>
      </c>
      <c r="R82" s="96">
        <f t="shared" si="21"/>
        <v>6675.7488978444917</v>
      </c>
      <c r="S82" s="13">
        <f t="shared" si="17"/>
        <v>606.88626344040858</v>
      </c>
      <c r="T82" s="13"/>
      <c r="U82" s="97">
        <f>INDEX('PTB reference calculation'!P:P,MATCH(D82,'PTB reference calculation'!B:B,0),1)</f>
        <v>1.708976922952829E-2</v>
      </c>
      <c r="V82" s="96">
        <f t="shared" si="22"/>
        <v>6675.7488978444917</v>
      </c>
      <c r="W82" s="13">
        <f t="shared" si="23"/>
        <v>41.2697228300392</v>
      </c>
      <c r="X82" s="59">
        <f t="shared" si="24"/>
        <v>0.10000000000000009</v>
      </c>
      <c r="Y82" s="97"/>
      <c r="Z82" s="100">
        <f>INDEX('LA SMR&lt;75 and MFF weighted popn'!E:E,MATCH(D82,'LA SMR&lt;75 and MFF weighted popn'!B:B,0),1)</f>
        <v>161758.9952163522</v>
      </c>
      <c r="AB82" s="6"/>
      <c r="AD82" s="59"/>
    </row>
    <row r="83" spans="1:30" x14ac:dyDescent="0.2">
      <c r="A83" t="s">
        <v>52</v>
      </c>
      <c r="B83" t="s">
        <v>174</v>
      </c>
      <c r="C83" t="s">
        <v>14251</v>
      </c>
      <c r="D83" s="39" t="s">
        <v>4064</v>
      </c>
      <c r="E83" s="39" t="s">
        <v>12408</v>
      </c>
      <c r="F83" s="13">
        <v>265.04769451128215</v>
      </c>
      <c r="G83" s="96">
        <f>Baselines!G84-'Pace-of-change'!F83</f>
        <v>9339.0732356842109</v>
      </c>
      <c r="H83" s="96">
        <f t="shared" si="14"/>
        <v>35.575785360924577</v>
      </c>
      <c r="I83" s="96">
        <f t="shared" si="18"/>
        <v>9604.1209301954932</v>
      </c>
      <c r="J83" s="96">
        <f t="shared" si="15"/>
        <v>36.585444419417911</v>
      </c>
      <c r="K83" s="103"/>
      <c r="L83" s="98">
        <f>(1+L$3)*INDEX('Final Weighted Populations'!E:E,MATCH(D83,'Final Weighted Populations'!C:C,0),1)/Inputs!$B$5 * Inputs!$B$8 * $E$3</f>
        <v>2839.6718683072795</v>
      </c>
      <c r="M83" s="99">
        <f t="shared" si="19"/>
        <v>9604.1209301954932</v>
      </c>
      <c r="N83" s="99"/>
      <c r="O83" s="96">
        <f>INDEX('Final Weighted Populations'!I:I,MATCH(D83,'Final Weighted Populations'!C:C,0),1)*$E$3</f>
        <v>9762.6311888700293</v>
      </c>
      <c r="P83" s="97">
        <f t="shared" si="20"/>
        <v>-1.6236428029284468E-2</v>
      </c>
      <c r="Q83" s="97">
        <f t="shared" si="16"/>
        <v>2.8000000000000001E-2</v>
      </c>
      <c r="R83" s="96">
        <f t="shared" si="21"/>
        <v>9873.0363162409667</v>
      </c>
      <c r="S83" s="13">
        <f t="shared" si="17"/>
        <v>268.9153860454735</v>
      </c>
      <c r="T83" s="13"/>
      <c r="U83" s="97">
        <f>INDEX('PTB reference calculation'!P:P,MATCH(D83,'PTB reference calculation'!B:B,0),1)</f>
        <v>2.1584732324846031E-2</v>
      </c>
      <c r="V83" s="96">
        <f t="shared" si="22"/>
        <v>9873.0363162409667</v>
      </c>
      <c r="W83" s="13">
        <f t="shared" si="23"/>
        <v>37.609836863161611</v>
      </c>
      <c r="X83" s="59">
        <f t="shared" si="24"/>
        <v>2.8000000000000025E-2</v>
      </c>
      <c r="Y83" s="97"/>
      <c r="Z83" s="100">
        <f>INDEX('LA SMR&lt;75 and MFF weighted popn'!E:E,MATCH(D83,'LA SMR&lt;75 and MFF weighted popn'!B:B,0),1)</f>
        <v>262512.0750234226</v>
      </c>
      <c r="AB83" s="6"/>
      <c r="AD83" s="59"/>
    </row>
    <row r="84" spans="1:30" x14ac:dyDescent="0.2">
      <c r="A84" t="s">
        <v>56</v>
      </c>
      <c r="B84" t="s">
        <v>174</v>
      </c>
      <c r="C84" t="s">
        <v>14236</v>
      </c>
      <c r="D84" s="39" t="s">
        <v>7910</v>
      </c>
      <c r="E84" s="39" t="s">
        <v>12409</v>
      </c>
      <c r="F84" s="13">
        <v>217.87899999999999</v>
      </c>
      <c r="G84" s="96">
        <f>Baselines!G85-'Pace-of-change'!F84</f>
        <v>19214.479540421013</v>
      </c>
      <c r="H84" s="96">
        <f t="shared" si="14"/>
        <v>30.215094134943755</v>
      </c>
      <c r="I84" s="96">
        <f t="shared" si="18"/>
        <v>19432.358540421013</v>
      </c>
      <c r="J84" s="96">
        <f t="shared" si="15"/>
        <v>30.557712548374024</v>
      </c>
      <c r="K84" s="103"/>
      <c r="L84" s="98">
        <f>(1+L$3)*INDEX('Final Weighted Populations'!E:E,MATCH(D84,'Final Weighted Populations'!C:C,0),1)/Inputs!$B$5 * Inputs!$B$8 * $E$3</f>
        <v>7032.5888616828552</v>
      </c>
      <c r="M84" s="99">
        <f t="shared" si="19"/>
        <v>19432.358540421013</v>
      </c>
      <c r="N84" s="99"/>
      <c r="O84" s="96">
        <f>INDEX('Final Weighted Populations'!I:I,MATCH(D84,'Final Weighted Populations'!C:C,0),1)*$E$3</f>
        <v>22223.256597026204</v>
      </c>
      <c r="P84" s="97">
        <f t="shared" si="20"/>
        <v>-0.12558456697920023</v>
      </c>
      <c r="Q84" s="97">
        <f t="shared" si="16"/>
        <v>9.2531634714912325E-2</v>
      </c>
      <c r="R84" s="96">
        <f t="shared" si="21"/>
        <v>21230.466442532459</v>
      </c>
      <c r="S84" s="13">
        <f t="shared" si="17"/>
        <v>1798.1079021114456</v>
      </c>
      <c r="T84" s="13"/>
      <c r="U84" s="97">
        <f>INDEX('PTB reference calculation'!P:P,MATCH(D84,'PTB reference calculation'!B:B,0),1)</f>
        <v>4.5938541385247099E-4</v>
      </c>
      <c r="V84" s="96">
        <f t="shared" si="22"/>
        <v>21230.466442532459</v>
      </c>
      <c r="W84" s="13">
        <f t="shared" si="23"/>
        <v>33.385267643623465</v>
      </c>
      <c r="X84" s="59">
        <f t="shared" si="24"/>
        <v>9.2531634714912325E-2</v>
      </c>
      <c r="Y84" s="97"/>
      <c r="Z84" s="100">
        <f>INDEX('LA SMR&lt;75 and MFF weighted popn'!E:E,MATCH(D84,'LA SMR&lt;75 and MFF weighted popn'!B:B,0),1)</f>
        <v>635923.20628250064</v>
      </c>
      <c r="AB84" s="6"/>
      <c r="AD84" s="59"/>
    </row>
    <row r="85" spans="1:30" x14ac:dyDescent="0.2">
      <c r="A85" t="s">
        <v>56</v>
      </c>
      <c r="B85" t="s">
        <v>174</v>
      </c>
      <c r="C85" t="s">
        <v>14238</v>
      </c>
      <c r="D85" s="39" t="s">
        <v>12264</v>
      </c>
      <c r="E85" s="39" t="s">
        <v>12410</v>
      </c>
      <c r="F85" s="13">
        <v>504.928</v>
      </c>
      <c r="G85" s="96">
        <f>Baselines!G86-'Pace-of-change'!F85</f>
        <v>46872.338897798822</v>
      </c>
      <c r="H85" s="96">
        <f t="shared" si="14"/>
        <v>32.910867347421842</v>
      </c>
      <c r="I85" s="96">
        <f t="shared" si="18"/>
        <v>47377.266897798821</v>
      </c>
      <c r="J85" s="96">
        <f t="shared" si="15"/>
        <v>33.265396667245902</v>
      </c>
      <c r="K85" s="103"/>
      <c r="L85" s="98">
        <f>(1+L$3)*INDEX('Final Weighted Populations'!E:E,MATCH(D85,'Final Weighted Populations'!C:C,0),1)/Inputs!$B$5 * Inputs!$B$8 * $E$3</f>
        <v>15660.214493988802</v>
      </c>
      <c r="M85" s="99">
        <f t="shared" si="19"/>
        <v>47377.266897798821</v>
      </c>
      <c r="N85" s="99"/>
      <c r="O85" s="96">
        <f>INDEX('Final Weighted Populations'!I:I,MATCH(D85,'Final Weighted Populations'!C:C,0),1)*$E$3</f>
        <v>50651.143119199798</v>
      </c>
      <c r="P85" s="97">
        <f t="shared" si="20"/>
        <v>-6.463578153994283E-2</v>
      </c>
      <c r="Q85" s="97">
        <f t="shared" si="16"/>
        <v>3.1582849275654926E-2</v>
      </c>
      <c r="R85" s="96">
        <f t="shared" si="21"/>
        <v>48873.575977324479</v>
      </c>
      <c r="S85" s="13">
        <f t="shared" si="17"/>
        <v>1496.3090795256576</v>
      </c>
      <c r="T85" s="13"/>
      <c r="U85" s="97">
        <f>INDEX('PTB reference calculation'!P:P,MATCH(D85,'PTB reference calculation'!B:B,0),1)</f>
        <v>1.333366030901075E-2</v>
      </c>
      <c r="V85" s="96">
        <f t="shared" si="22"/>
        <v>48873.575977324479</v>
      </c>
      <c r="W85" s="13">
        <f t="shared" si="23"/>
        <v>34.316012676282398</v>
      </c>
      <c r="X85" s="59">
        <f t="shared" si="24"/>
        <v>3.1582849275654912E-2</v>
      </c>
      <c r="Y85" s="97"/>
      <c r="Z85" s="100">
        <f>INDEX('LA SMR&lt;75 and MFF weighted popn'!E:E,MATCH(D85,'LA SMR&lt;75 and MFF weighted popn'!B:B,0),1)</f>
        <v>1424220.7111405917</v>
      </c>
      <c r="AB85" s="6"/>
      <c r="AD85" s="59"/>
    </row>
    <row r="86" spans="1:30" x14ac:dyDescent="0.2">
      <c r="A86" t="s">
        <v>56</v>
      </c>
      <c r="B86" t="s">
        <v>174</v>
      </c>
      <c r="C86" t="s">
        <v>14218</v>
      </c>
      <c r="D86" s="39" t="s">
        <v>922</v>
      </c>
      <c r="E86" s="39" t="s">
        <v>12411</v>
      </c>
      <c r="F86" s="13">
        <v>469.57499999999999</v>
      </c>
      <c r="G86" s="96">
        <f>Baselines!G87-'Pace-of-change'!F86</f>
        <v>30639.249254160455</v>
      </c>
      <c r="H86" s="96">
        <f t="shared" si="14"/>
        <v>26.849812318247494</v>
      </c>
      <c r="I86" s="96">
        <f t="shared" si="18"/>
        <v>31108.824254160456</v>
      </c>
      <c r="J86" s="96">
        <f t="shared" si="15"/>
        <v>27.261310671707609</v>
      </c>
      <c r="K86" s="103"/>
      <c r="L86" s="98">
        <f>(1+L$3)*INDEX('Final Weighted Populations'!E:E,MATCH(D86,'Final Weighted Populations'!C:C,0),1)/Inputs!$B$5 * Inputs!$B$8 * $E$3</f>
        <v>13241.688815085168</v>
      </c>
      <c r="M86" s="99">
        <f t="shared" si="19"/>
        <v>31108.824254160456</v>
      </c>
      <c r="N86" s="99"/>
      <c r="O86" s="96">
        <f>INDEX('Final Weighted Populations'!I:I,MATCH(D86,'Final Weighted Populations'!C:C,0),1)*$E$3</f>
        <v>43614.843167528787</v>
      </c>
      <c r="P86" s="97">
        <f t="shared" si="20"/>
        <v>-0.2867376793109519</v>
      </c>
      <c r="Q86" s="97">
        <f t="shared" si="16"/>
        <v>0.1</v>
      </c>
      <c r="R86" s="96">
        <f t="shared" si="21"/>
        <v>34219.706679576506</v>
      </c>
      <c r="S86" s="13">
        <f t="shared" si="17"/>
        <v>3110.88242541605</v>
      </c>
      <c r="T86" s="13"/>
      <c r="U86" s="97">
        <f>INDEX('PTB reference calculation'!P:P,MATCH(D86,'PTB reference calculation'!B:B,0),1)</f>
        <v>1.4872652341752873E-2</v>
      </c>
      <c r="V86" s="96">
        <f t="shared" si="22"/>
        <v>34219.706679576506</v>
      </c>
      <c r="W86" s="13">
        <f t="shared" si="23"/>
        <v>29.987441738878378</v>
      </c>
      <c r="X86" s="59">
        <f t="shared" si="24"/>
        <v>0.10000000000000009</v>
      </c>
      <c r="Y86" s="97"/>
      <c r="Z86" s="100">
        <f>INDEX('LA SMR&lt;75 and MFF weighted popn'!E:E,MATCH(D86,'LA SMR&lt;75 and MFF weighted popn'!B:B,0),1)</f>
        <v>1141134.5781861427</v>
      </c>
      <c r="AB86" s="6"/>
      <c r="AD86" s="59"/>
    </row>
    <row r="87" spans="1:30" x14ac:dyDescent="0.2">
      <c r="A87" t="s">
        <v>56</v>
      </c>
      <c r="B87" t="s">
        <v>174</v>
      </c>
      <c r="C87" t="s">
        <v>14220</v>
      </c>
      <c r="D87" s="39" t="s">
        <v>1761</v>
      </c>
      <c r="E87" s="39" t="s">
        <v>12412</v>
      </c>
      <c r="F87" s="13">
        <v>341.49200000000002</v>
      </c>
      <c r="G87" s="96">
        <f>Baselines!G88-'Pace-of-change'!F87</f>
        <v>28645.207311970749</v>
      </c>
      <c r="H87" s="96">
        <f t="shared" si="14"/>
        <v>32.747528592182569</v>
      </c>
      <c r="I87" s="96">
        <f t="shared" si="18"/>
        <v>28986.699311970748</v>
      </c>
      <c r="J87" s="96">
        <f t="shared" si="15"/>
        <v>33.137926151963129</v>
      </c>
      <c r="K87" s="103"/>
      <c r="L87" s="98">
        <f>(1+L$3)*INDEX('Final Weighted Populations'!E:E,MATCH(D87,'Final Weighted Populations'!C:C,0),1)/Inputs!$B$5 * Inputs!$B$8 * $E$3</f>
        <v>9036.3392720906177</v>
      </c>
      <c r="M87" s="99">
        <f t="shared" si="19"/>
        <v>28986.699311970748</v>
      </c>
      <c r="N87" s="99"/>
      <c r="O87" s="96">
        <f>INDEX('Final Weighted Populations'!I:I,MATCH(D87,'Final Weighted Populations'!C:C,0),1)*$E$3</f>
        <v>30190.637215357554</v>
      </c>
      <c r="P87" s="97">
        <f t="shared" si="20"/>
        <v>-3.9877856661282393E-2</v>
      </c>
      <c r="Q87" s="97">
        <f t="shared" si="16"/>
        <v>2.8000000000000001E-2</v>
      </c>
      <c r="R87" s="96">
        <f t="shared" si="21"/>
        <v>29798.326892705929</v>
      </c>
      <c r="S87" s="13">
        <f t="shared" si="17"/>
        <v>811.62758073518125</v>
      </c>
      <c r="T87" s="13"/>
      <c r="U87" s="97">
        <f>INDEX('PTB reference calculation'!P:P,MATCH(D87,'PTB reference calculation'!B:B,0),1)</f>
        <v>1.1880908670721458E-2</v>
      </c>
      <c r="V87" s="96">
        <f t="shared" si="22"/>
        <v>29798.326892705929</v>
      </c>
      <c r="W87" s="13">
        <f t="shared" si="23"/>
        <v>34.065788084218099</v>
      </c>
      <c r="X87" s="59">
        <f t="shared" si="24"/>
        <v>2.8000000000000025E-2</v>
      </c>
      <c r="Y87" s="97"/>
      <c r="Z87" s="100">
        <f>INDEX('LA SMR&lt;75 and MFF weighted popn'!E:E,MATCH(D87,'LA SMR&lt;75 and MFF weighted popn'!B:B,0),1)</f>
        <v>874728.82820259233</v>
      </c>
      <c r="AB87" s="6"/>
      <c r="AD87" s="59"/>
    </row>
    <row r="88" spans="1:30" x14ac:dyDescent="0.2">
      <c r="A88" t="s">
        <v>56</v>
      </c>
      <c r="B88" t="s">
        <v>174</v>
      </c>
      <c r="C88" t="s">
        <v>14224</v>
      </c>
      <c r="D88" s="39" t="s">
        <v>2038</v>
      </c>
      <c r="E88" s="39" t="s">
        <v>12413</v>
      </c>
      <c r="F88" s="13">
        <v>275.54599999999999</v>
      </c>
      <c r="G88" s="96">
        <f>Baselines!G89-'Pace-of-change'!F88</f>
        <v>24600.423887317585</v>
      </c>
      <c r="H88" s="96">
        <f t="shared" si="14"/>
        <v>33.237804420782432</v>
      </c>
      <c r="I88" s="96">
        <f t="shared" si="18"/>
        <v>24875.969887317584</v>
      </c>
      <c r="J88" s="96">
        <f t="shared" si="15"/>
        <v>33.610096544644996</v>
      </c>
      <c r="K88" s="103"/>
      <c r="L88" s="98">
        <f>(1+L$3)*INDEX('Final Weighted Populations'!E:E,MATCH(D88,'Final Weighted Populations'!C:C,0),1)/Inputs!$B$5 * Inputs!$B$8 * $E$3</f>
        <v>6999.5877237330815</v>
      </c>
      <c r="M88" s="99">
        <f t="shared" si="19"/>
        <v>24875.969887317584</v>
      </c>
      <c r="N88" s="99"/>
      <c r="O88" s="96">
        <f>INDEX('Final Weighted Populations'!I:I,MATCH(D88,'Final Weighted Populations'!C:C,0),1)*$E$3</f>
        <v>22985.748070079928</v>
      </c>
      <c r="P88" s="97">
        <f t="shared" si="20"/>
        <v>8.2234513815894403E-2</v>
      </c>
      <c r="Q88" s="97">
        <f t="shared" si="16"/>
        <v>2.8000000000000001E-2</v>
      </c>
      <c r="R88" s="96">
        <f t="shared" si="21"/>
        <v>25572.497044162476</v>
      </c>
      <c r="S88" s="13">
        <f t="shared" si="17"/>
        <v>696.52715684489158</v>
      </c>
      <c r="T88" s="13"/>
      <c r="U88" s="97">
        <f>INDEX('PTB reference calculation'!P:P,MATCH(D88,'PTB reference calculation'!B:B,0),1)</f>
        <v>-1.6241201360336871E-3</v>
      </c>
      <c r="V88" s="96">
        <f t="shared" si="22"/>
        <v>25572.497044162476</v>
      </c>
      <c r="W88" s="13">
        <f t="shared" si="23"/>
        <v>34.551179247895057</v>
      </c>
      <c r="X88" s="59">
        <f t="shared" si="24"/>
        <v>2.8000000000000025E-2</v>
      </c>
      <c r="Y88" s="97"/>
      <c r="Z88" s="100">
        <f>INDEX('LA SMR&lt;75 and MFF weighted popn'!E:E,MATCH(D88,'LA SMR&lt;75 and MFF weighted popn'!B:B,0),1)</f>
        <v>740133.84205172723</v>
      </c>
      <c r="AB88" s="6"/>
      <c r="AD88" s="59"/>
    </row>
    <row r="89" spans="1:30" x14ac:dyDescent="0.2">
      <c r="A89" s="101" t="s">
        <v>59</v>
      </c>
      <c r="B89" t="s">
        <v>175</v>
      </c>
      <c r="C89" t="s">
        <v>14140</v>
      </c>
      <c r="D89" s="39" t="s">
        <v>5820</v>
      </c>
      <c r="E89" s="39" t="s">
        <v>12414</v>
      </c>
      <c r="F89" s="13">
        <v>151.233</v>
      </c>
      <c r="G89" s="96">
        <f>Baselines!G90-'Pace-of-change'!F89</f>
        <v>1455.1883136808756</v>
      </c>
      <c r="H89" s="96">
        <f t="shared" si="14"/>
        <v>168.9317126904609</v>
      </c>
      <c r="I89" s="96">
        <f t="shared" si="18"/>
        <v>1606.4213136808755</v>
      </c>
      <c r="J89" s="96">
        <f t="shared" si="15"/>
        <v>186.48823748187644</v>
      </c>
      <c r="K89" s="103"/>
      <c r="L89" s="98">
        <f>(1+L$3)*INDEX('Final Weighted Populations'!E:E,MATCH(D89,'Final Weighted Populations'!C:C,0),1)/Inputs!$B$5 * Inputs!$B$8 * $E$3</f>
        <v>82.103135045232335</v>
      </c>
      <c r="M89" s="99">
        <f t="shared" si="19"/>
        <v>1606.4213136808755</v>
      </c>
      <c r="N89" s="99"/>
      <c r="O89" s="96">
        <f>INDEX('Final Weighted Populations'!I:I,MATCH(D89,'Final Weighted Populations'!C:C,0),1)*$E$3</f>
        <v>249.11150684354206</v>
      </c>
      <c r="P89" s="97">
        <f t="shared" si="20"/>
        <v>5.4486034147343139</v>
      </c>
      <c r="Q89" s="97">
        <f t="shared" si="16"/>
        <v>2.8000000000000001E-2</v>
      </c>
      <c r="R89" s="96">
        <f t="shared" si="21"/>
        <v>1651.4011104639401</v>
      </c>
      <c r="S89" s="13">
        <f t="shared" si="17"/>
        <v>44.979796783064558</v>
      </c>
      <c r="T89" s="13"/>
      <c r="U89" s="97">
        <f>INDEX('PTB reference calculation'!P:P,MATCH(D89,'PTB reference calculation'!B:B,0),1)</f>
        <v>8.7898290032376947E-4</v>
      </c>
      <c r="V89" s="96">
        <f t="shared" si="22"/>
        <v>1651.4011104639401</v>
      </c>
      <c r="W89" s="13">
        <f t="shared" si="23"/>
        <v>191.70990813136896</v>
      </c>
      <c r="X89" s="59">
        <f t="shared" si="24"/>
        <v>2.8000000000000025E-2</v>
      </c>
      <c r="Y89" s="97"/>
      <c r="Z89" s="100">
        <f>INDEX('LA SMR&lt;75 and MFF weighted popn'!E:E,MATCH(D89,'LA SMR&lt;75 and MFF weighted popn'!B:B,0),1)</f>
        <v>8614.0623954204784</v>
      </c>
      <c r="AB89" s="6"/>
      <c r="AD89" s="59"/>
    </row>
    <row r="90" spans="1:30" x14ac:dyDescent="0.2">
      <c r="A90" t="s">
        <v>54</v>
      </c>
      <c r="B90" t="s">
        <v>175</v>
      </c>
      <c r="C90" t="s">
        <v>14153</v>
      </c>
      <c r="D90" s="39" t="s">
        <v>5823</v>
      </c>
      <c r="E90" s="39" t="s">
        <v>12415</v>
      </c>
      <c r="F90" s="13">
        <v>166.982</v>
      </c>
      <c r="G90" s="96">
        <f>Baselines!G91-'Pace-of-change'!F90</f>
        <v>11579.495106603274</v>
      </c>
      <c r="H90" s="96">
        <f t="shared" si="14"/>
        <v>59.050883246674864</v>
      </c>
      <c r="I90" s="96">
        <f t="shared" si="18"/>
        <v>11746.477106603274</v>
      </c>
      <c r="J90" s="96">
        <f t="shared" si="15"/>
        <v>59.902425951734024</v>
      </c>
      <c r="K90" s="103"/>
      <c r="L90" s="98">
        <f>(1+L$3)*INDEX('Final Weighted Populations'!E:E,MATCH(D90,'Final Weighted Populations'!C:C,0),1)/Inputs!$B$5 * Inputs!$B$8 * $E$3</f>
        <v>4573.4519977840037</v>
      </c>
      <c r="M90" s="99">
        <f t="shared" si="19"/>
        <v>11746.477106603274</v>
      </c>
      <c r="N90" s="99"/>
      <c r="O90" s="96">
        <f>INDEX('Final Weighted Populations'!I:I,MATCH(D90,'Final Weighted Populations'!C:C,0),1)*$E$3</f>
        <v>14462.72952737171</v>
      </c>
      <c r="P90" s="97">
        <f t="shared" si="20"/>
        <v>-0.18781049701771316</v>
      </c>
      <c r="Q90" s="97">
        <f t="shared" si="16"/>
        <v>0.1</v>
      </c>
      <c r="R90" s="96">
        <f t="shared" si="21"/>
        <v>12921.124817263602</v>
      </c>
      <c r="S90" s="13">
        <f t="shared" si="17"/>
        <v>1174.6477106603288</v>
      </c>
      <c r="T90" s="13"/>
      <c r="U90" s="97">
        <f>INDEX('PTB reference calculation'!P:P,MATCH(D90,'PTB reference calculation'!B:B,0),1)</f>
        <v>1.3923133709158304E-2</v>
      </c>
      <c r="V90" s="96">
        <f t="shared" si="22"/>
        <v>12921.124817263602</v>
      </c>
      <c r="W90" s="13">
        <f t="shared" si="23"/>
        <v>65.892668546907444</v>
      </c>
      <c r="X90" s="59">
        <f t="shared" si="24"/>
        <v>0.10000000000000009</v>
      </c>
      <c r="Y90" s="97"/>
      <c r="Z90" s="100">
        <f>INDEX('LA SMR&lt;75 and MFF weighted popn'!E:E,MATCH(D90,'LA SMR&lt;75 and MFF weighted popn'!B:B,0),1)</f>
        <v>196093.51240745938</v>
      </c>
      <c r="AB90" s="6"/>
      <c r="AD90" s="59"/>
    </row>
    <row r="91" spans="1:30" x14ac:dyDescent="0.2">
      <c r="A91" t="s">
        <v>58</v>
      </c>
      <c r="B91" t="s">
        <v>175</v>
      </c>
      <c r="C91" t="s">
        <v>14154</v>
      </c>
      <c r="D91" s="39" t="s">
        <v>9698</v>
      </c>
      <c r="E91" s="39" t="s">
        <v>13156</v>
      </c>
      <c r="F91" s="13">
        <v>183.36500000000001</v>
      </c>
      <c r="G91" s="96">
        <f>Baselines!G92-'Pace-of-change'!F91</f>
        <v>12651.934072216371</v>
      </c>
      <c r="H91" s="96">
        <f t="shared" si="14"/>
        <v>34.13094635581588</v>
      </c>
      <c r="I91" s="96">
        <f t="shared" si="18"/>
        <v>12835.29907221637</v>
      </c>
      <c r="J91" s="96">
        <f t="shared" si="15"/>
        <v>34.625607562775343</v>
      </c>
      <c r="K91" s="103"/>
      <c r="L91" s="98">
        <f>(1+L$3)*INDEX('Final Weighted Populations'!E:E,MATCH(D91,'Final Weighted Populations'!C:C,0),1)/Inputs!$B$5 * Inputs!$B$8 * $E$3</f>
        <v>4433.5945510106185</v>
      </c>
      <c r="M91" s="99">
        <f t="shared" si="19"/>
        <v>12835.29907221637</v>
      </c>
      <c r="N91" s="99"/>
      <c r="O91" s="96">
        <f>INDEX('Final Weighted Populations'!I:I,MATCH(D91,'Final Weighted Populations'!C:C,0),1)*$E$3</f>
        <v>14391.465252126312</v>
      </c>
      <c r="P91" s="97">
        <f t="shared" si="20"/>
        <v>-0.10813118418779639</v>
      </c>
      <c r="Q91" s="97">
        <f t="shared" si="16"/>
        <v>7.5078251923508491E-2</v>
      </c>
      <c r="R91" s="96">
        <f t="shared" si="21"/>
        <v>13798.950889473806</v>
      </c>
      <c r="S91" s="13">
        <f t="shared" si="17"/>
        <v>963.65181725743605</v>
      </c>
      <c r="T91" s="13"/>
      <c r="U91" s="97">
        <f>INDEX('PTB reference calculation'!P:P,MATCH(D91,'PTB reference calculation'!B:B,0),1)</f>
        <v>2.9267878770220324E-3</v>
      </c>
      <c r="V91" s="96">
        <f t="shared" si="22"/>
        <v>13798.950889473806</v>
      </c>
      <c r="W91" s="13">
        <f t="shared" si="23"/>
        <v>37.225237650377935</v>
      </c>
      <c r="X91" s="59">
        <f t="shared" si="24"/>
        <v>7.5078251923508477E-2</v>
      </c>
      <c r="Y91" s="97"/>
      <c r="Z91" s="100">
        <f>INDEX('LA SMR&lt;75 and MFF weighted popn'!E:E,MATCH(D91,'LA SMR&lt;75 and MFF weighted popn'!B:B,0),1)</f>
        <v>370688.05360155198</v>
      </c>
      <c r="AB91" s="6"/>
      <c r="AD91" s="59"/>
    </row>
    <row r="92" spans="1:30" x14ac:dyDescent="0.2">
      <c r="A92" t="s">
        <v>57</v>
      </c>
      <c r="B92" t="s">
        <v>175</v>
      </c>
      <c r="C92" t="s">
        <v>14155</v>
      </c>
      <c r="D92" s="39" t="s">
        <v>12525</v>
      </c>
      <c r="E92" s="39" t="s">
        <v>13157</v>
      </c>
      <c r="F92" s="13">
        <v>119.01999999999998</v>
      </c>
      <c r="G92" s="96">
        <f>Baselines!G93-'Pace-of-change'!F92</f>
        <v>6140.5905741439728</v>
      </c>
      <c r="H92" s="96">
        <f t="shared" si="14"/>
        <v>25.823130913147562</v>
      </c>
      <c r="I92" s="96">
        <f t="shared" si="18"/>
        <v>6259.6105741439733</v>
      </c>
      <c r="J92" s="96">
        <f t="shared" si="15"/>
        <v>26.323647761514593</v>
      </c>
      <c r="K92" s="103"/>
      <c r="L92" s="98">
        <f>(1+L$3)*INDEX('Final Weighted Populations'!E:E,MATCH(D92,'Final Weighted Populations'!C:C,0),1)/Inputs!$B$5 * Inputs!$B$8 * $E$3</f>
        <v>3108.580437836828</v>
      </c>
      <c r="M92" s="99">
        <f t="shared" si="19"/>
        <v>6259.6105741439733</v>
      </c>
      <c r="N92" s="99"/>
      <c r="O92" s="96">
        <f>INDEX('Final Weighted Populations'!I:I,MATCH(D92,'Final Weighted Populations'!C:C,0),1)*$E$3</f>
        <v>9543.3275503703335</v>
      </c>
      <c r="P92" s="97">
        <f t="shared" si="20"/>
        <v>-0.34408511694633537</v>
      </c>
      <c r="Q92" s="97">
        <f t="shared" si="16"/>
        <v>0.1</v>
      </c>
      <c r="R92" s="96">
        <f t="shared" si="21"/>
        <v>6885.5716315583713</v>
      </c>
      <c r="S92" s="13">
        <f t="shared" si="17"/>
        <v>625.96105741439806</v>
      </c>
      <c r="T92" s="13"/>
      <c r="U92" s="97">
        <f>INDEX('PTB reference calculation'!P:P,MATCH(D92,'PTB reference calculation'!B:B,0),1)</f>
        <v>-6.2264318396222E-3</v>
      </c>
      <c r="V92" s="96">
        <f t="shared" si="22"/>
        <v>6885.5716315583713</v>
      </c>
      <c r="W92" s="13">
        <f t="shared" si="23"/>
        <v>28.956012537666055</v>
      </c>
      <c r="X92" s="59">
        <f t="shared" si="24"/>
        <v>0.10000000000000009</v>
      </c>
      <c r="Y92" s="97"/>
      <c r="Z92" s="100">
        <f>INDEX('LA SMR&lt;75 and MFF weighted popn'!E:E,MATCH(D92,'LA SMR&lt;75 and MFF weighted popn'!B:B,0),1)</f>
        <v>237794.19291940154</v>
      </c>
      <c r="AB92" s="6"/>
      <c r="AD92" s="59"/>
    </row>
    <row r="93" spans="1:30" x14ac:dyDescent="0.2">
      <c r="A93" t="s">
        <v>60</v>
      </c>
      <c r="B93" t="s">
        <v>175</v>
      </c>
      <c r="C93" t="s">
        <v>14156</v>
      </c>
      <c r="D93" s="39" t="s">
        <v>3817</v>
      </c>
      <c r="E93" s="39" t="s">
        <v>13158</v>
      </c>
      <c r="F93" s="13">
        <v>599.86500000000001</v>
      </c>
      <c r="G93" s="96">
        <f>Baselines!G94-'Pace-of-change'!F93</f>
        <v>17235.573600429838</v>
      </c>
      <c r="H93" s="96">
        <f t="shared" si="14"/>
        <v>54.438342521452142</v>
      </c>
      <c r="I93" s="96">
        <f t="shared" si="18"/>
        <v>17835.438600429839</v>
      </c>
      <c r="J93" s="96">
        <f t="shared" si="15"/>
        <v>56.333008582105698</v>
      </c>
      <c r="K93" s="103"/>
      <c r="L93" s="98">
        <f>(1+L$3)*INDEX('Final Weighted Populations'!E:E,MATCH(D93,'Final Weighted Populations'!C:C,0),1)/Inputs!$B$5 * Inputs!$B$8 * $E$3</f>
        <v>5655.039021016757</v>
      </c>
      <c r="M93" s="99">
        <f t="shared" si="19"/>
        <v>17835.438600429839</v>
      </c>
      <c r="N93" s="99"/>
      <c r="O93" s="96">
        <f>INDEX('Final Weighted Populations'!I:I,MATCH(D93,'Final Weighted Populations'!C:C,0),1)*$E$3</f>
        <v>18405.501654924246</v>
      </c>
      <c r="P93" s="97">
        <f t="shared" si="20"/>
        <v>-3.0972426896166187E-2</v>
      </c>
      <c r="Q93" s="97">
        <f t="shared" si="16"/>
        <v>2.8000000000000001E-2</v>
      </c>
      <c r="R93" s="96">
        <f t="shared" si="21"/>
        <v>18334.830881241876</v>
      </c>
      <c r="S93" s="13">
        <f t="shared" si="17"/>
        <v>499.39228081203692</v>
      </c>
      <c r="T93" s="13"/>
      <c r="U93" s="97">
        <f>INDEX('PTB reference calculation'!P:P,MATCH(D93,'PTB reference calculation'!B:B,0),1)</f>
        <v>3.4330942800048066E-2</v>
      </c>
      <c r="V93" s="96">
        <f t="shared" si="22"/>
        <v>18334.830881241876</v>
      </c>
      <c r="W93" s="13">
        <f t="shared" si="23"/>
        <v>57.910332822404662</v>
      </c>
      <c r="X93" s="59">
        <f t="shared" si="24"/>
        <v>2.8000000000000025E-2</v>
      </c>
      <c r="Y93" s="97"/>
      <c r="Z93" s="100">
        <f>INDEX('LA SMR&lt;75 and MFF weighted popn'!E:E,MATCH(D93,'LA SMR&lt;75 and MFF weighted popn'!B:B,0),1)</f>
        <v>316607.24412463396</v>
      </c>
      <c r="AB93" s="6"/>
      <c r="AD93" s="59"/>
    </row>
    <row r="94" spans="1:30" x14ac:dyDescent="0.2">
      <c r="A94" t="s">
        <v>61</v>
      </c>
      <c r="B94" t="s">
        <v>175</v>
      </c>
      <c r="C94" t="s">
        <v>14157</v>
      </c>
      <c r="D94" s="39" t="s">
        <v>1058</v>
      </c>
      <c r="E94" s="39" t="s">
        <v>13159</v>
      </c>
      <c r="F94" s="13">
        <v>156.00700000000001</v>
      </c>
      <c r="G94" s="96">
        <f>Baselines!G95-'Pace-of-change'!F94</f>
        <v>12101.565755916223</v>
      </c>
      <c r="H94" s="96">
        <f t="shared" si="14"/>
        <v>38.010027373142023</v>
      </c>
      <c r="I94" s="96">
        <f t="shared" si="18"/>
        <v>12257.572755916222</v>
      </c>
      <c r="J94" s="96">
        <f t="shared" si="15"/>
        <v>38.500032588996241</v>
      </c>
      <c r="K94" s="103"/>
      <c r="L94" s="98">
        <f>(1+L$3)*INDEX('Final Weighted Populations'!E:E,MATCH(D94,'Final Weighted Populations'!C:C,0),1)/Inputs!$B$5 * Inputs!$B$8 * $E$3</f>
        <v>3363.2226895155554</v>
      </c>
      <c r="M94" s="99">
        <f t="shared" si="19"/>
        <v>12257.572755916222</v>
      </c>
      <c r="N94" s="99"/>
      <c r="O94" s="96">
        <f>INDEX('Final Weighted Populations'!I:I,MATCH(D94,'Final Weighted Populations'!C:C,0),1)*$E$3</f>
        <v>11084.355436189344</v>
      </c>
      <c r="P94" s="97">
        <f t="shared" si="20"/>
        <v>0.10584443330790691</v>
      </c>
      <c r="Q94" s="97">
        <f t="shared" si="16"/>
        <v>2.8000000000000001E-2</v>
      </c>
      <c r="R94" s="96">
        <f t="shared" si="21"/>
        <v>12600.784793081877</v>
      </c>
      <c r="S94" s="13">
        <f t="shared" si="17"/>
        <v>343.21203716565469</v>
      </c>
      <c r="T94" s="13"/>
      <c r="U94" s="97">
        <f>INDEX('PTB reference calculation'!P:P,MATCH(D94,'PTB reference calculation'!B:B,0),1)</f>
        <v>-2.0292731015465332E-3</v>
      </c>
      <c r="V94" s="96">
        <f t="shared" si="22"/>
        <v>12600.784793081877</v>
      </c>
      <c r="W94" s="13">
        <f t="shared" si="23"/>
        <v>39.578033501488143</v>
      </c>
      <c r="X94" s="59">
        <f t="shared" si="24"/>
        <v>2.8000000000000025E-2</v>
      </c>
      <c r="Y94" s="97"/>
      <c r="Z94" s="100">
        <f>INDEX('LA SMR&lt;75 and MFF weighted popn'!E:E,MATCH(D94,'LA SMR&lt;75 and MFF weighted popn'!B:B,0),1)</f>
        <v>318378.24364386586</v>
      </c>
      <c r="AB94" s="6"/>
      <c r="AD94" s="59"/>
    </row>
    <row r="95" spans="1:30" x14ac:dyDescent="0.2">
      <c r="A95" t="s">
        <v>59</v>
      </c>
      <c r="B95" t="s">
        <v>175</v>
      </c>
      <c r="C95" t="s">
        <v>14141</v>
      </c>
      <c r="D95" s="39" t="s">
        <v>4847</v>
      </c>
      <c r="E95" s="39" t="s">
        <v>13160</v>
      </c>
      <c r="F95" s="13">
        <v>660.48900000000003</v>
      </c>
      <c r="G95" s="96">
        <f>Baselines!G96-'Pace-of-change'!F95</f>
        <v>24290.268664408228</v>
      </c>
      <c r="H95" s="96">
        <f t="shared" si="14"/>
        <v>105.08478271509279</v>
      </c>
      <c r="I95" s="96">
        <f t="shared" si="18"/>
        <v>24950.757664408229</v>
      </c>
      <c r="J95" s="96">
        <f t="shared" si="15"/>
        <v>107.94219627480403</v>
      </c>
      <c r="K95" s="103"/>
      <c r="L95" s="98">
        <f>(1+L$3)*INDEX('Final Weighted Populations'!E:E,MATCH(D95,'Final Weighted Populations'!C:C,0),1)/Inputs!$B$5 * Inputs!$B$8 * $E$3</f>
        <v>5511.0374465507502</v>
      </c>
      <c r="M95" s="99">
        <f t="shared" si="19"/>
        <v>24950.757664408229</v>
      </c>
      <c r="N95" s="99"/>
      <c r="O95" s="96">
        <f>INDEX('Final Weighted Populations'!I:I,MATCH(D95,'Final Weighted Populations'!C:C,0),1)*$E$3</f>
        <v>17199.908175045402</v>
      </c>
      <c r="P95" s="97">
        <f t="shared" si="20"/>
        <v>0.45063319004273505</v>
      </c>
      <c r="Q95" s="97">
        <f t="shared" si="16"/>
        <v>2.8000000000000001E-2</v>
      </c>
      <c r="R95" s="96">
        <f t="shared" si="21"/>
        <v>25649.37887901166</v>
      </c>
      <c r="S95" s="13">
        <f t="shared" si="17"/>
        <v>698.62121460343042</v>
      </c>
      <c r="T95" s="13"/>
      <c r="U95" s="97">
        <f>INDEX('PTB reference calculation'!P:P,MATCH(D95,'PTB reference calculation'!B:B,0),1)</f>
        <v>-3.9511985421725633E-2</v>
      </c>
      <c r="V95" s="96">
        <f t="shared" si="22"/>
        <v>25649.37887901166</v>
      </c>
      <c r="W95" s="13">
        <f t="shared" si="23"/>
        <v>110.96457777049855</v>
      </c>
      <c r="X95" s="59">
        <f t="shared" si="24"/>
        <v>2.8000000000000025E-2</v>
      </c>
      <c r="Y95" s="97"/>
      <c r="Z95" s="100">
        <f>INDEX('LA SMR&lt;75 and MFF weighted popn'!E:E,MATCH(D95,'LA SMR&lt;75 and MFF weighted popn'!B:B,0),1)</f>
        <v>231149.24955656345</v>
      </c>
      <c r="AB95" s="6"/>
      <c r="AD95" s="59"/>
    </row>
    <row r="96" spans="1:30" x14ac:dyDescent="0.2">
      <c r="A96" t="s">
        <v>58</v>
      </c>
      <c r="B96" t="s">
        <v>175</v>
      </c>
      <c r="C96" t="s">
        <v>14158</v>
      </c>
      <c r="D96" s="39" t="s">
        <v>6606</v>
      </c>
      <c r="E96" s="39" t="s">
        <v>13161</v>
      </c>
      <c r="F96" s="13">
        <v>519.553</v>
      </c>
      <c r="G96" s="96">
        <f>Baselines!G97-'Pace-of-change'!F96</f>
        <v>17293.572268717104</v>
      </c>
      <c r="H96" s="96">
        <f t="shared" si="14"/>
        <v>46.612801446185863</v>
      </c>
      <c r="I96" s="96">
        <f t="shared" si="18"/>
        <v>17813.125268717104</v>
      </c>
      <c r="J96" s="96">
        <f t="shared" si="15"/>
        <v>48.013195792331366</v>
      </c>
      <c r="K96" s="103"/>
      <c r="L96" s="98">
        <f>(1+L$3)*INDEX('Final Weighted Populations'!E:E,MATCH(D96,'Final Weighted Populations'!C:C,0),1)/Inputs!$B$5 * Inputs!$B$8 * $E$3</f>
        <v>5728.5725532117185</v>
      </c>
      <c r="M96" s="99">
        <f t="shared" si="19"/>
        <v>17813.125268717104</v>
      </c>
      <c r="N96" s="99"/>
      <c r="O96" s="96">
        <f>INDEX('Final Weighted Populations'!I:I,MATCH(D96,'Final Weighted Populations'!C:C,0),1)*$E$3</f>
        <v>18445.493578677047</v>
      </c>
      <c r="P96" s="97">
        <f t="shared" si="20"/>
        <v>-3.4283078805273086E-2</v>
      </c>
      <c r="Q96" s="97">
        <f t="shared" si="16"/>
        <v>2.8000000000000001E-2</v>
      </c>
      <c r="R96" s="96">
        <f t="shared" si="21"/>
        <v>18311.892776241184</v>
      </c>
      <c r="S96" s="13">
        <f t="shared" si="17"/>
        <v>498.76750752408043</v>
      </c>
      <c r="T96" s="13"/>
      <c r="U96" s="97">
        <f>INDEX('PTB reference calculation'!P:P,MATCH(D96,'PTB reference calculation'!B:B,0),1)</f>
        <v>9.9084748875546396E-3</v>
      </c>
      <c r="V96" s="96">
        <f t="shared" si="22"/>
        <v>18311.892776241184</v>
      </c>
      <c r="W96" s="13">
        <f t="shared" si="23"/>
        <v>49.357565274516645</v>
      </c>
      <c r="X96" s="59">
        <f t="shared" si="24"/>
        <v>2.8000000000000025E-2</v>
      </c>
      <c r="Y96" s="97"/>
      <c r="Z96" s="100">
        <f>INDEX('LA SMR&lt;75 and MFF weighted popn'!E:E,MATCH(D96,'LA SMR&lt;75 and MFF weighted popn'!B:B,0),1)</f>
        <v>371004.7826385721</v>
      </c>
      <c r="AB96" s="6"/>
      <c r="AD96" s="59"/>
    </row>
    <row r="97" spans="1:30" x14ac:dyDescent="0.2">
      <c r="A97" t="s">
        <v>58</v>
      </c>
      <c r="B97" t="s">
        <v>175</v>
      </c>
      <c r="C97" t="s">
        <v>14159</v>
      </c>
      <c r="D97" s="39" t="s">
        <v>7795</v>
      </c>
      <c r="E97" s="39" t="s">
        <v>13162</v>
      </c>
      <c r="F97" s="13">
        <v>603.89599999999996</v>
      </c>
      <c r="G97" s="96">
        <f>Baselines!G98-'Pace-of-change'!F97</f>
        <v>20189.573267287662</v>
      </c>
      <c r="H97" s="96">
        <f t="shared" si="14"/>
        <v>58.111561044537709</v>
      </c>
      <c r="I97" s="96">
        <f t="shared" si="18"/>
        <v>20793.469267287663</v>
      </c>
      <c r="J97" s="96">
        <f t="shared" si="15"/>
        <v>59.849752278396643</v>
      </c>
      <c r="K97" s="103"/>
      <c r="L97" s="98">
        <f>(1+L$3)*INDEX('Final Weighted Populations'!E:E,MATCH(D97,'Final Weighted Populations'!C:C,0),1)/Inputs!$B$5 * Inputs!$B$8 * $E$3</f>
        <v>5975.2229583927538</v>
      </c>
      <c r="M97" s="99">
        <f t="shared" si="19"/>
        <v>20793.469267287663</v>
      </c>
      <c r="N97" s="99"/>
      <c r="O97" s="96">
        <f>INDEX('Final Weighted Populations'!I:I,MATCH(D97,'Final Weighted Populations'!C:C,0),1)*$E$3</f>
        <v>20023.801670665718</v>
      </c>
      <c r="P97" s="97">
        <f t="shared" si="20"/>
        <v>3.8437635833633181E-2</v>
      </c>
      <c r="Q97" s="97">
        <f t="shared" si="16"/>
        <v>2.8000000000000001E-2</v>
      </c>
      <c r="R97" s="96">
        <f t="shared" si="21"/>
        <v>21375.686406771718</v>
      </c>
      <c r="S97" s="13">
        <f t="shared" si="17"/>
        <v>582.21713948405522</v>
      </c>
      <c r="T97" s="13"/>
      <c r="U97" s="97">
        <f>INDEX('PTB reference calculation'!P:P,MATCH(D97,'PTB reference calculation'!B:B,0),1)</f>
        <v>1.8796964902199498E-2</v>
      </c>
      <c r="V97" s="96">
        <f t="shared" si="22"/>
        <v>21375.686406771718</v>
      </c>
      <c r="W97" s="13">
        <f t="shared" si="23"/>
        <v>61.525545342191755</v>
      </c>
      <c r="X97" s="59">
        <f t="shared" si="24"/>
        <v>2.8000000000000025E-2</v>
      </c>
      <c r="Y97" s="97"/>
      <c r="Z97" s="100">
        <f>INDEX('LA SMR&lt;75 and MFF weighted popn'!E:E,MATCH(D97,'LA SMR&lt;75 and MFF weighted popn'!B:B,0),1)</f>
        <v>347427.82510719378</v>
      </c>
      <c r="AB97" s="6"/>
      <c r="AD97" s="59"/>
    </row>
    <row r="98" spans="1:30" x14ac:dyDescent="0.2">
      <c r="A98" t="s">
        <v>58</v>
      </c>
      <c r="B98" t="s">
        <v>175</v>
      </c>
      <c r="C98" t="s">
        <v>14160</v>
      </c>
      <c r="D98" s="39" t="s">
        <v>7868</v>
      </c>
      <c r="E98" s="39" t="s">
        <v>13163</v>
      </c>
      <c r="F98" s="13">
        <v>438.22299999999996</v>
      </c>
      <c r="G98" s="96">
        <f>Baselines!G99-'Pace-of-change'!F98</f>
        <v>11344.740266961589</v>
      </c>
      <c r="H98" s="96">
        <f t="shared" si="14"/>
        <v>34.931258747631432</v>
      </c>
      <c r="I98" s="96">
        <f t="shared" si="18"/>
        <v>11782.963266961589</v>
      </c>
      <c r="J98" s="96">
        <f t="shared" si="15"/>
        <v>36.280578400787583</v>
      </c>
      <c r="K98" s="103"/>
      <c r="L98" s="98">
        <f>(1+L$3)*INDEX('Final Weighted Populations'!E:E,MATCH(D98,'Final Weighted Populations'!C:C,0),1)/Inputs!$B$5 * Inputs!$B$8 * $E$3</f>
        <v>4732.6307226535646</v>
      </c>
      <c r="M98" s="99">
        <f t="shared" si="19"/>
        <v>11782.963266961589</v>
      </c>
      <c r="N98" s="99"/>
      <c r="O98" s="96">
        <f>INDEX('Final Weighted Populations'!I:I,MATCH(D98,'Final Weighted Populations'!C:C,0),1)*$E$3</f>
        <v>15474.940924534438</v>
      </c>
      <c r="P98" s="97">
        <f t="shared" si="20"/>
        <v>-0.23857781917082965</v>
      </c>
      <c r="Q98" s="97">
        <f t="shared" si="16"/>
        <v>0.1</v>
      </c>
      <c r="R98" s="96">
        <f t="shared" si="21"/>
        <v>12961.259593657749</v>
      </c>
      <c r="S98" s="13">
        <f t="shared" si="17"/>
        <v>1178.2963266961597</v>
      </c>
      <c r="T98" s="13"/>
      <c r="U98" s="97">
        <f>INDEX('PTB reference calculation'!P:P,MATCH(D98,'PTB reference calculation'!B:B,0),1)</f>
        <v>2.202661818308748E-2</v>
      </c>
      <c r="V98" s="96">
        <f t="shared" si="22"/>
        <v>12961.259593657749</v>
      </c>
      <c r="W98" s="13">
        <f t="shared" si="23"/>
        <v>39.908636240866343</v>
      </c>
      <c r="X98" s="59">
        <f t="shared" si="24"/>
        <v>0.10000000000000009</v>
      </c>
      <c r="Y98" s="97"/>
      <c r="Z98" s="100">
        <f>INDEX('LA SMR&lt;75 and MFF weighted popn'!E:E,MATCH(D98,'LA SMR&lt;75 and MFF weighted popn'!B:B,0),1)</f>
        <v>324773.30258620693</v>
      </c>
      <c r="AB98" s="6"/>
      <c r="AD98" s="59"/>
    </row>
    <row r="99" spans="1:30" x14ac:dyDescent="0.2">
      <c r="A99" t="s">
        <v>58</v>
      </c>
      <c r="B99" t="s">
        <v>175</v>
      </c>
      <c r="C99" t="s">
        <v>14142</v>
      </c>
      <c r="D99" s="39" t="s">
        <v>2104</v>
      </c>
      <c r="E99" s="39" t="s">
        <v>13164</v>
      </c>
      <c r="F99" s="13">
        <v>481.72300000000001</v>
      </c>
      <c r="G99" s="96">
        <f>Baselines!G100-'Pace-of-change'!F99</f>
        <v>16133.961818038946</v>
      </c>
      <c r="H99" s="96">
        <f t="shared" si="14"/>
        <v>62.36814646820514</v>
      </c>
      <c r="I99" s="96">
        <f t="shared" si="18"/>
        <v>16615.684818038946</v>
      </c>
      <c r="J99" s="96">
        <f t="shared" si="15"/>
        <v>64.230315906805856</v>
      </c>
      <c r="K99" s="103"/>
      <c r="L99" s="98">
        <f>(1+L$3)*INDEX('Final Weighted Populations'!E:E,MATCH(D99,'Final Weighted Populations'!C:C,0),1)/Inputs!$B$5 * Inputs!$B$8 * $E$3</f>
        <v>6296.4784043947466</v>
      </c>
      <c r="M99" s="99">
        <f t="shared" si="19"/>
        <v>16615.684818038946</v>
      </c>
      <c r="N99" s="99"/>
      <c r="O99" s="96">
        <f>INDEX('Final Weighted Populations'!I:I,MATCH(D99,'Final Weighted Populations'!C:C,0),1)*$E$3</f>
        <v>19247.128014646813</v>
      </c>
      <c r="P99" s="97">
        <f t="shared" si="20"/>
        <v>-0.13671874549830876</v>
      </c>
      <c r="Q99" s="97">
        <f t="shared" si="16"/>
        <v>0.1</v>
      </c>
      <c r="R99" s="96">
        <f t="shared" si="21"/>
        <v>18277.253299842843</v>
      </c>
      <c r="S99" s="13">
        <f t="shared" si="17"/>
        <v>1661.5684818038972</v>
      </c>
      <c r="T99" s="13"/>
      <c r="U99" s="97">
        <f>INDEX('PTB reference calculation'!P:P,MATCH(D99,'PTB reference calculation'!B:B,0),1)</f>
        <v>-1.6467371494567121E-2</v>
      </c>
      <c r="V99" s="96">
        <f t="shared" si="22"/>
        <v>18277.253299842843</v>
      </c>
      <c r="W99" s="13">
        <f t="shared" si="23"/>
        <v>70.653347497486465</v>
      </c>
      <c r="X99" s="59">
        <f t="shared" si="24"/>
        <v>0.10000000000000009</v>
      </c>
      <c r="Y99" s="97"/>
      <c r="Z99" s="100">
        <f>INDEX('LA SMR&lt;75 and MFF weighted popn'!E:E,MATCH(D99,'LA SMR&lt;75 and MFF weighted popn'!B:B,0),1)</f>
        <v>258689.13430454329</v>
      </c>
      <c r="AB99" s="6"/>
      <c r="AD99" s="59"/>
    </row>
    <row r="100" spans="1:30" x14ac:dyDescent="0.2">
      <c r="A100" t="s">
        <v>60</v>
      </c>
      <c r="B100" t="s">
        <v>175</v>
      </c>
      <c r="C100" t="s">
        <v>14143</v>
      </c>
      <c r="D100" s="39" t="s">
        <v>6810</v>
      </c>
      <c r="E100" s="39" t="s">
        <v>13165</v>
      </c>
      <c r="F100" s="13">
        <v>872.20699999999999</v>
      </c>
      <c r="G100" s="96">
        <f>Baselines!G101-'Pace-of-change'!F100</f>
        <v>27343.115690009407</v>
      </c>
      <c r="H100" s="96">
        <f t="shared" si="14"/>
        <v>108.53756564746907</v>
      </c>
      <c r="I100" s="96">
        <f t="shared" si="18"/>
        <v>28215.322690009405</v>
      </c>
      <c r="J100" s="96">
        <f t="shared" si="15"/>
        <v>111.99976160179739</v>
      </c>
      <c r="K100" s="103"/>
      <c r="L100" s="98">
        <f>(1+L$3)*INDEX('Final Weighted Populations'!E:E,MATCH(D100,'Final Weighted Populations'!C:C,0),1)/Inputs!$B$5 * Inputs!$B$8 * $E$3</f>
        <v>7119.760386844775</v>
      </c>
      <c r="M100" s="99">
        <f t="shared" si="19"/>
        <v>28215.322690009405</v>
      </c>
      <c r="N100" s="99"/>
      <c r="O100" s="96">
        <f>INDEX('Final Weighted Populations'!I:I,MATCH(D100,'Final Weighted Populations'!C:C,0),1)*$E$3</f>
        <v>22051.077414713578</v>
      </c>
      <c r="P100" s="97">
        <f t="shared" si="20"/>
        <v>0.27954394968396123</v>
      </c>
      <c r="Q100" s="97">
        <f t="shared" si="16"/>
        <v>2.8000000000000001E-2</v>
      </c>
      <c r="R100" s="96">
        <f t="shared" si="21"/>
        <v>29005.35172532967</v>
      </c>
      <c r="S100" s="13">
        <f t="shared" si="17"/>
        <v>790.02903532026539</v>
      </c>
      <c r="T100" s="13"/>
      <c r="U100" s="97">
        <f>INDEX('PTB reference calculation'!P:P,MATCH(D100,'PTB reference calculation'!B:B,0),1)</f>
        <v>-3.3933022166983302E-2</v>
      </c>
      <c r="V100" s="96">
        <f t="shared" si="22"/>
        <v>29005.35172532967</v>
      </c>
      <c r="W100" s="13">
        <f t="shared" si="23"/>
        <v>115.13575492664773</v>
      </c>
      <c r="X100" s="59">
        <f t="shared" si="24"/>
        <v>2.8000000000000025E-2</v>
      </c>
      <c r="Y100" s="97"/>
      <c r="Z100" s="100">
        <f>INDEX('LA SMR&lt;75 and MFF weighted popn'!E:E,MATCH(D100,'LA SMR&lt;75 and MFF weighted popn'!B:B,0),1)</f>
        <v>251923.06025012647</v>
      </c>
      <c r="AB100" s="6"/>
      <c r="AD100" s="59"/>
    </row>
    <row r="101" spans="1:30" x14ac:dyDescent="0.2">
      <c r="A101" t="s">
        <v>59</v>
      </c>
      <c r="B101" t="s">
        <v>175</v>
      </c>
      <c r="C101" t="s">
        <v>14144</v>
      </c>
      <c r="D101" s="39" t="s">
        <v>10658</v>
      </c>
      <c r="E101" s="39" t="s">
        <v>13166</v>
      </c>
      <c r="F101" s="13">
        <v>578.64200000000005</v>
      </c>
      <c r="G101" s="96">
        <f>Baselines!G102-'Pace-of-change'!F101</f>
        <v>19266.924861292875</v>
      </c>
      <c r="H101" s="96">
        <f t="shared" ref="H101:H132" si="25">G101/Z101*1000</f>
        <v>105.28656671541144</v>
      </c>
      <c r="I101" s="96">
        <f t="shared" si="18"/>
        <v>19845.566861292875</v>
      </c>
      <c r="J101" s="96">
        <f t="shared" ref="J101:J132" si="26">I101/Z101*1000</f>
        <v>108.44862967958137</v>
      </c>
      <c r="K101" s="103"/>
      <c r="L101" s="98">
        <f>(1+L$3)*INDEX('Final Weighted Populations'!E:E,MATCH(D101,'Final Weighted Populations'!C:C,0),1)/Inputs!$B$5 * Inputs!$B$8 * $E$3</f>
        <v>3708.9403620883627</v>
      </c>
      <c r="M101" s="99">
        <f t="shared" si="19"/>
        <v>19845.566861292875</v>
      </c>
      <c r="N101" s="99"/>
      <c r="O101" s="96">
        <f>INDEX('Final Weighted Populations'!I:I,MATCH(D101,'Final Weighted Populations'!C:C,0),1)*$E$3</f>
        <v>11495.47607123524</v>
      </c>
      <c r="P101" s="97">
        <f t="shared" si="20"/>
        <v>0.72638059862103477</v>
      </c>
      <c r="Q101" s="97">
        <f t="shared" si="16"/>
        <v>2.8000000000000001E-2</v>
      </c>
      <c r="R101" s="96">
        <f t="shared" si="21"/>
        <v>20401.242733409075</v>
      </c>
      <c r="S101" s="13">
        <f t="shared" ref="S101:S132" si="27">R101-I101</f>
        <v>555.67587211620048</v>
      </c>
      <c r="T101" s="13"/>
      <c r="U101" s="97">
        <f>INDEX('PTB reference calculation'!P:P,MATCH(D101,'PTB reference calculation'!B:B,0),1)</f>
        <v>-5.5596534574299174E-2</v>
      </c>
      <c r="V101" s="96">
        <f t="shared" si="22"/>
        <v>20287.06647309288</v>
      </c>
      <c r="W101" s="13">
        <f t="shared" si="23"/>
        <v>110.86126058291745</v>
      </c>
      <c r="X101" s="59">
        <f t="shared" si="24"/>
        <v>2.2246762457620362E-2</v>
      </c>
      <c r="Y101" s="97"/>
      <c r="Z101" s="100">
        <f>INDEX('LA SMR&lt;75 and MFF weighted popn'!E:E,MATCH(D101,'LA SMR&lt;75 and MFF weighted popn'!B:B,0),1)</f>
        <v>182995.09103921286</v>
      </c>
      <c r="AB101" s="6"/>
      <c r="AD101" s="59"/>
    </row>
    <row r="102" spans="1:30" x14ac:dyDescent="0.2">
      <c r="A102" t="s">
        <v>60</v>
      </c>
      <c r="B102" t="s">
        <v>175</v>
      </c>
      <c r="C102" t="s">
        <v>14161</v>
      </c>
      <c r="D102" s="39" t="s">
        <v>8541</v>
      </c>
      <c r="E102" s="39" t="s">
        <v>13167</v>
      </c>
      <c r="F102" s="13">
        <v>603</v>
      </c>
      <c r="G102" s="96">
        <f>Baselines!G103-'Pace-of-change'!F102</f>
        <v>15650.906638223118</v>
      </c>
      <c r="H102" s="96">
        <f t="shared" si="25"/>
        <v>59.621238235762952</v>
      </c>
      <c r="I102" s="96">
        <f t="shared" si="18"/>
        <v>16253.906638223118</v>
      </c>
      <c r="J102" s="96">
        <f t="shared" si="26"/>
        <v>61.91833242252163</v>
      </c>
      <c r="K102" s="103"/>
      <c r="L102" s="98">
        <f>(1+L$3)*INDEX('Final Weighted Populations'!E:E,MATCH(D102,'Final Weighted Populations'!C:C,0),1)/Inputs!$B$5 * Inputs!$B$8 * $E$3</f>
        <v>5739.3138066661404</v>
      </c>
      <c r="M102" s="99">
        <f t="shared" si="19"/>
        <v>16253.906638223118</v>
      </c>
      <c r="N102" s="99"/>
      <c r="O102" s="96">
        <f>INDEX('Final Weighted Populations'!I:I,MATCH(D102,'Final Weighted Populations'!C:C,0),1)*$E$3</f>
        <v>18367.048242143072</v>
      </c>
      <c r="P102" s="97">
        <f t="shared" si="20"/>
        <v>-0.11505069165503494</v>
      </c>
      <c r="Q102" s="97">
        <f t="shared" si="16"/>
        <v>8.1997759390747035E-2</v>
      </c>
      <c r="R102" s="96">
        <f t="shared" si="21"/>
        <v>17586.690563903801</v>
      </c>
      <c r="S102" s="13">
        <f t="shared" si="27"/>
        <v>1332.7839256806838</v>
      </c>
      <c r="T102" s="13"/>
      <c r="U102" s="97">
        <f>INDEX('PTB reference calculation'!P:P,MATCH(D102,'PTB reference calculation'!B:B,0),1)</f>
        <v>4.3796701889459843E-3</v>
      </c>
      <c r="V102" s="96">
        <f t="shared" si="22"/>
        <v>17586.690563903801</v>
      </c>
      <c r="W102" s="13">
        <f t="shared" si="23"/>
        <v>66.995496946379845</v>
      </c>
      <c r="X102" s="59">
        <f t="shared" si="24"/>
        <v>8.1997759390747049E-2</v>
      </c>
      <c r="Y102" s="97"/>
      <c r="Z102" s="100">
        <f>INDEX('LA SMR&lt;75 and MFF weighted popn'!E:E,MATCH(D102,'LA SMR&lt;75 and MFF weighted popn'!B:B,0),1)</f>
        <v>262505.56179886824</v>
      </c>
      <c r="AB102" s="6"/>
      <c r="AD102" s="59"/>
    </row>
    <row r="103" spans="1:30" x14ac:dyDescent="0.2">
      <c r="A103" t="s">
        <v>58</v>
      </c>
      <c r="B103" t="s">
        <v>175</v>
      </c>
      <c r="C103" t="s">
        <v>14162</v>
      </c>
      <c r="D103" s="39" t="s">
        <v>10705</v>
      </c>
      <c r="E103" s="39" t="s">
        <v>13168</v>
      </c>
      <c r="F103" s="13">
        <v>105.42700000000001</v>
      </c>
      <c r="G103" s="96">
        <f>Baselines!G104-'Pace-of-change'!F103</f>
        <v>8470.7454616819869</v>
      </c>
      <c r="H103" s="96">
        <f t="shared" si="25"/>
        <v>34.184468001595889</v>
      </c>
      <c r="I103" s="96">
        <f t="shared" si="18"/>
        <v>8576.1724616819865</v>
      </c>
      <c r="J103" s="96">
        <f t="shared" si="26"/>
        <v>34.609928301909129</v>
      </c>
      <c r="K103" s="103"/>
      <c r="L103" s="98">
        <f>(1+L$3)*INDEX('Final Weighted Populations'!E:E,MATCH(D103,'Final Weighted Populations'!C:C,0),1)/Inputs!$B$5 * Inputs!$B$8 * $E$3</f>
        <v>2777.1647751565774</v>
      </c>
      <c r="M103" s="99">
        <f t="shared" si="19"/>
        <v>8576.1724616819865</v>
      </c>
      <c r="N103" s="99"/>
      <c r="O103" s="96">
        <f>INDEX('Final Weighted Populations'!I:I,MATCH(D103,'Final Weighted Populations'!C:C,0),1)*$E$3</f>
        <v>9200.0770388089222</v>
      </c>
      <c r="P103" s="97">
        <f t="shared" si="20"/>
        <v>-6.7815147035737086E-2</v>
      </c>
      <c r="Q103" s="97">
        <f t="shared" si="16"/>
        <v>3.4762214771449182E-2</v>
      </c>
      <c r="R103" s="96">
        <f t="shared" si="21"/>
        <v>8874.2992107119644</v>
      </c>
      <c r="S103" s="13">
        <f t="shared" si="27"/>
        <v>298.12674902997787</v>
      </c>
      <c r="T103" s="13"/>
      <c r="U103" s="97">
        <f>INDEX('PTB reference calculation'!P:P,MATCH(D103,'PTB reference calculation'!B:B,0),1)</f>
        <v>2.0995050750590032E-2</v>
      </c>
      <c r="V103" s="96">
        <f t="shared" si="22"/>
        <v>8874.2992107119644</v>
      </c>
      <c r="W103" s="13">
        <f t="shared" si="23"/>
        <v>35.813046062764549</v>
      </c>
      <c r="X103" s="59">
        <f t="shared" si="24"/>
        <v>3.4762214771449251E-2</v>
      </c>
      <c r="Y103" s="97"/>
      <c r="Z103" s="100">
        <f>INDEX('LA SMR&lt;75 and MFF weighted popn'!E:E,MATCH(D103,'LA SMR&lt;75 and MFF weighted popn'!B:B,0),1)</f>
        <v>247795.15250278384</v>
      </c>
      <c r="AB103" s="6"/>
      <c r="AD103" s="59"/>
    </row>
    <row r="104" spans="1:30" x14ac:dyDescent="0.2">
      <c r="A104" t="s">
        <v>57</v>
      </c>
      <c r="B104" t="s">
        <v>175</v>
      </c>
      <c r="C104" t="s">
        <v>14163</v>
      </c>
      <c r="D104" s="39" t="s">
        <v>10751</v>
      </c>
      <c r="E104" s="39" t="s">
        <v>13169</v>
      </c>
      <c r="F104" s="13">
        <v>105.517</v>
      </c>
      <c r="G104" s="96">
        <f>Baselines!G105-'Pace-of-change'!F104</f>
        <v>7924.8471689493572</v>
      </c>
      <c r="H104" s="96">
        <f t="shared" si="25"/>
        <v>32.522004983193447</v>
      </c>
      <c r="I104" s="96">
        <f t="shared" si="18"/>
        <v>8030.364168949357</v>
      </c>
      <c r="J104" s="96">
        <f t="shared" si="26"/>
        <v>32.95502587642369</v>
      </c>
      <c r="K104" s="103"/>
      <c r="L104" s="98">
        <f>(1+L$3)*INDEX('Final Weighted Populations'!E:E,MATCH(D104,'Final Weighted Populations'!C:C,0),1)/Inputs!$B$5 * Inputs!$B$8 * $E$3</f>
        <v>3259.8574523753882</v>
      </c>
      <c r="M104" s="99">
        <f t="shared" si="19"/>
        <v>8030.364168949357</v>
      </c>
      <c r="N104" s="99"/>
      <c r="O104" s="96">
        <f>INDEX('Final Weighted Populations'!I:I,MATCH(D104,'Final Weighted Populations'!C:C,0),1)*$E$3</f>
        <v>10354.971452520893</v>
      </c>
      <c r="P104" s="97">
        <f t="shared" si="20"/>
        <v>-0.2244919065426893</v>
      </c>
      <c r="Q104" s="97">
        <f t="shared" si="16"/>
        <v>0.1</v>
      </c>
      <c r="R104" s="96">
        <f t="shared" si="21"/>
        <v>8833.4005858442943</v>
      </c>
      <c r="S104" s="13">
        <f t="shared" si="27"/>
        <v>803.03641689493725</v>
      </c>
      <c r="T104" s="13"/>
      <c r="U104" s="97">
        <f>INDEX('PTB reference calculation'!P:P,MATCH(D104,'PTB reference calculation'!B:B,0),1)</f>
        <v>1.7539159585852615E-2</v>
      </c>
      <c r="V104" s="96">
        <f t="shared" si="22"/>
        <v>8833.4005858442943</v>
      </c>
      <c r="W104" s="13">
        <f t="shared" si="23"/>
        <v>36.250528464066072</v>
      </c>
      <c r="X104" s="59">
        <f t="shared" si="24"/>
        <v>0.10000000000000009</v>
      </c>
      <c r="Y104" s="97"/>
      <c r="Z104" s="100">
        <f>INDEX('LA SMR&lt;75 and MFF weighted popn'!E:E,MATCH(D104,'LA SMR&lt;75 and MFF weighted popn'!B:B,0),1)</f>
        <v>243676.46376798474</v>
      </c>
      <c r="AB104" s="6"/>
      <c r="AD104" s="59"/>
    </row>
    <row r="105" spans="1:30" x14ac:dyDescent="0.2">
      <c r="A105" t="s">
        <v>61</v>
      </c>
      <c r="B105" t="s">
        <v>175</v>
      </c>
      <c r="C105" t="s">
        <v>14164</v>
      </c>
      <c r="D105" s="39" t="s">
        <v>6939</v>
      </c>
      <c r="E105" s="39" t="s">
        <v>13170</v>
      </c>
      <c r="F105" s="13">
        <v>122.18899999999999</v>
      </c>
      <c r="G105" s="96">
        <f>Baselines!G106-'Pace-of-change'!F105</f>
        <v>14742.815746612025</v>
      </c>
      <c r="H105" s="96">
        <f t="shared" si="25"/>
        <v>51.677401630579212</v>
      </c>
      <c r="I105" s="96">
        <f t="shared" si="18"/>
        <v>14865.004746612025</v>
      </c>
      <c r="J105" s="96">
        <f t="shared" si="26"/>
        <v>52.105705838972369</v>
      </c>
      <c r="K105" s="103"/>
      <c r="L105" s="98">
        <f>(1+L$3)*INDEX('Final Weighted Populations'!E:E,MATCH(D105,'Final Weighted Populations'!C:C,0),1)/Inputs!$B$5 * Inputs!$B$8 * $E$3</f>
        <v>4883.371113299223</v>
      </c>
      <c r="M105" s="99">
        <f t="shared" si="19"/>
        <v>14865.004746612025</v>
      </c>
      <c r="N105" s="99"/>
      <c r="O105" s="96">
        <f>INDEX('Final Weighted Populations'!I:I,MATCH(D105,'Final Weighted Populations'!C:C,0),1)*$E$3</f>
        <v>15013.564648977635</v>
      </c>
      <c r="P105" s="97">
        <f t="shared" si="20"/>
        <v>-9.8950453032968962E-3</v>
      </c>
      <c r="Q105" s="97">
        <f t="shared" si="16"/>
        <v>2.8000000000000001E-2</v>
      </c>
      <c r="R105" s="96">
        <f t="shared" si="21"/>
        <v>15281.224879517162</v>
      </c>
      <c r="S105" s="13">
        <f t="shared" si="27"/>
        <v>416.22013290513678</v>
      </c>
      <c r="T105" s="13"/>
      <c r="U105" s="97">
        <f>INDEX('PTB reference calculation'!P:P,MATCH(D105,'PTB reference calculation'!B:B,0),1)</f>
        <v>2.1114856516917364E-2</v>
      </c>
      <c r="V105" s="96">
        <f t="shared" si="22"/>
        <v>15281.224879517162</v>
      </c>
      <c r="W105" s="13">
        <f t="shared" si="23"/>
        <v>53.564665602463599</v>
      </c>
      <c r="X105" s="59">
        <f t="shared" si="24"/>
        <v>2.8000000000000025E-2</v>
      </c>
      <c r="Y105" s="97"/>
      <c r="Z105" s="100">
        <f>INDEX('LA SMR&lt;75 and MFF weighted popn'!E:E,MATCH(D105,'LA SMR&lt;75 and MFF weighted popn'!B:B,0),1)</f>
        <v>285285.54612715315</v>
      </c>
      <c r="AB105" s="6"/>
      <c r="AD105" s="59"/>
    </row>
    <row r="106" spans="1:30" x14ac:dyDescent="0.2">
      <c r="A106" t="s">
        <v>58</v>
      </c>
      <c r="B106" t="s">
        <v>175</v>
      </c>
      <c r="C106" t="s">
        <v>14165</v>
      </c>
      <c r="D106" s="39" t="s">
        <v>5326</v>
      </c>
      <c r="E106" s="39" t="s">
        <v>13171</v>
      </c>
      <c r="F106" s="13">
        <v>440.07600000000002</v>
      </c>
      <c r="G106" s="96">
        <f>Baselines!G107-'Pace-of-change'!F106</f>
        <v>11199.863340827014</v>
      </c>
      <c r="H106" s="96">
        <f t="shared" si="25"/>
        <v>42.364191346860892</v>
      </c>
      <c r="I106" s="96">
        <f t="shared" si="18"/>
        <v>11639.939340827015</v>
      </c>
      <c r="J106" s="96">
        <f t="shared" si="26"/>
        <v>44.028806646513694</v>
      </c>
      <c r="K106" s="103"/>
      <c r="L106" s="98">
        <f>(1+L$3)*INDEX('Final Weighted Populations'!E:E,MATCH(D106,'Final Weighted Populations'!C:C,0),1)/Inputs!$B$5 * Inputs!$B$8 * $E$3</f>
        <v>4856.0570021813846</v>
      </c>
      <c r="M106" s="99">
        <f t="shared" si="19"/>
        <v>11639.939340827015</v>
      </c>
      <c r="N106" s="99"/>
      <c r="O106" s="96">
        <f>INDEX('Final Weighted Populations'!I:I,MATCH(D106,'Final Weighted Populations'!C:C,0),1)*$E$3</f>
        <v>15480.657542675488</v>
      </c>
      <c r="P106" s="97">
        <f t="shared" si="20"/>
        <v>-0.24809787253937857</v>
      </c>
      <c r="Q106" s="97">
        <f t="shared" si="16"/>
        <v>0.1</v>
      </c>
      <c r="R106" s="96">
        <f t="shared" si="21"/>
        <v>12803.933274909718</v>
      </c>
      <c r="S106" s="13">
        <f t="shared" si="27"/>
        <v>1163.9939340827023</v>
      </c>
      <c r="T106" s="13"/>
      <c r="U106" s="97">
        <f>INDEX('PTB reference calculation'!P:P,MATCH(D106,'PTB reference calculation'!B:B,0),1)</f>
        <v>1.8225744722940227E-2</v>
      </c>
      <c r="V106" s="96">
        <f t="shared" si="22"/>
        <v>12803.933274909718</v>
      </c>
      <c r="W106" s="13">
        <f t="shared" si="23"/>
        <v>48.431687311165064</v>
      </c>
      <c r="X106" s="59">
        <f t="shared" si="24"/>
        <v>0.10000000000000009</v>
      </c>
      <c r="Y106" s="97"/>
      <c r="Z106" s="100">
        <f>INDEX('LA SMR&lt;75 and MFF weighted popn'!E:E,MATCH(D106,'LA SMR&lt;75 and MFF weighted popn'!B:B,0),1)</f>
        <v>264370.99316087627</v>
      </c>
      <c r="AB106" s="6"/>
      <c r="AD106" s="59"/>
    </row>
    <row r="107" spans="1:30" x14ac:dyDescent="0.2">
      <c r="A107" t="s">
        <v>59</v>
      </c>
      <c r="B107" t="s">
        <v>175</v>
      </c>
      <c r="C107" t="s">
        <v>14145</v>
      </c>
      <c r="D107" s="39" t="s">
        <v>5441</v>
      </c>
      <c r="E107" s="39" t="s">
        <v>13172</v>
      </c>
      <c r="F107" s="13">
        <v>755.12199999999996</v>
      </c>
      <c r="G107" s="96">
        <f>Baselines!G108-'Pace-of-change'!F107</f>
        <v>23307.693586403166</v>
      </c>
      <c r="H107" s="96">
        <f t="shared" si="25"/>
        <v>108.33647834155722</v>
      </c>
      <c r="I107" s="96">
        <f t="shared" si="18"/>
        <v>24062.815586403165</v>
      </c>
      <c r="J107" s="96">
        <f t="shared" si="26"/>
        <v>111.84636051393814</v>
      </c>
      <c r="K107" s="103"/>
      <c r="L107" s="98">
        <f>(1+L$3)*INDEX('Final Weighted Populations'!E:E,MATCH(D107,'Final Weighted Populations'!C:C,0),1)/Inputs!$B$5 * Inputs!$B$8 * $E$3</f>
        <v>6705.645461963828</v>
      </c>
      <c r="M107" s="99">
        <f t="shared" si="19"/>
        <v>24062.815586403165</v>
      </c>
      <c r="N107" s="99"/>
      <c r="O107" s="96">
        <f>INDEX('Final Weighted Populations'!I:I,MATCH(D107,'Final Weighted Populations'!C:C,0),1)*$E$3</f>
        <v>19422.796876568987</v>
      </c>
      <c r="P107" s="97">
        <f t="shared" si="20"/>
        <v>0.23889549683916744</v>
      </c>
      <c r="Q107" s="97">
        <f t="shared" si="16"/>
        <v>2.8000000000000001E-2</v>
      </c>
      <c r="R107" s="96">
        <f t="shared" si="21"/>
        <v>24736.574422822454</v>
      </c>
      <c r="S107" s="13">
        <f t="shared" si="27"/>
        <v>673.75883641928885</v>
      </c>
      <c r="T107" s="13"/>
      <c r="U107" s="97">
        <f>INDEX('PTB reference calculation'!P:P,MATCH(D107,'PTB reference calculation'!B:B,0),1)</f>
        <v>-4.7718547980830424E-2</v>
      </c>
      <c r="V107" s="96">
        <f t="shared" si="22"/>
        <v>24736.574422822454</v>
      </c>
      <c r="W107" s="13">
        <f t="shared" si="23"/>
        <v>114.9780586083284</v>
      </c>
      <c r="X107" s="59">
        <f t="shared" si="24"/>
        <v>2.8000000000000025E-2</v>
      </c>
      <c r="Y107" s="97"/>
      <c r="Z107" s="100">
        <f>INDEX('LA SMR&lt;75 and MFF weighted popn'!E:E,MATCH(D107,'LA SMR&lt;75 and MFF weighted popn'!B:B,0),1)</f>
        <v>215141.69505233469</v>
      </c>
      <c r="AB107" s="6"/>
      <c r="AD107" s="59"/>
    </row>
    <row r="108" spans="1:30" x14ac:dyDescent="0.2">
      <c r="A108" t="s">
        <v>59</v>
      </c>
      <c r="B108" t="s">
        <v>175</v>
      </c>
      <c r="C108" t="s">
        <v>14146</v>
      </c>
      <c r="D108" s="39" t="s">
        <v>7116</v>
      </c>
      <c r="E108" s="39" t="s">
        <v>13173</v>
      </c>
      <c r="F108" s="13">
        <v>485.91799999999995</v>
      </c>
      <c r="G108" s="96">
        <f>Baselines!G109-'Pace-of-change'!F108</f>
        <v>19587.937281474522</v>
      </c>
      <c r="H108" s="96">
        <f t="shared" si="25"/>
        <v>123.18640210391872</v>
      </c>
      <c r="I108" s="96">
        <f t="shared" si="18"/>
        <v>20073.855281474524</v>
      </c>
      <c r="J108" s="96">
        <f t="shared" si="26"/>
        <v>126.24228743157617</v>
      </c>
      <c r="K108" s="103"/>
      <c r="L108" s="98">
        <f>(1+L$3)*INDEX('Final Weighted Populations'!E:E,MATCH(D108,'Final Weighted Populations'!C:C,0),1)/Inputs!$B$5 * Inputs!$B$8 * $E$3</f>
        <v>1867.4642532092712</v>
      </c>
      <c r="M108" s="99">
        <f t="shared" si="19"/>
        <v>20073.855281474524</v>
      </c>
      <c r="N108" s="99"/>
      <c r="O108" s="96">
        <f>INDEX('Final Weighted Populations'!I:I,MATCH(D108,'Final Weighted Populations'!C:C,0),1)*$E$3</f>
        <v>7078.8362555158701</v>
      </c>
      <c r="P108" s="97">
        <f t="shared" si="20"/>
        <v>1.8357564092308052</v>
      </c>
      <c r="Q108" s="97">
        <f t="shared" si="16"/>
        <v>2.8000000000000001E-2</v>
      </c>
      <c r="R108" s="96">
        <f t="shared" si="21"/>
        <v>20635.923229355809</v>
      </c>
      <c r="S108" s="13">
        <f t="shared" si="27"/>
        <v>562.06794788128536</v>
      </c>
      <c r="T108" s="13"/>
      <c r="U108" s="97">
        <f>INDEX('PTB reference calculation'!P:P,MATCH(D108,'PTB reference calculation'!B:B,0),1)</f>
        <v>-1.1381248332017631E-3</v>
      </c>
      <c r="V108" s="96">
        <f t="shared" si="22"/>
        <v>20635.923229355809</v>
      </c>
      <c r="W108" s="13">
        <f t="shared" si="23"/>
        <v>129.77707147966029</v>
      </c>
      <c r="X108" s="59">
        <f t="shared" si="24"/>
        <v>2.8000000000000025E-2</v>
      </c>
      <c r="Y108" s="97"/>
      <c r="Z108" s="100">
        <f>INDEX('LA SMR&lt;75 and MFF weighted popn'!E:E,MATCH(D108,'LA SMR&lt;75 and MFF weighted popn'!B:B,0),1)</f>
        <v>159010.54781152183</v>
      </c>
      <c r="AB108" s="6"/>
      <c r="AD108" s="59"/>
    </row>
    <row r="109" spans="1:30" x14ac:dyDescent="0.2">
      <c r="A109" s="101" t="s">
        <v>61</v>
      </c>
      <c r="B109" t="s">
        <v>175</v>
      </c>
      <c r="C109" t="s">
        <v>14166</v>
      </c>
      <c r="D109" s="39" t="s">
        <v>13286</v>
      </c>
      <c r="E109" s="39" t="s">
        <v>13174</v>
      </c>
      <c r="F109" s="13">
        <v>70.861999999999995</v>
      </c>
      <c r="G109" s="96">
        <f>Baselines!G110-'Pace-of-change'!F109</f>
        <v>8731.5626261781254</v>
      </c>
      <c r="H109" s="96">
        <f t="shared" si="25"/>
        <v>51.565070081466189</v>
      </c>
      <c r="I109" s="96">
        <f t="shared" si="18"/>
        <v>8802.4246261781245</v>
      </c>
      <c r="J109" s="96">
        <f t="shared" si="26"/>
        <v>51.983552334019443</v>
      </c>
      <c r="K109" s="103"/>
      <c r="L109" s="98">
        <f>(1+L$3)*INDEX('Final Weighted Populations'!E:E,MATCH(D109,'Final Weighted Populations'!C:C,0),1)/Inputs!$B$5 * Inputs!$B$8 * $E$3</f>
        <v>2275.8102445437858</v>
      </c>
      <c r="M109" s="99">
        <f t="shared" si="19"/>
        <v>8802.4246261781245</v>
      </c>
      <c r="N109" s="99"/>
      <c r="O109" s="96">
        <f>INDEX('Final Weighted Populations'!I:I,MATCH(D109,'Final Weighted Populations'!C:C,0),1)*$E$3</f>
        <v>6698.8186072739036</v>
      </c>
      <c r="P109" s="97">
        <f t="shared" si="20"/>
        <v>0.31402641901961981</v>
      </c>
      <c r="Q109" s="97">
        <f t="shared" si="16"/>
        <v>2.8000000000000001E-2</v>
      </c>
      <c r="R109" s="96">
        <f t="shared" si="21"/>
        <v>9048.8925157111116</v>
      </c>
      <c r="S109" s="13">
        <f t="shared" si="27"/>
        <v>246.4678895329871</v>
      </c>
      <c r="T109" s="13"/>
      <c r="U109" s="97">
        <f>INDEX('PTB reference calculation'!P:P,MATCH(D109,'PTB reference calculation'!B:B,0),1)</f>
        <v>-3.4034700770779252E-3</v>
      </c>
      <c r="V109" s="96">
        <f t="shared" si="22"/>
        <v>9048.8925157111116</v>
      </c>
      <c r="W109" s="13">
        <f t="shared" si="23"/>
        <v>53.43909179937198</v>
      </c>
      <c r="X109" s="59">
        <f t="shared" si="24"/>
        <v>2.8000000000000025E-2</v>
      </c>
      <c r="Y109" s="97"/>
      <c r="Z109" s="100">
        <f>INDEX('LA SMR&lt;75 and MFF weighted popn'!E:E,MATCH(D109,'LA SMR&lt;75 and MFF weighted popn'!B:B,0),1)</f>
        <v>169330.9562535914</v>
      </c>
      <c r="AB109" s="6"/>
      <c r="AD109" s="59"/>
    </row>
    <row r="110" spans="1:30" x14ac:dyDescent="0.2">
      <c r="A110" t="s">
        <v>60</v>
      </c>
      <c r="B110" t="s">
        <v>175</v>
      </c>
      <c r="C110" t="s">
        <v>14147</v>
      </c>
      <c r="D110" s="39" t="s">
        <v>6586</v>
      </c>
      <c r="E110" s="39" t="s">
        <v>13175</v>
      </c>
      <c r="F110" s="13">
        <v>920.43</v>
      </c>
      <c r="G110" s="96">
        <f>Baselines!G111-'Pace-of-change'!F110</f>
        <v>23287.396573074238</v>
      </c>
      <c r="H110" s="96">
        <f t="shared" si="25"/>
        <v>74.876243763244304</v>
      </c>
      <c r="I110" s="96">
        <f t="shared" si="18"/>
        <v>24207.826573074239</v>
      </c>
      <c r="J110" s="96">
        <f t="shared" si="26"/>
        <v>77.83571331282414</v>
      </c>
      <c r="K110" s="103"/>
      <c r="L110" s="98">
        <f>(1+L$3)*INDEX('Final Weighted Populations'!E:E,MATCH(D110,'Final Weighted Populations'!C:C,0),1)/Inputs!$B$5 * Inputs!$B$8 * $E$3</f>
        <v>8515.7702172219888</v>
      </c>
      <c r="M110" s="99">
        <f t="shared" si="19"/>
        <v>24207.826573074239</v>
      </c>
      <c r="N110" s="99"/>
      <c r="O110" s="96">
        <f>INDEX('Final Weighted Populations'!I:I,MATCH(D110,'Final Weighted Populations'!C:C,0),1)*$E$3</f>
        <v>26424.256099455462</v>
      </c>
      <c r="P110" s="97">
        <f t="shared" si="20"/>
        <v>-8.3878596923941368E-2</v>
      </c>
      <c r="Q110" s="97">
        <f t="shared" si="16"/>
        <v>5.0825664659653463E-2</v>
      </c>
      <c r="R110" s="96">
        <f t="shared" si="21"/>
        <v>25438.205448616358</v>
      </c>
      <c r="S110" s="13">
        <f t="shared" si="27"/>
        <v>1230.3788755421192</v>
      </c>
      <c r="T110" s="13"/>
      <c r="U110" s="97">
        <f>INDEX('PTB reference calculation'!P:P,MATCH(D110,'PTB reference calculation'!B:B,0),1)</f>
        <v>-1.6287723943756785E-2</v>
      </c>
      <c r="V110" s="96">
        <f t="shared" si="22"/>
        <v>25438.205448616358</v>
      </c>
      <c r="W110" s="13">
        <f t="shared" si="23"/>
        <v>81.791765176206681</v>
      </c>
      <c r="X110" s="59">
        <f t="shared" si="24"/>
        <v>5.0825664659653436E-2</v>
      </c>
      <c r="Y110" s="97"/>
      <c r="Z110" s="100">
        <f>INDEX('LA SMR&lt;75 and MFF weighted popn'!E:E,MATCH(D110,'LA SMR&lt;75 and MFF weighted popn'!B:B,0),1)</f>
        <v>311011.81633400382</v>
      </c>
      <c r="AB110" s="6"/>
      <c r="AD110" s="59"/>
    </row>
    <row r="111" spans="1:30" x14ac:dyDescent="0.2">
      <c r="A111" t="s">
        <v>60</v>
      </c>
      <c r="B111" t="s">
        <v>175</v>
      </c>
      <c r="C111" t="s">
        <v>14148</v>
      </c>
      <c r="D111" s="39" t="s">
        <v>2876</v>
      </c>
      <c r="E111" s="39" t="s">
        <v>13176</v>
      </c>
      <c r="F111" s="13">
        <v>623.15200000000004</v>
      </c>
      <c r="G111" s="96">
        <f>Baselines!G112-'Pace-of-change'!F111</f>
        <v>18385.572549074575</v>
      </c>
      <c r="H111" s="96">
        <f t="shared" si="25"/>
        <v>64.210944348138781</v>
      </c>
      <c r="I111" s="96">
        <f t="shared" si="18"/>
        <v>19008.724549074577</v>
      </c>
      <c r="J111" s="96">
        <f t="shared" si="26"/>
        <v>66.387280074732487</v>
      </c>
      <c r="K111" s="103"/>
      <c r="L111" s="98">
        <f>(1+L$3)*INDEX('Final Weighted Populations'!E:E,MATCH(D111,'Final Weighted Populations'!C:C,0),1)/Inputs!$B$5 * Inputs!$B$8 * $E$3</f>
        <v>6023.8445745139397</v>
      </c>
      <c r="M111" s="99">
        <f t="shared" si="19"/>
        <v>19008.724549074577</v>
      </c>
      <c r="N111" s="99"/>
      <c r="O111" s="96">
        <f>INDEX('Final Weighted Populations'!I:I,MATCH(D111,'Final Weighted Populations'!C:C,0),1)*$E$3</f>
        <v>19108.394244210791</v>
      </c>
      <c r="P111" s="97">
        <f t="shared" si="20"/>
        <v>-5.2160162629264527E-3</v>
      </c>
      <c r="Q111" s="97">
        <f t="shared" si="16"/>
        <v>2.8000000000000001E-2</v>
      </c>
      <c r="R111" s="96">
        <f t="shared" si="21"/>
        <v>19540.968836448665</v>
      </c>
      <c r="S111" s="13">
        <f t="shared" si="27"/>
        <v>532.24428737408743</v>
      </c>
      <c r="T111" s="13"/>
      <c r="U111" s="97">
        <f>INDEX('PTB reference calculation'!P:P,MATCH(D111,'PTB reference calculation'!B:B,0),1)</f>
        <v>-2.580228431601202E-2</v>
      </c>
      <c r="V111" s="96">
        <f t="shared" si="22"/>
        <v>19540.968836448665</v>
      </c>
      <c r="W111" s="13">
        <f t="shared" si="23"/>
        <v>68.246123916824999</v>
      </c>
      <c r="X111" s="59">
        <f t="shared" si="24"/>
        <v>2.8000000000000025E-2</v>
      </c>
      <c r="Y111" s="97"/>
      <c r="Z111" s="100">
        <f>INDEX('LA SMR&lt;75 and MFF weighted popn'!E:E,MATCH(D111,'LA SMR&lt;75 and MFF weighted popn'!B:B,0),1)</f>
        <v>286330.82312871324</v>
      </c>
      <c r="AB111" s="6"/>
      <c r="AD111" s="59"/>
    </row>
    <row r="112" spans="1:30" x14ac:dyDescent="0.2">
      <c r="A112" t="s">
        <v>58</v>
      </c>
      <c r="B112" t="s">
        <v>175</v>
      </c>
      <c r="C112" t="s">
        <v>14167</v>
      </c>
      <c r="D112" s="39" t="s">
        <v>8750</v>
      </c>
      <c r="E112" s="39" t="s">
        <v>13177</v>
      </c>
      <c r="F112" s="13">
        <v>104.776</v>
      </c>
      <c r="G112" s="96">
        <f>Baselines!G113-'Pace-of-change'!F112</f>
        <v>8635.1450290119919</v>
      </c>
      <c r="H112" s="96">
        <f t="shared" si="25"/>
        <v>41.052432238099428</v>
      </c>
      <c r="I112" s="96">
        <f t="shared" si="18"/>
        <v>8739.9210290119918</v>
      </c>
      <c r="J112" s="96">
        <f t="shared" si="26"/>
        <v>41.550548902698317</v>
      </c>
      <c r="K112" s="103"/>
      <c r="L112" s="98">
        <f>(1+L$3)*INDEX('Final Weighted Populations'!E:E,MATCH(D112,'Final Weighted Populations'!C:C,0),1)/Inputs!$B$5 * Inputs!$B$8 * $E$3</f>
        <v>2576.9937454167953</v>
      </c>
      <c r="M112" s="99">
        <f t="shared" si="19"/>
        <v>8739.9210290119918</v>
      </c>
      <c r="N112" s="99"/>
      <c r="O112" s="96">
        <f>INDEX('Final Weighted Populations'!I:I,MATCH(D112,'Final Weighted Populations'!C:C,0),1)*$E$3</f>
        <v>8530.596230854946</v>
      </c>
      <c r="P112" s="97">
        <f t="shared" si="20"/>
        <v>2.4538120489154481E-2</v>
      </c>
      <c r="Q112" s="97">
        <f t="shared" si="16"/>
        <v>2.8000000000000001E-2</v>
      </c>
      <c r="R112" s="96">
        <f t="shared" si="21"/>
        <v>8984.6388178243269</v>
      </c>
      <c r="S112" s="13">
        <f t="shared" si="27"/>
        <v>244.71778881233513</v>
      </c>
      <c r="T112" s="13"/>
      <c r="U112" s="97">
        <f>INDEX('PTB reference calculation'!P:P,MATCH(D112,'PTB reference calculation'!B:B,0),1)</f>
        <v>6.6729106767097653E-3</v>
      </c>
      <c r="V112" s="96">
        <f t="shared" si="22"/>
        <v>8984.6388178243269</v>
      </c>
      <c r="W112" s="13">
        <f t="shared" si="23"/>
        <v>42.713964271973865</v>
      </c>
      <c r="X112" s="59">
        <f t="shared" si="24"/>
        <v>2.8000000000000025E-2</v>
      </c>
      <c r="Y112" s="97"/>
      <c r="Z112" s="100">
        <f>INDEX('LA SMR&lt;75 and MFF weighted popn'!E:E,MATCH(D112,'LA SMR&lt;75 and MFF weighted popn'!B:B,0),1)</f>
        <v>210344.29772465452</v>
      </c>
      <c r="AB112" s="6"/>
      <c r="AD112" s="59"/>
    </row>
    <row r="113" spans="1:30" x14ac:dyDescent="0.2">
      <c r="A113" t="s">
        <v>60</v>
      </c>
      <c r="B113" t="s">
        <v>175</v>
      </c>
      <c r="C113" t="s">
        <v>14168</v>
      </c>
      <c r="D113" s="39" t="s">
        <v>8801</v>
      </c>
      <c r="E113" s="39" t="s">
        <v>13178</v>
      </c>
      <c r="F113" s="13">
        <v>789.51199999999994</v>
      </c>
      <c r="G113" s="96">
        <f>Baselines!G114-'Pace-of-change'!F113</f>
        <v>20790.576954926302</v>
      </c>
      <c r="H113" s="96">
        <f t="shared" si="25"/>
        <v>65.303373524553493</v>
      </c>
      <c r="I113" s="96">
        <f t="shared" si="18"/>
        <v>21580.088954926301</v>
      </c>
      <c r="J113" s="96">
        <f t="shared" si="26"/>
        <v>67.783237221934002</v>
      </c>
      <c r="K113" s="103"/>
      <c r="L113" s="98">
        <f>(1+L$3)*INDEX('Final Weighted Populations'!E:E,MATCH(D113,'Final Weighted Populations'!C:C,0),1)/Inputs!$B$5 * Inputs!$B$8 * $E$3</f>
        <v>9867.7136721304487</v>
      </c>
      <c r="M113" s="99">
        <f t="shared" si="19"/>
        <v>21580.088954926301</v>
      </c>
      <c r="N113" s="99"/>
      <c r="O113" s="96">
        <f>INDEX('Final Weighted Populations'!I:I,MATCH(D113,'Final Weighted Populations'!C:C,0),1)*$E$3</f>
        <v>27811.042162624955</v>
      </c>
      <c r="P113" s="97">
        <f t="shared" si="20"/>
        <v>-0.22404601637231647</v>
      </c>
      <c r="Q113" s="97">
        <f t="shared" si="16"/>
        <v>0.1</v>
      </c>
      <c r="R113" s="96">
        <f t="shared" si="21"/>
        <v>23738.097850418933</v>
      </c>
      <c r="S113" s="13">
        <f t="shared" si="27"/>
        <v>2158.0088954926323</v>
      </c>
      <c r="T113" s="13"/>
      <c r="U113" s="97">
        <f>INDEX('PTB reference calculation'!P:P,MATCH(D113,'PTB reference calculation'!B:B,0),1)</f>
        <v>2.3959394476451329E-3</v>
      </c>
      <c r="V113" s="96">
        <f t="shared" si="22"/>
        <v>23738.097850418933</v>
      </c>
      <c r="W113" s="13">
        <f t="shared" si="23"/>
        <v>74.561560944127393</v>
      </c>
      <c r="X113" s="59">
        <f t="shared" si="24"/>
        <v>0.10000000000000009</v>
      </c>
      <c r="Y113" s="97"/>
      <c r="Z113" s="100">
        <f>INDEX('LA SMR&lt;75 and MFF weighted popn'!E:E,MATCH(D113,'LA SMR&lt;75 and MFF weighted popn'!B:B,0),1)</f>
        <v>318369.11070312816</v>
      </c>
      <c r="AB113" s="6"/>
      <c r="AD113" s="59"/>
    </row>
    <row r="114" spans="1:30" x14ac:dyDescent="0.2">
      <c r="A114" t="s">
        <v>58</v>
      </c>
      <c r="B114" t="s">
        <v>175</v>
      </c>
      <c r="C114" t="s">
        <v>14169</v>
      </c>
      <c r="D114" s="39" t="s">
        <v>3625</v>
      </c>
      <c r="E114" s="39" t="s">
        <v>9439</v>
      </c>
      <c r="F114" s="13">
        <v>369.36599999999999</v>
      </c>
      <c r="G114" s="96">
        <f>Baselines!G115-'Pace-of-change'!F114</f>
        <v>9061.4580994591615</v>
      </c>
      <c r="H114" s="96">
        <f t="shared" si="25"/>
        <v>30.869429329760891</v>
      </c>
      <c r="I114" s="96">
        <f t="shared" si="18"/>
        <v>9430.8240994591615</v>
      </c>
      <c r="J114" s="96">
        <f t="shared" si="26"/>
        <v>32.127738699915909</v>
      </c>
      <c r="K114" s="103"/>
      <c r="L114" s="98">
        <f>(1+L$3)*INDEX('Final Weighted Populations'!E:E,MATCH(D114,'Final Weighted Populations'!C:C,0),1)/Inputs!$B$5 * Inputs!$B$8 * $E$3</f>
        <v>4115.8488694171738</v>
      </c>
      <c r="M114" s="99">
        <f t="shared" si="19"/>
        <v>9430.8240994591615</v>
      </c>
      <c r="N114" s="99"/>
      <c r="O114" s="96">
        <f>INDEX('Final Weighted Populations'!I:I,MATCH(D114,'Final Weighted Populations'!C:C,0),1)*$E$3</f>
        <v>13666.047858015332</v>
      </c>
      <c r="P114" s="97">
        <f t="shared" si="20"/>
        <v>-0.30990845360402797</v>
      </c>
      <c r="Q114" s="97">
        <f t="shared" si="16"/>
        <v>0.1</v>
      </c>
      <c r="R114" s="96">
        <f t="shared" si="21"/>
        <v>10373.906509405078</v>
      </c>
      <c r="S114" s="13">
        <f t="shared" si="27"/>
        <v>943.08240994591688</v>
      </c>
      <c r="T114" s="13"/>
      <c r="U114" s="97">
        <f>INDEX('PTB reference calculation'!P:P,MATCH(D114,'PTB reference calculation'!B:B,0),1)</f>
        <v>4.5328252519473977E-2</v>
      </c>
      <c r="V114" s="96">
        <f t="shared" si="22"/>
        <v>10373.906509405078</v>
      </c>
      <c r="W114" s="13">
        <f t="shared" si="23"/>
        <v>35.340512569907496</v>
      </c>
      <c r="X114" s="59">
        <f t="shared" si="24"/>
        <v>0.10000000000000009</v>
      </c>
      <c r="Y114" s="97"/>
      <c r="Z114" s="100">
        <f>INDEX('LA SMR&lt;75 and MFF weighted popn'!E:E,MATCH(D114,'LA SMR&lt;75 and MFF weighted popn'!B:B,0),1)</f>
        <v>293541.48412206327</v>
      </c>
      <c r="AB114" s="6"/>
      <c r="AD114" s="59"/>
    </row>
    <row r="115" spans="1:30" x14ac:dyDescent="0.2">
      <c r="A115" t="s">
        <v>61</v>
      </c>
      <c r="B115" t="s">
        <v>175</v>
      </c>
      <c r="C115" t="s">
        <v>14170</v>
      </c>
      <c r="D115" s="39" t="s">
        <v>5784</v>
      </c>
      <c r="E115" s="39" t="s">
        <v>9440</v>
      </c>
      <c r="F115" s="13">
        <v>69.674000000000007</v>
      </c>
      <c r="G115" s="96">
        <f>Baselines!G116-'Pace-of-change'!F115</f>
        <v>7397.2404238293357</v>
      </c>
      <c r="H115" s="96">
        <f t="shared" si="25"/>
        <v>38.226319939714223</v>
      </c>
      <c r="I115" s="96">
        <f t="shared" si="18"/>
        <v>7466.9144238293356</v>
      </c>
      <c r="J115" s="96">
        <f t="shared" si="26"/>
        <v>38.586370507612472</v>
      </c>
      <c r="K115" s="103"/>
      <c r="L115" s="98">
        <f>(1+L$3)*INDEX('Final Weighted Populations'!E:E,MATCH(D115,'Final Weighted Populations'!C:C,0),1)/Inputs!$B$5 * Inputs!$B$8 * $E$3</f>
        <v>1855.8503407316218</v>
      </c>
      <c r="M115" s="99">
        <f t="shared" si="19"/>
        <v>7466.9144238293356</v>
      </c>
      <c r="N115" s="99"/>
      <c r="O115" s="96">
        <f>INDEX('Final Weighted Populations'!I:I,MATCH(D115,'Final Weighted Populations'!C:C,0),1)*$E$3</f>
        <v>6322.3817562079648</v>
      </c>
      <c r="P115" s="97">
        <f t="shared" si="20"/>
        <v>0.18102871856757952</v>
      </c>
      <c r="Q115" s="97">
        <f t="shared" si="16"/>
        <v>2.8000000000000001E-2</v>
      </c>
      <c r="R115" s="96">
        <f t="shared" si="21"/>
        <v>7675.9880276965569</v>
      </c>
      <c r="S115" s="13">
        <f t="shared" si="27"/>
        <v>209.07360386722121</v>
      </c>
      <c r="T115" s="13"/>
      <c r="U115" s="97">
        <f>INDEX('PTB reference calculation'!P:P,MATCH(D115,'PTB reference calculation'!B:B,0),1)</f>
        <v>-3.5777657319244503E-2</v>
      </c>
      <c r="V115" s="96">
        <f t="shared" si="22"/>
        <v>7675.9880276965569</v>
      </c>
      <c r="W115" s="13">
        <f t="shared" si="23"/>
        <v>39.666788881825624</v>
      </c>
      <c r="X115" s="59">
        <f t="shared" si="24"/>
        <v>2.8000000000000025E-2</v>
      </c>
      <c r="Y115" s="97"/>
      <c r="Z115" s="100">
        <f>INDEX('LA SMR&lt;75 and MFF weighted popn'!E:E,MATCH(D115,'LA SMR&lt;75 and MFF weighted popn'!B:B,0),1)</f>
        <v>193511.70699913931</v>
      </c>
      <c r="AB115" s="6"/>
      <c r="AD115" s="59"/>
    </row>
    <row r="116" spans="1:30" x14ac:dyDescent="0.2">
      <c r="A116" t="s">
        <v>60</v>
      </c>
      <c r="B116" t="s">
        <v>175</v>
      </c>
      <c r="C116" t="s">
        <v>14149</v>
      </c>
      <c r="D116" s="39" t="s">
        <v>6038</v>
      </c>
      <c r="E116" s="39" t="s">
        <v>9441</v>
      </c>
      <c r="F116" s="13">
        <v>908.62699999999984</v>
      </c>
      <c r="G116" s="96">
        <f>Baselines!G117-'Pace-of-change'!F116</f>
        <v>19790.886841461645</v>
      </c>
      <c r="H116" s="96">
        <f t="shared" si="25"/>
        <v>65.131703701416683</v>
      </c>
      <c r="I116" s="96">
        <f t="shared" si="18"/>
        <v>20699.513841461645</v>
      </c>
      <c r="J116" s="96">
        <f t="shared" si="26"/>
        <v>68.121990342595637</v>
      </c>
      <c r="K116" s="103"/>
      <c r="L116" s="98">
        <f>(1+L$3)*INDEX('Final Weighted Populations'!E:E,MATCH(D116,'Final Weighted Populations'!C:C,0),1)/Inputs!$B$5 * Inputs!$B$8 * $E$3</f>
        <v>7557.1021254365032</v>
      </c>
      <c r="M116" s="99">
        <f t="shared" si="19"/>
        <v>20699.513841461645</v>
      </c>
      <c r="N116" s="99"/>
      <c r="O116" s="96">
        <f>INDEX('Final Weighted Populations'!I:I,MATCH(D116,'Final Weighted Populations'!C:C,0),1)*$E$3</f>
        <v>22663.139605104279</v>
      </c>
      <c r="P116" s="97">
        <f t="shared" si="20"/>
        <v>-8.664403069733459E-2</v>
      </c>
      <c r="Q116" s="97">
        <f t="shared" si="16"/>
        <v>5.3591098433046686E-2</v>
      </c>
      <c r="R116" s="96">
        <f t="shared" si="21"/>
        <v>21808.82352525563</v>
      </c>
      <c r="S116" s="13">
        <f t="shared" si="27"/>
        <v>1109.3096837939847</v>
      </c>
      <c r="T116" s="13"/>
      <c r="U116" s="97">
        <f>INDEX('PTB reference calculation'!P:P,MATCH(D116,'PTB reference calculation'!B:B,0),1)</f>
        <v>-1.7938205862673872E-2</v>
      </c>
      <c r="V116" s="96">
        <f t="shared" si="22"/>
        <v>21808.82352525563</v>
      </c>
      <c r="W116" s="13">
        <f t="shared" si="23"/>
        <v>71.772722632500745</v>
      </c>
      <c r="X116" s="59">
        <f t="shared" si="24"/>
        <v>5.3591098433046769E-2</v>
      </c>
      <c r="Y116" s="97"/>
      <c r="Z116" s="100">
        <f>INDEX('LA SMR&lt;75 and MFF weighted popn'!E:E,MATCH(D116,'LA SMR&lt;75 and MFF weighted popn'!B:B,0),1)</f>
        <v>303859.4987809473</v>
      </c>
      <c r="AB116" s="6"/>
      <c r="AD116" s="59"/>
    </row>
    <row r="117" spans="1:30" x14ac:dyDescent="0.2">
      <c r="A117" t="s">
        <v>61</v>
      </c>
      <c r="B117" t="s">
        <v>175</v>
      </c>
      <c r="C117" t="s">
        <v>14171</v>
      </c>
      <c r="D117" s="39" t="s">
        <v>1613</v>
      </c>
      <c r="E117" s="39" t="s">
        <v>9442</v>
      </c>
      <c r="F117" s="13">
        <v>84.442999999999998</v>
      </c>
      <c r="G117" s="96">
        <f>Baselines!G118-'Pace-of-change'!F117</f>
        <v>8035.0229542872812</v>
      </c>
      <c r="H117" s="96">
        <f t="shared" si="25"/>
        <v>40.800398358888145</v>
      </c>
      <c r="I117" s="96">
        <f t="shared" si="18"/>
        <v>8119.4659542872814</v>
      </c>
      <c r="J117" s="96">
        <f t="shared" si="26"/>
        <v>41.229184693192423</v>
      </c>
      <c r="K117" s="103"/>
      <c r="L117" s="98">
        <f>(1+L$3)*INDEX('Final Weighted Populations'!E:E,MATCH(D117,'Final Weighted Populations'!C:C,0),1)/Inputs!$B$5 * Inputs!$B$8 * $E$3</f>
        <v>2495.6966806945229</v>
      </c>
      <c r="M117" s="99">
        <f t="shared" si="19"/>
        <v>8119.4659542872814</v>
      </c>
      <c r="N117" s="99"/>
      <c r="O117" s="96">
        <f>INDEX('Final Weighted Populations'!I:I,MATCH(D117,'Final Weighted Populations'!C:C,0),1)*$E$3</f>
        <v>8690.2607075719898</v>
      </c>
      <c r="P117" s="97">
        <f t="shared" si="20"/>
        <v>-6.5682120766223276E-2</v>
      </c>
      <c r="Q117" s="97">
        <f t="shared" si="16"/>
        <v>3.2629188501935372E-2</v>
      </c>
      <c r="R117" s="96">
        <f t="shared" si="21"/>
        <v>8384.397539444768</v>
      </c>
      <c r="S117" s="13">
        <f t="shared" si="27"/>
        <v>264.93158515748655</v>
      </c>
      <c r="T117" s="13"/>
      <c r="U117" s="97">
        <f>INDEX('PTB reference calculation'!P:P,MATCH(D117,'PTB reference calculation'!B:B,0),1)</f>
        <v>1.8312760479903083E-2</v>
      </c>
      <c r="V117" s="96">
        <f t="shared" si="22"/>
        <v>8384.397539444768</v>
      </c>
      <c r="W117" s="13">
        <f t="shared" si="23"/>
        <v>42.574459532327708</v>
      </c>
      <c r="X117" s="59">
        <f t="shared" si="24"/>
        <v>3.2629188501935413E-2</v>
      </c>
      <c r="Y117" s="97"/>
      <c r="Z117" s="100">
        <f>INDEX('LA SMR&lt;75 and MFF weighted popn'!E:E,MATCH(D117,'LA SMR&lt;75 and MFF weighted popn'!B:B,0),1)</f>
        <v>196934.91430180843</v>
      </c>
      <c r="AB117" s="6"/>
      <c r="AD117" s="59"/>
    </row>
    <row r="118" spans="1:30" x14ac:dyDescent="0.2">
      <c r="A118" t="s">
        <v>59</v>
      </c>
      <c r="B118" t="s">
        <v>175</v>
      </c>
      <c r="C118" t="s">
        <v>14150</v>
      </c>
      <c r="D118" s="39" t="s">
        <v>10449</v>
      </c>
      <c r="E118" s="39" t="s">
        <v>9443</v>
      </c>
      <c r="F118" s="13">
        <v>864.60599999999999</v>
      </c>
      <c r="G118" s="96">
        <f>Baselines!G119-'Pace-of-change'!F118</f>
        <v>29662.92690001554</v>
      </c>
      <c r="H118" s="96">
        <f t="shared" si="25"/>
        <v>109.75607151054275</v>
      </c>
      <c r="I118" s="96">
        <f t="shared" si="18"/>
        <v>30527.53290001554</v>
      </c>
      <c r="J118" s="96">
        <f t="shared" si="26"/>
        <v>112.95520820680703</v>
      </c>
      <c r="K118" s="103"/>
      <c r="L118" s="98">
        <f>(1+L$3)*INDEX('Final Weighted Populations'!E:E,MATCH(D118,'Final Weighted Populations'!C:C,0),1)/Inputs!$B$5 * Inputs!$B$8 * $E$3</f>
        <v>8807.7639972092293</v>
      </c>
      <c r="M118" s="99">
        <f t="shared" si="19"/>
        <v>30527.53290001554</v>
      </c>
      <c r="N118" s="99"/>
      <c r="O118" s="96">
        <f>INDEX('Final Weighted Populations'!I:I,MATCH(D118,'Final Weighted Populations'!C:C,0),1)*$E$3</f>
        <v>26258.011952373599</v>
      </c>
      <c r="P118" s="97">
        <f t="shared" si="20"/>
        <v>0.16259878910048237</v>
      </c>
      <c r="Q118" s="97">
        <f t="shared" si="16"/>
        <v>2.8000000000000001E-2</v>
      </c>
      <c r="R118" s="96">
        <f t="shared" si="21"/>
        <v>31382.303821215977</v>
      </c>
      <c r="S118" s="13">
        <f t="shared" si="27"/>
        <v>854.77092120043744</v>
      </c>
      <c r="T118" s="13"/>
      <c r="U118" s="97">
        <f>INDEX('PTB reference calculation'!P:P,MATCH(D118,'PTB reference calculation'!B:B,0),1)</f>
        <v>2.3252223980856624E-2</v>
      </c>
      <c r="V118" s="96">
        <f t="shared" si="22"/>
        <v>31382.303821215977</v>
      </c>
      <c r="W118" s="13">
        <f t="shared" si="23"/>
        <v>116.11795403659762</v>
      </c>
      <c r="X118" s="59">
        <f t="shared" si="24"/>
        <v>2.8000000000000025E-2</v>
      </c>
      <c r="Y118" s="97"/>
      <c r="Z118" s="100">
        <f>INDEX('LA SMR&lt;75 and MFF weighted popn'!E:E,MATCH(D118,'LA SMR&lt;75 and MFF weighted popn'!B:B,0),1)</f>
        <v>270262.28701312648</v>
      </c>
      <c r="AB118" s="6"/>
      <c r="AD118" s="59"/>
    </row>
    <row r="119" spans="1:30" x14ac:dyDescent="0.2">
      <c r="A119" t="s">
        <v>58</v>
      </c>
      <c r="B119" t="s">
        <v>175</v>
      </c>
      <c r="C119" t="s">
        <v>14172</v>
      </c>
      <c r="D119" s="39" t="s">
        <v>9584</v>
      </c>
      <c r="E119" s="39" t="s">
        <v>9444</v>
      </c>
      <c r="F119" s="13">
        <v>436.27</v>
      </c>
      <c r="G119" s="96">
        <f>Baselines!G120-'Pace-of-change'!F119</f>
        <v>9709.6522560435787</v>
      </c>
      <c r="H119" s="96">
        <f t="shared" si="25"/>
        <v>36.410280662875842</v>
      </c>
      <c r="I119" s="96">
        <f t="shared" si="18"/>
        <v>10145.922256043579</v>
      </c>
      <c r="J119" s="96">
        <f t="shared" si="26"/>
        <v>38.046252037124155</v>
      </c>
      <c r="K119" s="103"/>
      <c r="L119" s="98">
        <f>(1+L$3)*INDEX('Final Weighted Populations'!E:E,MATCH(D119,'Final Weighted Populations'!C:C,0),1)/Inputs!$B$5 * Inputs!$B$8 * $E$3</f>
        <v>5721.2726681256891</v>
      </c>
      <c r="M119" s="99">
        <f t="shared" si="19"/>
        <v>10145.922256043579</v>
      </c>
      <c r="N119" s="99"/>
      <c r="O119" s="96">
        <f>INDEX('Final Weighted Populations'!I:I,MATCH(D119,'Final Weighted Populations'!C:C,0),1)*$E$3</f>
        <v>17773.474627095915</v>
      </c>
      <c r="P119" s="97">
        <f t="shared" si="20"/>
        <v>-0.42915369847964469</v>
      </c>
      <c r="Q119" s="97">
        <f t="shared" si="16"/>
        <v>0.1</v>
      </c>
      <c r="R119" s="96">
        <f t="shared" si="21"/>
        <v>11160.514481647939</v>
      </c>
      <c r="S119" s="13">
        <f t="shared" si="27"/>
        <v>1014.5922256043596</v>
      </c>
      <c r="T119" s="13"/>
      <c r="U119" s="97">
        <f>INDEX('PTB reference calculation'!P:P,MATCH(D119,'PTB reference calculation'!B:B,0),1)</f>
        <v>1.5238395404803319E-2</v>
      </c>
      <c r="V119" s="96">
        <f t="shared" si="22"/>
        <v>11160.514481647939</v>
      </c>
      <c r="W119" s="13">
        <f t="shared" si="23"/>
        <v>41.850877240836574</v>
      </c>
      <c r="X119" s="59">
        <f t="shared" si="24"/>
        <v>0.10000000000000009</v>
      </c>
      <c r="Y119" s="97"/>
      <c r="Z119" s="100">
        <f>INDEX('LA SMR&lt;75 and MFF weighted popn'!E:E,MATCH(D119,'LA SMR&lt;75 and MFF weighted popn'!B:B,0),1)</f>
        <v>266673.37024796964</v>
      </c>
      <c r="AB119" s="6"/>
      <c r="AD119" s="59"/>
    </row>
    <row r="120" spans="1:30" x14ac:dyDescent="0.2">
      <c r="A120" t="s">
        <v>59</v>
      </c>
      <c r="B120" t="s">
        <v>175</v>
      </c>
      <c r="C120" t="s">
        <v>14151</v>
      </c>
      <c r="D120" s="39" t="s">
        <v>4167</v>
      </c>
      <c r="E120" s="39" t="s">
        <v>9445</v>
      </c>
      <c r="F120" s="13">
        <v>493.59399999999999</v>
      </c>
      <c r="G120" s="96">
        <f>Baselines!G121-'Pace-of-change'!F120</f>
        <v>23570.794311864189</v>
      </c>
      <c r="H120" s="96">
        <f t="shared" si="25"/>
        <v>74.787405604735213</v>
      </c>
      <c r="I120" s="96">
        <f t="shared" si="18"/>
        <v>24064.38831186419</v>
      </c>
      <c r="J120" s="96">
        <f t="shared" si="26"/>
        <v>76.353522308043893</v>
      </c>
      <c r="K120" s="103"/>
      <c r="L120" s="98">
        <f>(1+L$3)*INDEX('Final Weighted Populations'!E:E,MATCH(D120,'Final Weighted Populations'!C:C,0),1)/Inputs!$B$5 * Inputs!$B$8 * $E$3</f>
        <v>6016.6299608335576</v>
      </c>
      <c r="M120" s="99">
        <f t="shared" si="19"/>
        <v>24064.38831186419</v>
      </c>
      <c r="N120" s="99"/>
      <c r="O120" s="96">
        <f>INDEX('Final Weighted Populations'!I:I,MATCH(D120,'Final Weighted Populations'!C:C,0),1)*$E$3</f>
        <v>18211.1275768171</v>
      </c>
      <c r="P120" s="97">
        <f t="shared" si="20"/>
        <v>0.32141122016510026</v>
      </c>
      <c r="Q120" s="97">
        <f t="shared" si="16"/>
        <v>2.8000000000000001E-2</v>
      </c>
      <c r="R120" s="96">
        <f t="shared" si="21"/>
        <v>24738.191184596388</v>
      </c>
      <c r="S120" s="13">
        <f t="shared" si="27"/>
        <v>673.80287273219801</v>
      </c>
      <c r="T120" s="13"/>
      <c r="U120" s="97">
        <f>INDEX('PTB reference calculation'!P:P,MATCH(D120,'PTB reference calculation'!B:B,0),1)</f>
        <v>-2.1872413190463222E-2</v>
      </c>
      <c r="V120" s="96">
        <f t="shared" si="22"/>
        <v>24738.191184596388</v>
      </c>
      <c r="W120" s="13">
        <f t="shared" si="23"/>
        <v>78.491420932669129</v>
      </c>
      <c r="X120" s="59">
        <f t="shared" si="24"/>
        <v>2.8000000000000025E-2</v>
      </c>
      <c r="Y120" s="97"/>
      <c r="Z120" s="100">
        <f>INDEX('LA SMR&lt;75 and MFF weighted popn'!E:E,MATCH(D120,'LA SMR&lt;75 and MFF weighted popn'!B:B,0),1)</f>
        <v>315170.63763971231</v>
      </c>
      <c r="AB120" s="6"/>
      <c r="AD120" s="59"/>
    </row>
    <row r="121" spans="1:30" x14ac:dyDescent="0.2">
      <c r="A121" s="101" t="s">
        <v>59</v>
      </c>
      <c r="B121" t="s">
        <v>175</v>
      </c>
      <c r="C121" t="s">
        <v>14152</v>
      </c>
      <c r="D121" s="39" t="s">
        <v>4786</v>
      </c>
      <c r="E121" s="39" t="s">
        <v>9446</v>
      </c>
      <c r="F121" s="13">
        <v>963.80400000000009</v>
      </c>
      <c r="G121" s="96">
        <f>Baselines!G122-'Pace-of-change'!F121</f>
        <v>28592.780270557232</v>
      </c>
      <c r="H121" s="96">
        <f t="shared" si="25"/>
        <v>124.15317558015946</v>
      </c>
      <c r="I121" s="96">
        <f t="shared" si="18"/>
        <v>29556.584270557232</v>
      </c>
      <c r="J121" s="96">
        <f t="shared" si="26"/>
        <v>128.33812458143152</v>
      </c>
      <c r="K121" s="103"/>
      <c r="L121" s="98">
        <f>(1+L$3)*INDEX('Final Weighted Populations'!E:E,MATCH(D121,'Final Weighted Populations'!C:C,0),1)/Inputs!$B$5 * Inputs!$B$8 * $E$3</f>
        <v>3669.5668903970927</v>
      </c>
      <c r="M121" s="99">
        <f t="shared" si="19"/>
        <v>29556.584270557232</v>
      </c>
      <c r="N121" s="99"/>
      <c r="O121" s="96">
        <f>INDEX('Final Weighted Populations'!I:I,MATCH(D121,'Final Weighted Populations'!C:C,0),1)*$E$3</f>
        <v>12699.923918531142</v>
      </c>
      <c r="P121" s="97">
        <f t="shared" si="20"/>
        <v>1.3273040421470266</v>
      </c>
      <c r="Q121" s="97">
        <f t="shared" si="16"/>
        <v>2.8000000000000001E-2</v>
      </c>
      <c r="R121" s="96">
        <f t="shared" si="21"/>
        <v>30384.168630132837</v>
      </c>
      <c r="S121" s="13">
        <f t="shared" si="27"/>
        <v>827.58435957560505</v>
      </c>
      <c r="T121" s="13"/>
      <c r="U121" s="97">
        <f>INDEX('PTB reference calculation'!P:P,MATCH(D121,'PTB reference calculation'!B:B,0),1)</f>
        <v>-3.204531785201014E-2</v>
      </c>
      <c r="V121" s="96">
        <f t="shared" si="22"/>
        <v>30384.168630132837</v>
      </c>
      <c r="W121" s="13">
        <f t="shared" si="23"/>
        <v>131.9315920697116</v>
      </c>
      <c r="X121" s="59">
        <f t="shared" si="24"/>
        <v>2.8000000000000025E-2</v>
      </c>
      <c r="Y121" s="97"/>
      <c r="Z121" s="100">
        <f>INDEX('LA SMR&lt;75 and MFF weighted popn'!E:E,MATCH(D121,'LA SMR&lt;75 and MFF weighted popn'!B:B,0),1)</f>
        <v>230302.44806018929</v>
      </c>
      <c r="AB121" s="6"/>
      <c r="AD121" s="59"/>
    </row>
    <row r="122" spans="1:30" x14ac:dyDescent="0.2">
      <c r="A122" t="s">
        <v>57</v>
      </c>
      <c r="B122" t="s">
        <v>176</v>
      </c>
      <c r="C122" t="s">
        <v>14211</v>
      </c>
      <c r="D122" s="39" t="s">
        <v>662</v>
      </c>
      <c r="E122" s="39" t="s">
        <v>9447</v>
      </c>
      <c r="F122" s="13">
        <v>135.60499999999999</v>
      </c>
      <c r="G122" s="96">
        <f>Baselines!G123-'Pace-of-change'!F122</f>
        <v>11837.292319265332</v>
      </c>
      <c r="H122" s="96">
        <f t="shared" si="25"/>
        <v>43.88507931420429</v>
      </c>
      <c r="I122" s="96">
        <f t="shared" si="18"/>
        <v>11972.897319265332</v>
      </c>
      <c r="J122" s="96">
        <f t="shared" si="26"/>
        <v>44.387815583605807</v>
      </c>
      <c r="K122" s="103"/>
      <c r="L122" s="98">
        <f>(1+L$3)*INDEX('Final Weighted Populations'!E:E,MATCH(D122,'Final Weighted Populations'!C:C,0),1)/Inputs!$B$5 * Inputs!$B$8 * $E$3</f>
        <v>4706.0466067202924</v>
      </c>
      <c r="M122" s="99">
        <f t="shared" si="19"/>
        <v>11972.897319265332</v>
      </c>
      <c r="N122" s="99"/>
      <c r="O122" s="96">
        <f>INDEX('Final Weighted Populations'!I:I,MATCH(D122,'Final Weighted Populations'!C:C,0),1)*$E$3</f>
        <v>14560.360452510273</v>
      </c>
      <c r="P122" s="97">
        <f t="shared" si="20"/>
        <v>-0.17770598067844195</v>
      </c>
      <c r="Q122" s="97">
        <f t="shared" si="16"/>
        <v>0.1</v>
      </c>
      <c r="R122" s="96">
        <f t="shared" si="21"/>
        <v>13170.187051191866</v>
      </c>
      <c r="S122" s="13">
        <f t="shared" si="27"/>
        <v>1197.2897319265339</v>
      </c>
      <c r="T122" s="13"/>
      <c r="U122" s="97">
        <f>INDEX('PTB reference calculation'!P:P,MATCH(D122,'PTB reference calculation'!B:B,0),1)</f>
        <v>2.7254941915533168E-3</v>
      </c>
      <c r="V122" s="96">
        <f t="shared" si="22"/>
        <v>13170.187051191866</v>
      </c>
      <c r="W122" s="13">
        <f t="shared" si="23"/>
        <v>48.826597141966388</v>
      </c>
      <c r="X122" s="59">
        <f t="shared" si="24"/>
        <v>0.10000000000000009</v>
      </c>
      <c r="Y122" s="97"/>
      <c r="Z122" s="100">
        <f>INDEX('LA SMR&lt;75 and MFF weighted popn'!E:E,MATCH(D122,'LA SMR&lt;75 and MFF weighted popn'!B:B,0),1)</f>
        <v>269733.87092487159</v>
      </c>
      <c r="AB122" s="6"/>
      <c r="AD122" s="59"/>
    </row>
    <row r="123" spans="1:30" x14ac:dyDescent="0.2">
      <c r="A123" t="s">
        <v>62</v>
      </c>
      <c r="B123" t="s">
        <v>176</v>
      </c>
      <c r="C123" t="s">
        <v>14197</v>
      </c>
      <c r="D123" s="39" t="s">
        <v>739</v>
      </c>
      <c r="E123" s="39" t="s">
        <v>9448</v>
      </c>
      <c r="F123" s="13">
        <v>61.133000000000003</v>
      </c>
      <c r="G123" s="96">
        <f>Baselines!G124-'Pace-of-change'!F123</f>
        <v>2458.5007031222494</v>
      </c>
      <c r="H123" s="96">
        <f t="shared" si="25"/>
        <v>21.072681738458932</v>
      </c>
      <c r="I123" s="96">
        <f t="shared" si="18"/>
        <v>2519.6337031222492</v>
      </c>
      <c r="J123" s="96">
        <f t="shared" si="26"/>
        <v>21.596674369854632</v>
      </c>
      <c r="K123" s="103"/>
      <c r="L123" s="98">
        <f>(1+L$3)*INDEX('Final Weighted Populations'!E:E,MATCH(D123,'Final Weighted Populations'!C:C,0),1)/Inputs!$B$5 * Inputs!$B$8 * $E$3</f>
        <v>1461.7127698674881</v>
      </c>
      <c r="M123" s="99">
        <f t="shared" si="19"/>
        <v>2519.6337031222492</v>
      </c>
      <c r="N123" s="99"/>
      <c r="O123" s="96">
        <f>INDEX('Final Weighted Populations'!I:I,MATCH(D123,'Final Weighted Populations'!C:C,0),1)*$E$3</f>
        <v>4583.0597687889895</v>
      </c>
      <c r="P123" s="97">
        <f t="shared" si="20"/>
        <v>-0.45022892341898746</v>
      </c>
      <c r="Q123" s="97">
        <f t="shared" si="16"/>
        <v>0.1</v>
      </c>
      <c r="R123" s="96">
        <f t="shared" si="21"/>
        <v>2771.5970734344742</v>
      </c>
      <c r="S123" s="13">
        <f t="shared" si="27"/>
        <v>251.96337031222492</v>
      </c>
      <c r="T123" s="13"/>
      <c r="U123" s="97">
        <f>INDEX('PTB reference calculation'!P:P,MATCH(D123,'PTB reference calculation'!B:B,0),1)</f>
        <v>-1.9209784351683992E-2</v>
      </c>
      <c r="V123" s="96">
        <f t="shared" si="22"/>
        <v>2771.5970734344742</v>
      </c>
      <c r="W123" s="13">
        <f t="shared" si="23"/>
        <v>23.756341806840094</v>
      </c>
      <c r="X123" s="59">
        <f t="shared" si="24"/>
        <v>0.10000000000000009</v>
      </c>
      <c r="Y123" s="97"/>
      <c r="Z123" s="100">
        <f>INDEX('LA SMR&lt;75 and MFF weighted popn'!E:E,MATCH(D123,'LA SMR&lt;75 and MFF weighted popn'!B:B,0),1)</f>
        <v>116667.67114103638</v>
      </c>
      <c r="AB123" s="6"/>
      <c r="AD123" s="59"/>
    </row>
    <row r="124" spans="1:30" x14ac:dyDescent="0.2">
      <c r="A124" t="s">
        <v>62</v>
      </c>
      <c r="B124" t="s">
        <v>176</v>
      </c>
      <c r="C124" t="s">
        <v>14198</v>
      </c>
      <c r="D124" s="39" t="s">
        <v>7054</v>
      </c>
      <c r="E124" s="39" t="s">
        <v>9449</v>
      </c>
      <c r="F124" s="13">
        <v>57.977999999999994</v>
      </c>
      <c r="G124" s="96">
        <f>Baselines!G125-'Pace-of-change'!F124</f>
        <v>3924.7604900956421</v>
      </c>
      <c r="H124" s="96">
        <f t="shared" si="25"/>
        <v>24.942626071547522</v>
      </c>
      <c r="I124" s="96">
        <f t="shared" si="18"/>
        <v>3982.7384900956422</v>
      </c>
      <c r="J124" s="96">
        <f t="shared" si="26"/>
        <v>25.31108768290586</v>
      </c>
      <c r="K124" s="103"/>
      <c r="L124" s="98">
        <f>(1+L$3)*INDEX('Final Weighted Populations'!E:E,MATCH(D124,'Final Weighted Populations'!C:C,0),1)/Inputs!$B$5 * Inputs!$B$8 * $E$3</f>
        <v>1555.8924190460677</v>
      </c>
      <c r="M124" s="99">
        <f t="shared" si="19"/>
        <v>3982.7384900956422</v>
      </c>
      <c r="N124" s="99"/>
      <c r="O124" s="96">
        <f>INDEX('Final Weighted Populations'!I:I,MATCH(D124,'Final Weighted Populations'!C:C,0),1)*$E$3</f>
        <v>5312.6470893361793</v>
      </c>
      <c r="P124" s="97">
        <f t="shared" si="20"/>
        <v>-0.25032880537274887</v>
      </c>
      <c r="Q124" s="97">
        <f t="shared" si="16"/>
        <v>0.1</v>
      </c>
      <c r="R124" s="96">
        <f t="shared" si="21"/>
        <v>4381.0123391052066</v>
      </c>
      <c r="S124" s="13">
        <f t="shared" si="27"/>
        <v>398.2738490095644</v>
      </c>
      <c r="T124" s="13"/>
      <c r="U124" s="97">
        <f>INDEX('PTB reference calculation'!P:P,MATCH(D124,'PTB reference calculation'!B:B,0),1)</f>
        <v>2.8149872613225727E-3</v>
      </c>
      <c r="V124" s="96">
        <f t="shared" si="22"/>
        <v>4381.0123391052066</v>
      </c>
      <c r="W124" s="13">
        <f t="shared" si="23"/>
        <v>27.842196451196447</v>
      </c>
      <c r="X124" s="59">
        <f t="shared" si="24"/>
        <v>0.10000000000000009</v>
      </c>
      <c r="Y124" s="97"/>
      <c r="Z124" s="100">
        <f>INDEX('LA SMR&lt;75 and MFF weighted popn'!E:E,MATCH(D124,'LA SMR&lt;75 and MFF weighted popn'!B:B,0),1)</f>
        <v>157351.53463141891</v>
      </c>
      <c r="AB124" s="6"/>
      <c r="AD124" s="59"/>
    </row>
    <row r="125" spans="1:30" x14ac:dyDescent="0.2">
      <c r="A125" t="s">
        <v>61</v>
      </c>
      <c r="B125" t="s">
        <v>176</v>
      </c>
      <c r="C125" t="s">
        <v>14199</v>
      </c>
      <c r="D125" s="39" t="s">
        <v>13182</v>
      </c>
      <c r="E125" s="39" t="s">
        <v>9450</v>
      </c>
      <c r="F125" s="13">
        <v>565.47799999999995</v>
      </c>
      <c r="G125" s="96">
        <f>Baselines!G126-'Pace-of-change'!F125</f>
        <v>6221.3686958279495</v>
      </c>
      <c r="H125" s="96">
        <f t="shared" si="25"/>
        <v>39.546306730945616</v>
      </c>
      <c r="I125" s="96">
        <f t="shared" si="18"/>
        <v>6786.8466958279496</v>
      </c>
      <c r="J125" s="96">
        <f t="shared" si="26"/>
        <v>43.140783691071455</v>
      </c>
      <c r="K125" s="103"/>
      <c r="L125" s="98">
        <f>(1+L$3)*INDEX('Final Weighted Populations'!E:E,MATCH(D125,'Final Weighted Populations'!C:C,0),1)/Inputs!$B$5 * Inputs!$B$8 * $E$3</f>
        <v>3378.7290908101654</v>
      </c>
      <c r="M125" s="99">
        <f t="shared" si="19"/>
        <v>6786.8466958279496</v>
      </c>
      <c r="N125" s="99"/>
      <c r="O125" s="96">
        <f>INDEX('Final Weighted Populations'!I:I,MATCH(D125,'Final Weighted Populations'!C:C,0),1)*$E$3</f>
        <v>9987.2122411895143</v>
      </c>
      <c r="P125" s="97">
        <f t="shared" si="20"/>
        <v>-0.32044633357870739</v>
      </c>
      <c r="Q125" s="97">
        <f t="shared" si="16"/>
        <v>0.1</v>
      </c>
      <c r="R125" s="96">
        <f t="shared" si="21"/>
        <v>7465.5313654107449</v>
      </c>
      <c r="S125" s="13">
        <f t="shared" si="27"/>
        <v>678.68466958279532</v>
      </c>
      <c r="T125" s="13"/>
      <c r="U125" s="97">
        <f>INDEX('PTB reference calculation'!P:P,MATCH(D125,'PTB reference calculation'!B:B,0),1)</f>
        <v>-1.9271092858482438E-2</v>
      </c>
      <c r="V125" s="96">
        <f t="shared" si="22"/>
        <v>7465.5313654107449</v>
      </c>
      <c r="W125" s="13">
        <f t="shared" si="23"/>
        <v>47.454862060178598</v>
      </c>
      <c r="X125" s="59">
        <f t="shared" si="24"/>
        <v>0.10000000000000009</v>
      </c>
      <c r="Y125" s="97"/>
      <c r="Z125" s="100">
        <f>INDEX('LA SMR&lt;75 and MFF weighted popn'!E:E,MATCH(D125,'LA SMR&lt;75 and MFF weighted popn'!B:B,0),1)</f>
        <v>157318.57688140645</v>
      </c>
      <c r="AB125" s="6"/>
      <c r="AD125" s="59"/>
    </row>
    <row r="126" spans="1:30" x14ac:dyDescent="0.2">
      <c r="A126" t="s">
        <v>58</v>
      </c>
      <c r="B126" t="s">
        <v>176</v>
      </c>
      <c r="C126" t="s">
        <v>14200</v>
      </c>
      <c r="D126" s="39" t="s">
        <v>4252</v>
      </c>
      <c r="E126" s="39" t="s">
        <v>9451</v>
      </c>
      <c r="F126" s="13">
        <v>404.06299999999999</v>
      </c>
      <c r="G126" s="96">
        <f>Baselines!G127-'Pace-of-change'!F126</f>
        <v>4130.2380117861494</v>
      </c>
      <c r="H126" s="96">
        <f t="shared" si="25"/>
        <v>28.486810740707963</v>
      </c>
      <c r="I126" s="96">
        <f t="shared" si="18"/>
        <v>4534.3010117861495</v>
      </c>
      <c r="J126" s="96">
        <f t="shared" si="26"/>
        <v>31.273687955889301</v>
      </c>
      <c r="K126" s="103"/>
      <c r="L126" s="98">
        <f>(1+L$3)*INDEX('Final Weighted Populations'!E:E,MATCH(D126,'Final Weighted Populations'!C:C,0),1)/Inputs!$B$5 * Inputs!$B$8 * $E$3</f>
        <v>2784.2051475652938</v>
      </c>
      <c r="M126" s="99">
        <f t="shared" si="19"/>
        <v>4534.3010117861495</v>
      </c>
      <c r="N126" s="99"/>
      <c r="O126" s="96">
        <f>INDEX('Final Weighted Populations'!I:I,MATCH(D126,'Final Weighted Populations'!C:C,0),1)*$E$3</f>
        <v>9243.2127836349355</v>
      </c>
      <c r="P126" s="97">
        <f t="shared" si="20"/>
        <v>-0.50944535001789548</v>
      </c>
      <c r="Q126" s="97">
        <f t="shared" si="16"/>
        <v>0.1</v>
      </c>
      <c r="R126" s="96">
        <f t="shared" si="21"/>
        <v>4987.7311129647651</v>
      </c>
      <c r="S126" s="13">
        <f t="shared" si="27"/>
        <v>453.43010117861559</v>
      </c>
      <c r="T126" s="13"/>
      <c r="U126" s="97">
        <f>INDEX('PTB reference calculation'!P:P,MATCH(D126,'PTB reference calculation'!B:B,0),1)</f>
        <v>3.9243719480530894E-3</v>
      </c>
      <c r="V126" s="96">
        <f t="shared" si="22"/>
        <v>4987.7311129647651</v>
      </c>
      <c r="W126" s="13">
        <f t="shared" si="23"/>
        <v>34.40105675147823</v>
      </c>
      <c r="X126" s="59">
        <f t="shared" si="24"/>
        <v>0.10000000000000009</v>
      </c>
      <c r="Y126" s="97"/>
      <c r="Z126" s="100">
        <f>INDEX('LA SMR&lt;75 and MFF weighted popn'!E:E,MATCH(D126,'LA SMR&lt;75 and MFF weighted popn'!B:B,0),1)</f>
        <v>144987.7295630007</v>
      </c>
      <c r="AB126" s="6"/>
      <c r="AD126" s="59"/>
    </row>
    <row r="127" spans="1:30" x14ac:dyDescent="0.2">
      <c r="A127" t="s">
        <v>62</v>
      </c>
      <c r="B127" t="s">
        <v>176</v>
      </c>
      <c r="C127" t="s">
        <v>14201</v>
      </c>
      <c r="D127" s="39" t="s">
        <v>12593</v>
      </c>
      <c r="E127" s="39" t="s">
        <v>9452</v>
      </c>
      <c r="F127" s="13">
        <v>63.026000000000003</v>
      </c>
      <c r="G127" s="96">
        <f>Baselines!G128-'Pace-of-change'!F127</f>
        <v>2838.3919443421923</v>
      </c>
      <c r="H127" s="96">
        <f t="shared" si="25"/>
        <v>19.180589063889901</v>
      </c>
      <c r="I127" s="96">
        <f t="shared" si="18"/>
        <v>2901.4179443421922</v>
      </c>
      <c r="J127" s="96">
        <f t="shared" si="26"/>
        <v>19.606490711740332</v>
      </c>
      <c r="K127" s="103"/>
      <c r="L127" s="98">
        <f>(1+L$3)*INDEX('Final Weighted Populations'!E:E,MATCH(D127,'Final Weighted Populations'!C:C,0),1)/Inputs!$B$5 * Inputs!$B$8 * $E$3</f>
        <v>1578.2026799821745</v>
      </c>
      <c r="M127" s="99">
        <f t="shared" si="19"/>
        <v>2901.4179443421922</v>
      </c>
      <c r="N127" s="99"/>
      <c r="O127" s="96">
        <f>INDEX('Final Weighted Populations'!I:I,MATCH(D127,'Final Weighted Populations'!C:C,0),1)*$E$3</f>
        <v>5439.5836067012851</v>
      </c>
      <c r="P127" s="97">
        <f t="shared" si="20"/>
        <v>-0.466610285984428</v>
      </c>
      <c r="Q127" s="97">
        <f t="shared" si="16"/>
        <v>0.1</v>
      </c>
      <c r="R127" s="96">
        <f t="shared" si="21"/>
        <v>3191.5597387764115</v>
      </c>
      <c r="S127" s="13">
        <f t="shared" si="27"/>
        <v>290.14179443421926</v>
      </c>
      <c r="T127" s="13"/>
      <c r="U127" s="97">
        <f>INDEX('PTB reference calculation'!P:P,MATCH(D127,'PTB reference calculation'!B:B,0),1)</f>
        <v>5.5395924047860461E-4</v>
      </c>
      <c r="V127" s="96">
        <f t="shared" si="22"/>
        <v>3191.5597387764115</v>
      </c>
      <c r="W127" s="13">
        <f t="shared" si="23"/>
        <v>21.567139782914364</v>
      </c>
      <c r="X127" s="59">
        <f t="shared" si="24"/>
        <v>0.10000000000000009</v>
      </c>
      <c r="Y127" s="97"/>
      <c r="Z127" s="100">
        <f>INDEX('LA SMR&lt;75 and MFF weighted popn'!E:E,MATCH(D127,'LA SMR&lt;75 and MFF weighted popn'!B:B,0),1)</f>
        <v>147982.52206371783</v>
      </c>
      <c r="AB127" s="6"/>
      <c r="AD127" s="59"/>
    </row>
    <row r="128" spans="1:30" x14ac:dyDescent="0.2">
      <c r="A128" t="s">
        <v>62</v>
      </c>
      <c r="B128" t="s">
        <v>176</v>
      </c>
      <c r="C128" t="s">
        <v>14202</v>
      </c>
      <c r="D128" s="39" t="s">
        <v>3490</v>
      </c>
      <c r="E128" s="39" t="s">
        <v>9453</v>
      </c>
      <c r="F128" s="13">
        <v>56.286000000000008</v>
      </c>
      <c r="G128" s="96">
        <f>Baselines!G129-'Pace-of-change'!F128</f>
        <v>3433.628084845448</v>
      </c>
      <c r="H128" s="96">
        <f t="shared" si="25"/>
        <v>21.258305306243788</v>
      </c>
      <c r="I128" s="96">
        <f t="shared" si="18"/>
        <v>3489.9140848454481</v>
      </c>
      <c r="J128" s="96">
        <f t="shared" si="26"/>
        <v>21.606783633802987</v>
      </c>
      <c r="K128" s="103"/>
      <c r="L128" s="98">
        <f>(1+L$3)*INDEX('Final Weighted Populations'!E:E,MATCH(D128,'Final Weighted Populations'!C:C,0),1)/Inputs!$B$5 * Inputs!$B$8 * $E$3</f>
        <v>1419.9637900899077</v>
      </c>
      <c r="M128" s="99">
        <f t="shared" si="19"/>
        <v>3489.9140848454481</v>
      </c>
      <c r="N128" s="99"/>
      <c r="O128" s="96">
        <f>INDEX('Final Weighted Populations'!I:I,MATCH(D128,'Final Weighted Populations'!C:C,0),1)*$E$3</f>
        <v>4560.8867608574101</v>
      </c>
      <c r="P128" s="97">
        <f t="shared" si="20"/>
        <v>-0.23481676528417639</v>
      </c>
      <c r="Q128" s="97">
        <f t="shared" si="16"/>
        <v>0.1</v>
      </c>
      <c r="R128" s="96">
        <f t="shared" si="21"/>
        <v>3838.9054933299931</v>
      </c>
      <c r="S128" s="13">
        <f t="shared" si="27"/>
        <v>348.99140848454499</v>
      </c>
      <c r="T128" s="13"/>
      <c r="U128" s="97">
        <f>INDEX('PTB reference calculation'!P:P,MATCH(D128,'PTB reference calculation'!B:B,0),1)</f>
        <v>-1.6064827319979921E-2</v>
      </c>
      <c r="V128" s="96">
        <f t="shared" si="22"/>
        <v>3838.9054933299931</v>
      </c>
      <c r="W128" s="13">
        <f t="shared" si="23"/>
        <v>23.767461997183286</v>
      </c>
      <c r="X128" s="59">
        <f t="shared" si="24"/>
        <v>0.10000000000000009</v>
      </c>
      <c r="Y128" s="97"/>
      <c r="Z128" s="100">
        <f>INDEX('LA SMR&lt;75 and MFF weighted popn'!E:E,MATCH(D128,'LA SMR&lt;75 and MFF weighted popn'!B:B,0),1)</f>
        <v>161519.37021230735</v>
      </c>
      <c r="AB128" s="6"/>
      <c r="AD128" s="59"/>
    </row>
    <row r="129" spans="1:30" x14ac:dyDescent="0.2">
      <c r="A129" t="s">
        <v>57</v>
      </c>
      <c r="B129" t="s">
        <v>176</v>
      </c>
      <c r="C129" t="s">
        <v>8417</v>
      </c>
      <c r="D129" s="39" t="s">
        <v>3531</v>
      </c>
      <c r="E129" s="39" t="s">
        <v>9454</v>
      </c>
      <c r="F129" s="13">
        <v>100.089</v>
      </c>
      <c r="G129" s="96">
        <f>Baselines!G130-'Pace-of-change'!F129</f>
        <v>7162.66253194199</v>
      </c>
      <c r="H129" s="96">
        <f t="shared" si="25"/>
        <v>27.739373741810361</v>
      </c>
      <c r="I129" s="96">
        <f t="shared" si="18"/>
        <v>7262.7515319419899</v>
      </c>
      <c r="J129" s="96">
        <f t="shared" si="26"/>
        <v>28.126995825925402</v>
      </c>
      <c r="K129" s="103"/>
      <c r="L129" s="98">
        <f>(1+L$3)*INDEX('Final Weighted Populations'!E:E,MATCH(D129,'Final Weighted Populations'!C:C,0),1)/Inputs!$B$5 * Inputs!$B$8 * $E$3</f>
        <v>3722.6459689014087</v>
      </c>
      <c r="M129" s="99">
        <f t="shared" si="19"/>
        <v>7262.7515319419899</v>
      </c>
      <c r="N129" s="99"/>
      <c r="O129" s="96">
        <f>INDEX('Final Weighted Populations'!I:I,MATCH(D129,'Final Weighted Populations'!C:C,0),1)*$E$3</f>
        <v>12087.749728071252</v>
      </c>
      <c r="P129" s="97">
        <f t="shared" si="20"/>
        <v>-0.3991643030897819</v>
      </c>
      <c r="Q129" s="97">
        <f t="shared" si="16"/>
        <v>0.1</v>
      </c>
      <c r="R129" s="96">
        <f t="shared" si="21"/>
        <v>7989.0266851361894</v>
      </c>
      <c r="S129" s="13">
        <f t="shared" si="27"/>
        <v>726.27515319419945</v>
      </c>
      <c r="T129" s="13"/>
      <c r="U129" s="97">
        <f>INDEX('PTB reference calculation'!P:P,MATCH(D129,'PTB reference calculation'!B:B,0),1)</f>
        <v>-1.495946220127542E-4</v>
      </c>
      <c r="V129" s="96">
        <f t="shared" si="22"/>
        <v>7989.0266851361894</v>
      </c>
      <c r="W129" s="13">
        <f t="shared" si="23"/>
        <v>30.939695408517945</v>
      </c>
      <c r="X129" s="59">
        <f t="shared" si="24"/>
        <v>0.10000000000000009</v>
      </c>
      <c r="Y129" s="97"/>
      <c r="Z129" s="100">
        <f>INDEX('LA SMR&lt;75 and MFF weighted popn'!E:E,MATCH(D129,'LA SMR&lt;75 and MFF weighted popn'!B:B,0),1)</f>
        <v>258212.84209982064</v>
      </c>
      <c r="AB129" s="6"/>
      <c r="AD129" s="59"/>
    </row>
    <row r="130" spans="1:30" x14ac:dyDescent="0.2">
      <c r="A130" t="s">
        <v>53</v>
      </c>
      <c r="B130" t="s">
        <v>176</v>
      </c>
      <c r="C130" t="s">
        <v>8422</v>
      </c>
      <c r="D130" s="39" t="s">
        <v>13119</v>
      </c>
      <c r="E130" s="39" t="s">
        <v>9455</v>
      </c>
      <c r="F130" s="13">
        <v>177.12299999999999</v>
      </c>
      <c r="G130" s="96">
        <f>Baselines!G131-'Pace-of-change'!F130</f>
        <v>17512.931071602499</v>
      </c>
      <c r="H130" s="96">
        <f t="shared" si="25"/>
        <v>63.122868168101256</v>
      </c>
      <c r="I130" s="96">
        <f t="shared" si="18"/>
        <v>17690.054071602499</v>
      </c>
      <c r="J130" s="96">
        <f t="shared" si="26"/>
        <v>63.76128281912834</v>
      </c>
      <c r="K130" s="103"/>
      <c r="L130" s="98">
        <f>(1+L$3)*INDEX('Final Weighted Populations'!E:E,MATCH(D130,'Final Weighted Populations'!C:C,0),1)/Inputs!$B$5 * Inputs!$B$8 * $E$3</f>
        <v>6247.2291174104948</v>
      </c>
      <c r="M130" s="99">
        <f t="shared" si="19"/>
        <v>17690.054071602499</v>
      </c>
      <c r="N130" s="99"/>
      <c r="O130" s="96">
        <f>INDEX('Final Weighted Populations'!I:I,MATCH(D130,'Final Weighted Populations'!C:C,0),1)*$E$3</f>
        <v>18181.547328934063</v>
      </c>
      <c r="P130" s="97">
        <f t="shared" si="20"/>
        <v>-2.7032531854392982E-2</v>
      </c>
      <c r="Q130" s="97">
        <f t="shared" si="16"/>
        <v>2.8000000000000001E-2</v>
      </c>
      <c r="R130" s="96">
        <f t="shared" si="21"/>
        <v>18185.375585607369</v>
      </c>
      <c r="S130" s="13">
        <f t="shared" si="27"/>
        <v>495.32151400487055</v>
      </c>
      <c r="T130" s="13"/>
      <c r="U130" s="97">
        <f>INDEX('PTB reference calculation'!P:P,MATCH(D130,'PTB reference calculation'!B:B,0),1)</f>
        <v>-9.724445604540736E-4</v>
      </c>
      <c r="V130" s="96">
        <f t="shared" si="22"/>
        <v>18185.375585607369</v>
      </c>
      <c r="W130" s="13">
        <f t="shared" si="23"/>
        <v>65.546598738063935</v>
      </c>
      <c r="X130" s="59">
        <f t="shared" si="24"/>
        <v>2.8000000000000025E-2</v>
      </c>
      <c r="Y130" s="97"/>
      <c r="Z130" s="100">
        <f>INDEX('LA SMR&lt;75 and MFF weighted popn'!E:E,MATCH(D130,'LA SMR&lt;75 and MFF weighted popn'!B:B,0),1)</f>
        <v>277441.94108804059</v>
      </c>
      <c r="AB130" s="6"/>
      <c r="AD130" s="59"/>
    </row>
    <row r="131" spans="1:30" x14ac:dyDescent="0.2">
      <c r="A131" t="s">
        <v>53</v>
      </c>
      <c r="B131" t="s">
        <v>176</v>
      </c>
      <c r="C131" t="s">
        <v>8423</v>
      </c>
      <c r="D131" s="39" t="s">
        <v>9415</v>
      </c>
      <c r="E131" s="39" t="s">
        <v>5873</v>
      </c>
      <c r="F131" s="13">
        <v>172.64400000000001</v>
      </c>
      <c r="G131" s="96">
        <f>Baselines!G132-'Pace-of-change'!F131</f>
        <v>15136.152431335848</v>
      </c>
      <c r="H131" s="96">
        <f t="shared" si="25"/>
        <v>72.460323750101779</v>
      </c>
      <c r="I131" s="96">
        <f t="shared" si="18"/>
        <v>15308.796431335848</v>
      </c>
      <c r="J131" s="96">
        <f t="shared" si="26"/>
        <v>73.286811207218946</v>
      </c>
      <c r="K131" s="103"/>
      <c r="L131" s="98">
        <f>(1+L$3)*INDEX('Final Weighted Populations'!E:E,MATCH(D131,'Final Weighted Populations'!C:C,0),1)/Inputs!$B$5 * Inputs!$B$8 * $E$3</f>
        <v>4907.9752716315488</v>
      </c>
      <c r="M131" s="99">
        <f t="shared" si="19"/>
        <v>15308.796431335848</v>
      </c>
      <c r="N131" s="99"/>
      <c r="O131" s="96">
        <f>INDEX('Final Weighted Populations'!I:I,MATCH(D131,'Final Weighted Populations'!C:C,0),1)*$E$3</f>
        <v>13586.467060670695</v>
      </c>
      <c r="P131" s="97">
        <f t="shared" si="20"/>
        <v>0.12676800841411162</v>
      </c>
      <c r="Q131" s="97">
        <f t="shared" si="16"/>
        <v>2.8000000000000001E-2</v>
      </c>
      <c r="R131" s="96">
        <f t="shared" si="21"/>
        <v>15737.442731413252</v>
      </c>
      <c r="S131" s="13">
        <f t="shared" si="27"/>
        <v>428.64630007740379</v>
      </c>
      <c r="T131" s="13"/>
      <c r="U131" s="97">
        <f>INDEX('PTB reference calculation'!P:P,MATCH(D131,'PTB reference calculation'!B:B,0),1)</f>
        <v>9.3566825178597966E-3</v>
      </c>
      <c r="V131" s="96">
        <f t="shared" si="22"/>
        <v>15737.442731413252</v>
      </c>
      <c r="W131" s="13">
        <f t="shared" si="23"/>
        <v>75.338841921021071</v>
      </c>
      <c r="X131" s="59">
        <f t="shared" si="24"/>
        <v>2.8000000000000025E-2</v>
      </c>
      <c r="Y131" s="97"/>
      <c r="Z131" s="100">
        <f>INDEX('LA SMR&lt;75 and MFF weighted popn'!E:E,MATCH(D131,'LA SMR&lt;75 and MFF weighted popn'!B:B,0),1)</f>
        <v>208888.83250835032</v>
      </c>
      <c r="AB131" s="6"/>
      <c r="AD131" s="59"/>
    </row>
    <row r="132" spans="1:30" x14ac:dyDescent="0.2">
      <c r="A132" t="s">
        <v>53</v>
      </c>
      <c r="B132" t="s">
        <v>176</v>
      </c>
      <c r="C132" t="s">
        <v>8424</v>
      </c>
      <c r="D132" s="39" t="s">
        <v>14267</v>
      </c>
      <c r="E132" s="39" t="s">
        <v>5874</v>
      </c>
      <c r="F132" s="13">
        <v>186.05500000000001</v>
      </c>
      <c r="G132" s="96">
        <f>Baselines!G133-'Pace-of-change'!F132</f>
        <v>12891.624944357476</v>
      </c>
      <c r="H132" s="96">
        <f t="shared" si="25"/>
        <v>53.406609277897829</v>
      </c>
      <c r="I132" s="96">
        <f t="shared" si="18"/>
        <v>13077.679944357476</v>
      </c>
      <c r="J132" s="96">
        <f t="shared" si="26"/>
        <v>54.177386176239757</v>
      </c>
      <c r="K132" s="103"/>
      <c r="L132" s="98">
        <f>(1+L$3)*INDEX('Final Weighted Populations'!E:E,MATCH(D132,'Final Weighted Populations'!C:C,0),1)/Inputs!$B$5 * Inputs!$B$8 * $E$3</f>
        <v>5657.0710188501234</v>
      </c>
      <c r="M132" s="99">
        <f t="shared" si="19"/>
        <v>13077.679944357476</v>
      </c>
      <c r="N132" s="99"/>
      <c r="O132" s="96">
        <f>INDEX('Final Weighted Populations'!I:I,MATCH(D132,'Final Weighted Populations'!C:C,0),1)*$E$3</f>
        <v>14988.405933266586</v>
      </c>
      <c r="P132" s="97">
        <f t="shared" si="20"/>
        <v>-0.12748026690872283</v>
      </c>
      <c r="Q132" s="97">
        <f t="shared" si="16"/>
        <v>9.4427334644434924E-2</v>
      </c>
      <c r="R132" s="96">
        <f t="shared" si="21"/>
        <v>14312.570404836135</v>
      </c>
      <c r="S132" s="13">
        <f t="shared" si="27"/>
        <v>1234.8904604786585</v>
      </c>
      <c r="T132" s="13"/>
      <c r="U132" s="97">
        <f>INDEX('PTB reference calculation'!P:P,MATCH(D132,'PTB reference calculation'!B:B,0),1)</f>
        <v>-7.314119072411778E-3</v>
      </c>
      <c r="V132" s="96">
        <f t="shared" si="22"/>
        <v>14312.570404836135</v>
      </c>
      <c r="W132" s="13">
        <f t="shared" si="23"/>
        <v>59.293212350864337</v>
      </c>
      <c r="X132" s="59">
        <f t="shared" si="24"/>
        <v>9.4427334644434868E-2</v>
      </c>
      <c r="Y132" s="97"/>
      <c r="Z132" s="100">
        <f>INDEX('LA SMR&lt;75 and MFF weighted popn'!E:E,MATCH(D132,'LA SMR&lt;75 and MFF weighted popn'!B:B,0),1)</f>
        <v>241386.3212561715</v>
      </c>
      <c r="AB132" s="6"/>
      <c r="AD132" s="59"/>
    </row>
    <row r="133" spans="1:30" x14ac:dyDescent="0.2">
      <c r="A133" t="s">
        <v>55</v>
      </c>
      <c r="B133" t="s">
        <v>176</v>
      </c>
      <c r="C133" t="s">
        <v>14173</v>
      </c>
      <c r="D133" s="39" t="s">
        <v>11306</v>
      </c>
      <c r="E133" s="39" t="s">
        <v>5875</v>
      </c>
      <c r="F133" s="13">
        <v>73.057000000000002</v>
      </c>
      <c r="G133" s="96">
        <f>Baselines!G134-'Pace-of-change'!F133</f>
        <v>5687.5231361653323</v>
      </c>
      <c r="H133" s="96">
        <f t="shared" ref="H133:H156" si="28">G133/Z133*1000</f>
        <v>40.65556997794517</v>
      </c>
      <c r="I133" s="96">
        <f t="shared" si="18"/>
        <v>5760.5801361653321</v>
      </c>
      <c r="J133" s="96">
        <f t="shared" ref="J133:J156" si="29">I133/Z133*1000</f>
        <v>41.177796244945696</v>
      </c>
      <c r="K133" s="103"/>
      <c r="L133" s="98">
        <f>(1+L$3)*INDEX('Final Weighted Populations'!E:E,MATCH(D133,'Final Weighted Populations'!C:C,0),1)/Inputs!$B$5 * Inputs!$B$8 * $E$3</f>
        <v>1391.1190278873921</v>
      </c>
      <c r="M133" s="99">
        <f t="shared" si="19"/>
        <v>5760.5801361653321</v>
      </c>
      <c r="N133" s="99"/>
      <c r="O133" s="96">
        <f>INDEX('Final Weighted Populations'!I:I,MATCH(D133,'Final Weighted Populations'!C:C,0),1)*$E$3</f>
        <v>4807.1550577634207</v>
      </c>
      <c r="P133" s="97">
        <f t="shared" si="20"/>
        <v>0.19833457979728708</v>
      </c>
      <c r="Q133" s="97">
        <f t="shared" ref="Q133:Q156" si="30">IF(P133&lt;$R$3,$Q$3,IF(P133&lt;$R$3+($Q$3-$P$3),$R$3+$Q$3-P133,$P$3))</f>
        <v>2.8000000000000001E-2</v>
      </c>
      <c r="R133" s="96">
        <f t="shared" si="21"/>
        <v>5921.8763799779617</v>
      </c>
      <c r="S133" s="13">
        <f t="shared" ref="S133:S156" si="31">R133-I133</f>
        <v>161.29624381262965</v>
      </c>
      <c r="T133" s="13"/>
      <c r="U133" s="97">
        <f>INDEX('PTB reference calculation'!P:P,MATCH(D133,'PTB reference calculation'!B:B,0),1)</f>
        <v>-1.8511253110537473E-2</v>
      </c>
      <c r="V133" s="96">
        <f t="shared" si="22"/>
        <v>5921.8763799779617</v>
      </c>
      <c r="W133" s="13">
        <f t="shared" si="23"/>
        <v>42.330774539804182</v>
      </c>
      <c r="X133" s="59">
        <f t="shared" si="24"/>
        <v>2.8000000000000025E-2</v>
      </c>
      <c r="Y133" s="97"/>
      <c r="Z133" s="100">
        <f>INDEX('LA SMR&lt;75 and MFF weighted popn'!E:E,MATCH(D133,'LA SMR&lt;75 and MFF weighted popn'!B:B,0),1)</f>
        <v>139895.2994448411</v>
      </c>
      <c r="AB133" s="6"/>
      <c r="AD133" s="59"/>
    </row>
    <row r="134" spans="1:30" x14ac:dyDescent="0.2">
      <c r="A134" t="s">
        <v>56</v>
      </c>
      <c r="B134" t="s">
        <v>176</v>
      </c>
      <c r="C134" t="s">
        <v>14229</v>
      </c>
      <c r="D134" s="39" t="s">
        <v>4003</v>
      </c>
      <c r="E134" s="39" t="s">
        <v>5876</v>
      </c>
      <c r="F134" s="13">
        <v>180.11199999999999</v>
      </c>
      <c r="G134" s="96">
        <f>Baselines!G135-'Pace-of-change'!F134</f>
        <v>14075.553534105731</v>
      </c>
      <c r="H134" s="96">
        <f t="shared" si="28"/>
        <v>27.374998464098312</v>
      </c>
      <c r="I134" s="96">
        <f t="shared" ref="I134:I156" si="32">F134+G134</f>
        <v>14255.66553410573</v>
      </c>
      <c r="J134" s="96">
        <f t="shared" si="29"/>
        <v>27.725291311297443</v>
      </c>
      <c r="K134" s="103"/>
      <c r="L134" s="98">
        <f>(1+L$3)*INDEX('Final Weighted Populations'!E:E,MATCH(D134,'Final Weighted Populations'!C:C,0),1)/Inputs!$B$5 * Inputs!$B$8 * $E$3</f>
        <v>5394.0058873786811</v>
      </c>
      <c r="M134" s="99">
        <f t="shared" ref="M134:M158" si="33">MAX(I134,L134)</f>
        <v>14255.66553410573</v>
      </c>
      <c r="N134" s="99"/>
      <c r="O134" s="96">
        <f>INDEX('Final Weighted Populations'!I:I,MATCH(D134,'Final Weighted Populations'!C:C,0),1)*$E$3</f>
        <v>18359.741055690192</v>
      </c>
      <c r="P134" s="97">
        <f t="shared" ref="P134:P158" si="34">(M134-O134)/O134</f>
        <v>-0.22353667783960904</v>
      </c>
      <c r="Q134" s="97">
        <f t="shared" si="30"/>
        <v>0.1</v>
      </c>
      <c r="R134" s="96">
        <f t="shared" ref="R134:R156" si="35">M134*(1+Q134)</f>
        <v>15681.232087516304</v>
      </c>
      <c r="S134" s="13">
        <f t="shared" si="31"/>
        <v>1425.5665534105738</v>
      </c>
      <c r="T134" s="13"/>
      <c r="U134" s="97">
        <f>INDEX('PTB reference calculation'!P:P,MATCH(D134,'PTB reference calculation'!B:B,0),1)</f>
        <v>2.0654341533728415E-2</v>
      </c>
      <c r="V134" s="96">
        <f t="shared" ref="V134:V156" si="36">R134*(1+IF(OR(U134&gt;V$3,U134&lt;-1*V$3),U134-V$3*U134/ABS(U134),0))</f>
        <v>15681.232087516304</v>
      </c>
      <c r="W134" s="13">
        <f t="shared" ref="W134:W156" si="37">1000*V134/Z134</f>
        <v>30.497820442427187</v>
      </c>
      <c r="X134" s="59">
        <f t="shared" ref="X134:X158" si="38">V134/I134 - 1</f>
        <v>0.10000000000000009</v>
      </c>
      <c r="Y134" s="97"/>
      <c r="Z134" s="100">
        <f>INDEX('LA SMR&lt;75 and MFF weighted popn'!E:E,MATCH(D134,'LA SMR&lt;75 and MFF weighted popn'!B:B,0),1)</f>
        <v>514175.50041383557</v>
      </c>
      <c r="AB134" s="6"/>
      <c r="AD134" s="59"/>
    </row>
    <row r="135" spans="1:30" x14ac:dyDescent="0.2">
      <c r="A135" t="s">
        <v>56</v>
      </c>
      <c r="B135" t="s">
        <v>176</v>
      </c>
      <c r="C135" t="s">
        <v>14232</v>
      </c>
      <c r="D135" s="39" t="s">
        <v>8386</v>
      </c>
      <c r="E135" s="39" t="s">
        <v>5877</v>
      </c>
      <c r="F135" s="13">
        <v>215.863</v>
      </c>
      <c r="G135" s="96">
        <f>Baselines!G136-'Pace-of-change'!F135</f>
        <v>22974.024440515492</v>
      </c>
      <c r="H135" s="96">
        <f t="shared" si="28"/>
        <v>42.992143216732451</v>
      </c>
      <c r="I135" s="96">
        <f t="shared" si="32"/>
        <v>23189.887440515493</v>
      </c>
      <c r="J135" s="96">
        <f t="shared" si="29"/>
        <v>43.396095647235967</v>
      </c>
      <c r="K135" s="103"/>
      <c r="L135" s="98">
        <f>(1+L$3)*INDEX('Final Weighted Populations'!E:E,MATCH(D135,'Final Weighted Populations'!C:C,0),1)/Inputs!$B$5 * Inputs!$B$8 * $E$3</f>
        <v>5403.3683929193057</v>
      </c>
      <c r="M135" s="99">
        <f t="shared" si="33"/>
        <v>23189.887440515493</v>
      </c>
      <c r="N135" s="99"/>
      <c r="O135" s="96">
        <f>INDEX('Final Weighted Populations'!I:I,MATCH(D135,'Final Weighted Populations'!C:C,0),1)*$E$3</f>
        <v>18415.686724601423</v>
      </c>
      <c r="P135" s="97">
        <f t="shared" si="34"/>
        <v>0.25924641243686231</v>
      </c>
      <c r="Q135" s="97">
        <f t="shared" si="30"/>
        <v>2.8000000000000001E-2</v>
      </c>
      <c r="R135" s="96">
        <f t="shared" si="35"/>
        <v>23839.204288849927</v>
      </c>
      <c r="S135" s="13">
        <f t="shared" si="31"/>
        <v>649.31684833443433</v>
      </c>
      <c r="T135" s="13"/>
      <c r="U135" s="97">
        <f>INDEX('PTB reference calculation'!P:P,MATCH(D135,'PTB reference calculation'!B:B,0),1)</f>
        <v>5.0849001291243031E-3</v>
      </c>
      <c r="V135" s="96">
        <f t="shared" si="36"/>
        <v>23839.204288849927</v>
      </c>
      <c r="W135" s="13">
        <f t="shared" si="37"/>
        <v>44.611186325358581</v>
      </c>
      <c r="X135" s="59">
        <f t="shared" si="38"/>
        <v>2.8000000000000025E-2</v>
      </c>
      <c r="Y135" s="97"/>
      <c r="Z135" s="100">
        <f>INDEX('LA SMR&lt;75 and MFF weighted popn'!E:E,MATCH(D135,'LA SMR&lt;75 and MFF weighted popn'!B:B,0),1)</f>
        <v>534377.27737132332</v>
      </c>
      <c r="AB135" s="6"/>
      <c r="AD135" s="59"/>
    </row>
    <row r="136" spans="1:30" x14ac:dyDescent="0.2">
      <c r="A136" t="s">
        <v>56</v>
      </c>
      <c r="B136" t="s">
        <v>176</v>
      </c>
      <c r="C136" t="s">
        <v>14233</v>
      </c>
      <c r="D136" s="39" t="s">
        <v>9793</v>
      </c>
      <c r="E136" s="39" t="s">
        <v>5878</v>
      </c>
      <c r="F136" s="13">
        <v>367.88200000000001</v>
      </c>
      <c r="G136" s="96">
        <f>Baselines!G137-'Pace-of-change'!F136</f>
        <v>33043.812402634576</v>
      </c>
      <c r="H136" s="96">
        <f t="shared" si="28"/>
        <v>24.639571688932666</v>
      </c>
      <c r="I136" s="96">
        <f t="shared" si="32"/>
        <v>33411.694402634574</v>
      </c>
      <c r="J136" s="96">
        <f t="shared" si="29"/>
        <v>24.913887945229572</v>
      </c>
      <c r="K136" s="103"/>
      <c r="L136" s="98">
        <f>(1+L$3)*INDEX('Final Weighted Populations'!E:E,MATCH(D136,'Final Weighted Populations'!C:C,0),1)/Inputs!$B$5 * Inputs!$B$8 * $E$3</f>
        <v>13217.056473302819</v>
      </c>
      <c r="M136" s="99">
        <f t="shared" si="33"/>
        <v>33411.694402634574</v>
      </c>
      <c r="N136" s="99"/>
      <c r="O136" s="96">
        <f>INDEX('Final Weighted Populations'!I:I,MATCH(D136,'Final Weighted Populations'!C:C,0),1)*$E$3</f>
        <v>42808.957804709644</v>
      </c>
      <c r="P136" s="97">
        <f t="shared" si="34"/>
        <v>-0.21951628546867419</v>
      </c>
      <c r="Q136" s="97">
        <f t="shared" si="30"/>
        <v>0.1</v>
      </c>
      <c r="R136" s="96">
        <f t="shared" si="35"/>
        <v>36752.863842898034</v>
      </c>
      <c r="S136" s="13">
        <f t="shared" si="31"/>
        <v>3341.1694402634603</v>
      </c>
      <c r="T136" s="13"/>
      <c r="U136" s="97">
        <f>INDEX('PTB reference calculation'!P:P,MATCH(D136,'PTB reference calculation'!B:B,0),1)</f>
        <v>-2.1444932761418771E-3</v>
      </c>
      <c r="V136" s="96">
        <f t="shared" si="36"/>
        <v>36752.863842898034</v>
      </c>
      <c r="W136" s="13">
        <f t="shared" si="37"/>
        <v>27.40527673975253</v>
      </c>
      <c r="X136" s="59">
        <f t="shared" si="38"/>
        <v>0.10000000000000009</v>
      </c>
      <c r="Y136" s="97"/>
      <c r="Z136" s="100">
        <f>INDEX('LA SMR&lt;75 and MFF weighted popn'!E:E,MATCH(D136,'LA SMR&lt;75 and MFF weighted popn'!B:B,0),1)</f>
        <v>1341087.1268300833</v>
      </c>
      <c r="AB136" s="6"/>
      <c r="AD136" s="59"/>
    </row>
    <row r="137" spans="1:30" x14ac:dyDescent="0.2">
      <c r="A137" t="s">
        <v>56</v>
      </c>
      <c r="B137" t="s">
        <v>176</v>
      </c>
      <c r="C137" t="s">
        <v>14239</v>
      </c>
      <c r="D137" s="39" t="s">
        <v>2405</v>
      </c>
      <c r="E137" s="39" t="s">
        <v>5879</v>
      </c>
      <c r="F137" s="13">
        <v>677.596</v>
      </c>
      <c r="G137" s="96">
        <f>Baselines!G138-'Pace-of-change'!F137</f>
        <v>44634.098085492195</v>
      </c>
      <c r="H137" s="96">
        <f t="shared" si="28"/>
        <v>29.827250429265714</v>
      </c>
      <c r="I137" s="96">
        <f t="shared" si="32"/>
        <v>45311.694085492192</v>
      </c>
      <c r="J137" s="96">
        <f t="shared" si="29"/>
        <v>30.280061765190027</v>
      </c>
      <c r="K137" s="103"/>
      <c r="L137" s="98">
        <f>(1+L$3)*INDEX('Final Weighted Populations'!E:E,MATCH(D137,'Final Weighted Populations'!C:C,0),1)/Inputs!$B$5 * Inputs!$B$8 * $E$3</f>
        <v>18371.675197996985</v>
      </c>
      <c r="M137" s="99">
        <f t="shared" si="33"/>
        <v>45311.694085492192</v>
      </c>
      <c r="N137" s="99"/>
      <c r="O137" s="96">
        <f>INDEX('Final Weighted Populations'!I:I,MATCH(D137,'Final Weighted Populations'!C:C,0),1)*$E$3</f>
        <v>59313.428333549062</v>
      </c>
      <c r="P137" s="97">
        <f t="shared" si="34"/>
        <v>-0.23606347907118297</v>
      </c>
      <c r="Q137" s="97">
        <f t="shared" si="30"/>
        <v>0.1</v>
      </c>
      <c r="R137" s="96">
        <f t="shared" si="35"/>
        <v>49842.863494041412</v>
      </c>
      <c r="S137" s="13">
        <f t="shared" si="31"/>
        <v>4531.16940854922</v>
      </c>
      <c r="T137" s="13"/>
      <c r="U137" s="97">
        <f>INDEX('PTB reference calculation'!P:P,MATCH(D137,'PTB reference calculation'!B:B,0),1)</f>
        <v>1.2890425170962493E-2</v>
      </c>
      <c r="V137" s="96">
        <f t="shared" si="36"/>
        <v>49842.863494041412</v>
      </c>
      <c r="W137" s="13">
        <f t="shared" si="37"/>
        <v>33.308067941709034</v>
      </c>
      <c r="X137" s="59">
        <f t="shared" si="38"/>
        <v>0.10000000000000009</v>
      </c>
      <c r="Y137" s="97"/>
      <c r="Z137" s="100">
        <f>INDEX('LA SMR&lt;75 and MFF weighted popn'!E:E,MATCH(D137,'LA SMR&lt;75 and MFF weighted popn'!B:B,0),1)</f>
        <v>1496420.1340428749</v>
      </c>
      <c r="AB137" s="6"/>
      <c r="AD137" s="59"/>
    </row>
    <row r="138" spans="1:30" x14ac:dyDescent="0.2">
      <c r="A138" t="s">
        <v>56</v>
      </c>
      <c r="B138" t="s">
        <v>176</v>
      </c>
      <c r="C138" t="s">
        <v>14222</v>
      </c>
      <c r="D138" s="39" t="s">
        <v>12926</v>
      </c>
      <c r="E138" s="39" t="s">
        <v>5880</v>
      </c>
      <c r="F138" s="13">
        <v>678.07299999999987</v>
      </c>
      <c r="G138" s="96">
        <f>Baselines!G139-'Pace-of-change'!F138</f>
        <v>23856.271320043314</v>
      </c>
      <c r="H138" s="96">
        <f t="shared" si="28"/>
        <v>35.969489954325176</v>
      </c>
      <c r="I138" s="96">
        <f t="shared" si="32"/>
        <v>24534.344320043314</v>
      </c>
      <c r="J138" s="96">
        <f t="shared" si="29"/>
        <v>36.991860115805835</v>
      </c>
      <c r="K138" s="103"/>
      <c r="L138" s="98">
        <f>(1+L$3)*INDEX('Final Weighted Populations'!E:E,MATCH(D138,'Final Weighted Populations'!C:C,0),1)/Inputs!$B$5 * Inputs!$B$8 * $E$3</f>
        <v>8180.0884322653956</v>
      </c>
      <c r="M138" s="99">
        <f t="shared" si="33"/>
        <v>24534.344320043314</v>
      </c>
      <c r="N138" s="99"/>
      <c r="O138" s="96">
        <f>INDEX('Final Weighted Populations'!I:I,MATCH(D138,'Final Weighted Populations'!C:C,0),1)*$E$3</f>
        <v>26177.99645228414</v>
      </c>
      <c r="P138" s="97">
        <f t="shared" si="34"/>
        <v>-6.2787545075758108E-2</v>
      </c>
      <c r="Q138" s="97">
        <f t="shared" si="30"/>
        <v>2.9734612811470204E-2</v>
      </c>
      <c r="R138" s="96">
        <f t="shared" si="35"/>
        <v>25263.863548983096</v>
      </c>
      <c r="S138" s="13">
        <f t="shared" si="31"/>
        <v>729.5192289397819</v>
      </c>
      <c r="T138" s="13"/>
      <c r="U138" s="97">
        <f>INDEX('PTB reference calculation'!P:P,MATCH(D138,'PTB reference calculation'!B:B,0),1)</f>
        <v>-3.2950521374141568E-2</v>
      </c>
      <c r="V138" s="96">
        <f t="shared" si="36"/>
        <v>25263.863548983096</v>
      </c>
      <c r="W138" s="13">
        <f t="shared" si="37"/>
        <v>38.091798753525389</v>
      </c>
      <c r="X138" s="59">
        <f t="shared" si="38"/>
        <v>2.9734612811470162E-2</v>
      </c>
      <c r="Y138" s="97"/>
      <c r="Z138" s="100">
        <f>INDEX('LA SMR&lt;75 and MFF weighted popn'!E:E,MATCH(D138,'LA SMR&lt;75 and MFF weighted popn'!B:B,0),1)</f>
        <v>663236.29693766905</v>
      </c>
      <c r="AB138" s="6"/>
      <c r="AD138" s="59"/>
    </row>
    <row r="139" spans="1:30" x14ac:dyDescent="0.2">
      <c r="A139" t="s">
        <v>56</v>
      </c>
      <c r="B139" t="s">
        <v>176</v>
      </c>
      <c r="C139" t="s">
        <v>14225</v>
      </c>
      <c r="D139" s="39" t="s">
        <v>8206</v>
      </c>
      <c r="E139" s="39" t="s">
        <v>5881</v>
      </c>
      <c r="F139" s="13">
        <v>338.44200000000001</v>
      </c>
      <c r="G139" s="96">
        <f>Baselines!G140-'Pace-of-change'!F139</f>
        <v>20786.479788839424</v>
      </c>
      <c r="H139" s="96">
        <f t="shared" si="28"/>
        <v>17.92030376701733</v>
      </c>
      <c r="I139" s="96">
        <f t="shared" si="32"/>
        <v>21124.921788839423</v>
      </c>
      <c r="J139" s="96">
        <f t="shared" si="29"/>
        <v>18.212079166658267</v>
      </c>
      <c r="K139" s="103"/>
      <c r="L139" s="98">
        <f>(1+L$3)*INDEX('Final Weighted Populations'!E:E,MATCH(D139,'Final Weighted Populations'!C:C,0),1)/Inputs!$B$5 * Inputs!$B$8 * $E$3</f>
        <v>11770.038261639545</v>
      </c>
      <c r="M139" s="99">
        <f t="shared" si="33"/>
        <v>21124.921788839423</v>
      </c>
      <c r="N139" s="99"/>
      <c r="O139" s="96">
        <f>INDEX('Final Weighted Populations'!I:I,MATCH(D139,'Final Weighted Populations'!C:C,0),1)*$E$3</f>
        <v>38683.059183975725</v>
      </c>
      <c r="P139" s="97">
        <f t="shared" si="34"/>
        <v>-0.45389733298057455</v>
      </c>
      <c r="Q139" s="97">
        <f t="shared" si="30"/>
        <v>0.1</v>
      </c>
      <c r="R139" s="96">
        <f t="shared" si="35"/>
        <v>23237.413967723369</v>
      </c>
      <c r="S139" s="13">
        <f t="shared" si="31"/>
        <v>2112.4921788839456</v>
      </c>
      <c r="T139" s="13"/>
      <c r="U139" s="97">
        <f>INDEX('PTB reference calculation'!P:P,MATCH(D139,'PTB reference calculation'!B:B,0),1)</f>
        <v>1.4214990381338267E-2</v>
      </c>
      <c r="V139" s="96">
        <f t="shared" si="36"/>
        <v>23237.413967723369</v>
      </c>
      <c r="W139" s="13">
        <f t="shared" si="37"/>
        <v>20.033287083324094</v>
      </c>
      <c r="X139" s="59">
        <f t="shared" si="38"/>
        <v>0.10000000000000009</v>
      </c>
      <c r="Y139" s="97"/>
      <c r="Z139" s="100">
        <f>INDEX('LA SMR&lt;75 and MFF weighted popn'!E:E,MATCH(D139,'LA SMR&lt;75 and MFF weighted popn'!B:B,0),1)</f>
        <v>1159940.1471696785</v>
      </c>
      <c r="AB139" s="6"/>
      <c r="AD139" s="59"/>
    </row>
    <row r="140" spans="1:30" x14ac:dyDescent="0.2">
      <c r="A140" t="s">
        <v>56</v>
      </c>
      <c r="B140" t="s">
        <v>176</v>
      </c>
      <c r="C140" t="s">
        <v>14227</v>
      </c>
      <c r="D140" s="39" t="s">
        <v>6330</v>
      </c>
      <c r="E140" s="39" t="s">
        <v>5882</v>
      </c>
      <c r="F140" s="13">
        <v>196.02099999999999</v>
      </c>
      <c r="G140" s="96">
        <f>Baselines!G141-'Pace-of-change'!F140</f>
        <v>25774.592121283324</v>
      </c>
      <c r="H140" s="96">
        <f t="shared" si="28"/>
        <v>31.252574380682756</v>
      </c>
      <c r="I140" s="96">
        <f t="shared" si="32"/>
        <v>25970.613121283324</v>
      </c>
      <c r="J140" s="96">
        <f t="shared" si="29"/>
        <v>31.490256546664234</v>
      </c>
      <c r="K140" s="103"/>
      <c r="L140" s="98">
        <f>(1+L$3)*INDEX('Final Weighted Populations'!E:E,MATCH(D140,'Final Weighted Populations'!C:C,0),1)/Inputs!$B$5 * Inputs!$B$8 * $E$3</f>
        <v>8317.6307544923711</v>
      </c>
      <c r="M140" s="99">
        <f t="shared" si="33"/>
        <v>25970.613121283324</v>
      </c>
      <c r="N140" s="99"/>
      <c r="O140" s="96">
        <f>INDEX('Final Weighted Populations'!I:I,MATCH(D140,'Final Weighted Populations'!C:C,0),1)*$E$3</f>
        <v>27236.234101449223</v>
      </c>
      <c r="P140" s="97">
        <f t="shared" si="34"/>
        <v>-4.6468281020486453E-2</v>
      </c>
      <c r="Q140" s="97">
        <f t="shared" si="30"/>
        <v>2.8000000000000001E-2</v>
      </c>
      <c r="R140" s="96">
        <f t="shared" si="35"/>
        <v>26697.790288679258</v>
      </c>
      <c r="S140" s="13">
        <f t="shared" si="31"/>
        <v>727.17716739593379</v>
      </c>
      <c r="T140" s="13"/>
      <c r="U140" s="97">
        <f>INDEX('PTB reference calculation'!P:P,MATCH(D140,'PTB reference calculation'!B:B,0),1)</f>
        <v>6.4773895047091079E-3</v>
      </c>
      <c r="V140" s="96">
        <f t="shared" si="36"/>
        <v>26697.790288679258</v>
      </c>
      <c r="W140" s="13">
        <f t="shared" si="37"/>
        <v>32.371983729970836</v>
      </c>
      <c r="X140" s="59">
        <f t="shared" si="38"/>
        <v>2.8000000000000025E-2</v>
      </c>
      <c r="Y140" s="97"/>
      <c r="Z140" s="100">
        <f>INDEX('LA SMR&lt;75 and MFF weighted popn'!E:E,MATCH(D140,'LA SMR&lt;75 and MFF weighted popn'!B:B,0),1)</f>
        <v>824719.0073792648</v>
      </c>
      <c r="AB140" s="6"/>
      <c r="AD140" s="59"/>
    </row>
    <row r="141" spans="1:30" x14ac:dyDescent="0.2">
      <c r="A141" t="s">
        <v>52</v>
      </c>
      <c r="B141" t="s">
        <v>177</v>
      </c>
      <c r="C141" t="s">
        <v>14174</v>
      </c>
      <c r="D141" s="39" t="s">
        <v>4518</v>
      </c>
      <c r="E141" s="39" t="s">
        <v>5883</v>
      </c>
      <c r="F141" s="13">
        <v>82.147999999999996</v>
      </c>
      <c r="G141" s="96">
        <f>Baselines!G142-'Pace-of-change'!F141</f>
        <v>6905.6682667114037</v>
      </c>
      <c r="H141" s="96">
        <f t="shared" si="28"/>
        <v>38.601648983271424</v>
      </c>
      <c r="I141" s="96">
        <f t="shared" si="32"/>
        <v>6987.8162667114038</v>
      </c>
      <c r="J141" s="96">
        <f t="shared" si="29"/>
        <v>39.060843971823623</v>
      </c>
      <c r="K141" s="103"/>
      <c r="L141" s="98">
        <f>(1+L$3)*INDEX('Final Weighted Populations'!E:E,MATCH(D141,'Final Weighted Populations'!C:C,0),1)/Inputs!$B$5 * Inputs!$B$8 * $E$3</f>
        <v>2168.4479210059421</v>
      </c>
      <c r="M141" s="99">
        <f t="shared" si="33"/>
        <v>6987.8162667114038</v>
      </c>
      <c r="N141" s="99"/>
      <c r="O141" s="96">
        <f>INDEX('Final Weighted Populations'!I:I,MATCH(D141,'Final Weighted Populations'!C:C,0),1)*$E$3</f>
        <v>6894.1911833247595</v>
      </c>
      <c r="P141" s="97">
        <f t="shared" si="34"/>
        <v>1.3580285329640816E-2</v>
      </c>
      <c r="Q141" s="97">
        <f t="shared" si="30"/>
        <v>2.8000000000000001E-2</v>
      </c>
      <c r="R141" s="96">
        <f t="shared" si="35"/>
        <v>7183.4751221793231</v>
      </c>
      <c r="S141" s="13">
        <f t="shared" si="31"/>
        <v>195.65885546791924</v>
      </c>
      <c r="T141" s="13"/>
      <c r="U141" s="97">
        <f>INDEX('PTB reference calculation'!P:P,MATCH(D141,'PTB reference calculation'!B:B,0),1)</f>
        <v>2.3032774703853599E-2</v>
      </c>
      <c r="V141" s="96">
        <f t="shared" si="36"/>
        <v>7183.4751221793231</v>
      </c>
      <c r="W141" s="13">
        <f t="shared" si="37"/>
        <v>40.154547603034679</v>
      </c>
      <c r="X141" s="59">
        <f t="shared" si="38"/>
        <v>2.8000000000000025E-2</v>
      </c>
      <c r="Y141" s="97"/>
      <c r="Z141" s="100">
        <f>INDEX('LA SMR&lt;75 and MFF weighted popn'!E:E,MATCH(D141,'LA SMR&lt;75 and MFF weighted popn'!B:B,0),1)</f>
        <v>178895.68058877674</v>
      </c>
      <c r="AB141" s="6"/>
      <c r="AD141" s="59"/>
    </row>
    <row r="142" spans="1:30" x14ac:dyDescent="0.2">
      <c r="A142" t="s">
        <v>53</v>
      </c>
      <c r="B142" t="s">
        <v>177</v>
      </c>
      <c r="C142" t="s">
        <v>8404</v>
      </c>
      <c r="D142" s="39" t="s">
        <v>5636</v>
      </c>
      <c r="E142" s="39" t="s">
        <v>5884</v>
      </c>
      <c r="F142" s="13">
        <v>1394.223</v>
      </c>
      <c r="G142" s="96">
        <f>Baselines!G143-'Pace-of-change'!F142</f>
        <v>23435.323011830442</v>
      </c>
      <c r="H142" s="96">
        <f t="shared" si="28"/>
        <v>53.418634544635154</v>
      </c>
      <c r="I142" s="96">
        <f t="shared" si="32"/>
        <v>24829.54601183044</v>
      </c>
      <c r="J142" s="96">
        <f t="shared" si="29"/>
        <v>56.596635926272931</v>
      </c>
      <c r="K142" s="103"/>
      <c r="L142" s="98">
        <f>(1+L$3)*INDEX('Final Weighted Populations'!E:E,MATCH(D142,'Final Weighted Populations'!C:C,0),1)/Inputs!$B$5 * Inputs!$B$8 * $E$3</f>
        <v>9171.6925201268659</v>
      </c>
      <c r="M142" s="99">
        <f t="shared" si="33"/>
        <v>24829.54601183044</v>
      </c>
      <c r="N142" s="99"/>
      <c r="O142" s="96">
        <f>INDEX('Final Weighted Populations'!I:I,MATCH(D142,'Final Weighted Populations'!C:C,0),1)*$E$3</f>
        <v>29374.095993117007</v>
      </c>
      <c r="P142" s="97">
        <f t="shared" si="34"/>
        <v>-0.15471284571111413</v>
      </c>
      <c r="Q142" s="97">
        <f t="shared" si="30"/>
        <v>0.1</v>
      </c>
      <c r="R142" s="96">
        <f t="shared" si="35"/>
        <v>27312.500613013486</v>
      </c>
      <c r="S142" s="13">
        <f t="shared" si="31"/>
        <v>2482.9546011830462</v>
      </c>
      <c r="T142" s="13"/>
      <c r="U142" s="97">
        <f>INDEX('PTB reference calculation'!P:P,MATCH(D142,'PTB reference calculation'!B:B,0),1)</f>
        <v>3.0994639010862281E-2</v>
      </c>
      <c r="V142" s="96">
        <f t="shared" si="36"/>
        <v>27312.500613013486</v>
      </c>
      <c r="W142" s="13">
        <f t="shared" si="37"/>
        <v>62.256299518900235</v>
      </c>
      <c r="X142" s="59">
        <f t="shared" si="38"/>
        <v>0.10000000000000009</v>
      </c>
      <c r="Y142" s="97"/>
      <c r="Z142" s="100">
        <f>INDEX('LA SMR&lt;75 and MFF weighted popn'!E:E,MATCH(D142,'LA SMR&lt;75 and MFF weighted popn'!B:B,0),1)</f>
        <v>438710.63368810981</v>
      </c>
      <c r="AB142" s="6"/>
      <c r="AD142" s="59"/>
    </row>
    <row r="143" spans="1:30" x14ac:dyDescent="0.2">
      <c r="A143" t="s">
        <v>52</v>
      </c>
      <c r="B143" t="s">
        <v>177</v>
      </c>
      <c r="C143" t="s">
        <v>8406</v>
      </c>
      <c r="D143" s="39" t="s">
        <v>6382</v>
      </c>
      <c r="E143" s="39" t="s">
        <v>5885</v>
      </c>
      <c r="F143" s="13">
        <v>71.075000000000003</v>
      </c>
      <c r="G143" s="96">
        <f>Baselines!G144-'Pace-of-change'!F143</f>
        <v>6893.1712377707699</v>
      </c>
      <c r="H143" s="96">
        <f t="shared" si="28"/>
        <v>32.929185125538368</v>
      </c>
      <c r="I143" s="96">
        <f t="shared" si="32"/>
        <v>6964.2462377707698</v>
      </c>
      <c r="J143" s="96">
        <f t="shared" si="29"/>
        <v>33.268715619133722</v>
      </c>
      <c r="K143" s="103"/>
      <c r="L143" s="98">
        <f>(1+L$3)*INDEX('Final Weighted Populations'!E:E,MATCH(D143,'Final Weighted Populations'!C:C,0),1)/Inputs!$B$5 * Inputs!$B$8 * $E$3</f>
        <v>2049.1149133794174</v>
      </c>
      <c r="M143" s="99">
        <f t="shared" si="33"/>
        <v>6964.2462377707698</v>
      </c>
      <c r="N143" s="99"/>
      <c r="O143" s="96">
        <f>INDEX('Final Weighted Populations'!I:I,MATCH(D143,'Final Weighted Populations'!C:C,0),1)*$E$3</f>
        <v>7676.837493730708</v>
      </c>
      <c r="P143" s="97">
        <f t="shared" si="34"/>
        <v>-9.282354309855799E-2</v>
      </c>
      <c r="Q143" s="97">
        <f t="shared" si="30"/>
        <v>5.9770610834270085E-2</v>
      </c>
      <c r="R143" s="96">
        <f t="shared" si="35"/>
        <v>7380.5034894025966</v>
      </c>
      <c r="S143" s="13">
        <f t="shared" si="31"/>
        <v>416.25725163182688</v>
      </c>
      <c r="T143" s="13"/>
      <c r="U143" s="97">
        <f>INDEX('PTB reference calculation'!P:P,MATCH(D143,'PTB reference calculation'!B:B,0),1)</f>
        <v>9.4520266277993408E-3</v>
      </c>
      <c r="V143" s="96">
        <f t="shared" si="36"/>
        <v>7380.5034894025966</v>
      </c>
      <c r="W143" s="13">
        <f t="shared" si="37"/>
        <v>35.257207073360973</v>
      </c>
      <c r="X143" s="59">
        <f t="shared" si="38"/>
        <v>5.9770610834270155E-2</v>
      </c>
      <c r="Y143" s="97"/>
      <c r="Z143" s="100">
        <f>INDEX('LA SMR&lt;75 and MFF weighted popn'!E:E,MATCH(D143,'LA SMR&lt;75 and MFF weighted popn'!B:B,0),1)</f>
        <v>209333.18609286638</v>
      </c>
      <c r="AB143" s="6"/>
      <c r="AD143" s="59"/>
    </row>
    <row r="144" spans="1:30" x14ac:dyDescent="0.2">
      <c r="A144" t="s">
        <v>52</v>
      </c>
      <c r="B144" t="s">
        <v>177</v>
      </c>
      <c r="C144" t="s">
        <v>8405</v>
      </c>
      <c r="D144" s="39" t="s">
        <v>2419</v>
      </c>
      <c r="E144" s="39" t="s">
        <v>5886</v>
      </c>
      <c r="F144" s="13">
        <v>81.099999999999994</v>
      </c>
      <c r="G144" s="96">
        <f>Baselines!G145-'Pace-of-change'!F144</f>
        <v>5989.2246228265576</v>
      </c>
      <c r="H144" s="96">
        <f t="shared" si="28"/>
        <v>22.227738909597136</v>
      </c>
      <c r="I144" s="96">
        <f t="shared" si="32"/>
        <v>6070.324622826558</v>
      </c>
      <c r="J144" s="96">
        <f t="shared" si="29"/>
        <v>22.528724385863608</v>
      </c>
      <c r="K144" s="103"/>
      <c r="L144" s="98">
        <f>(1+L$3)*INDEX('Final Weighted Populations'!E:E,MATCH(D144,'Final Weighted Populations'!C:C,0),1)/Inputs!$B$5 * Inputs!$B$8 * $E$3</f>
        <v>2687.8225443481724</v>
      </c>
      <c r="M144" s="99">
        <f t="shared" si="33"/>
        <v>6070.324622826558</v>
      </c>
      <c r="N144" s="99"/>
      <c r="O144" s="96">
        <f>INDEX('Final Weighted Populations'!I:I,MATCH(D144,'Final Weighted Populations'!C:C,0),1)*$E$3</f>
        <v>8908.8379092522882</v>
      </c>
      <c r="P144" s="97">
        <f t="shared" si="34"/>
        <v>-0.31861768227680826</v>
      </c>
      <c r="Q144" s="97">
        <f t="shared" si="30"/>
        <v>0.1</v>
      </c>
      <c r="R144" s="96">
        <f t="shared" si="35"/>
        <v>6677.3570851092145</v>
      </c>
      <c r="S144" s="13">
        <f t="shared" si="31"/>
        <v>607.03246228265652</v>
      </c>
      <c r="T144" s="13"/>
      <c r="U144" s="97">
        <f>INDEX('PTB reference calculation'!P:P,MATCH(D144,'PTB reference calculation'!B:B,0),1)</f>
        <v>2.0092425598370645E-2</v>
      </c>
      <c r="V144" s="96">
        <f t="shared" si="36"/>
        <v>6677.3570851092145</v>
      </c>
      <c r="W144" s="13">
        <f t="shared" si="37"/>
        <v>24.78159682444997</v>
      </c>
      <c r="X144" s="59">
        <f t="shared" si="38"/>
        <v>0.10000000000000009</v>
      </c>
      <c r="Y144" s="97"/>
      <c r="Z144" s="100">
        <f>INDEX('LA SMR&lt;75 and MFF weighted popn'!E:E,MATCH(D144,'LA SMR&lt;75 and MFF weighted popn'!B:B,0),1)</f>
        <v>269448.21725617023</v>
      </c>
      <c r="AB144" s="6"/>
      <c r="AD144" s="59"/>
    </row>
    <row r="145" spans="1:30" x14ac:dyDescent="0.2">
      <c r="A145" t="s">
        <v>53</v>
      </c>
      <c r="B145" t="s">
        <v>177</v>
      </c>
      <c r="C145" t="s">
        <v>14206</v>
      </c>
      <c r="D145" s="39" t="s">
        <v>10276</v>
      </c>
      <c r="E145" s="39" t="s">
        <v>5887</v>
      </c>
      <c r="F145" s="13">
        <v>168.649</v>
      </c>
      <c r="G145" s="96">
        <f>Baselines!G146-'Pace-of-change'!F145</f>
        <v>9976.5743452459046</v>
      </c>
      <c r="H145" s="96">
        <f t="shared" si="28"/>
        <v>38.220904304571867</v>
      </c>
      <c r="I145" s="96">
        <f t="shared" si="32"/>
        <v>10145.223345245904</v>
      </c>
      <c r="J145" s="96">
        <f t="shared" si="29"/>
        <v>38.867009577483842</v>
      </c>
      <c r="K145" s="103"/>
      <c r="L145" s="98">
        <f>(1+L$3)*INDEX('Final Weighted Populations'!E:E,MATCH(D145,'Final Weighted Populations'!C:C,0),1)/Inputs!$B$5 * Inputs!$B$8 * $E$3</f>
        <v>4651.5412660933589</v>
      </c>
      <c r="M145" s="99">
        <f t="shared" si="33"/>
        <v>10145.223345245904</v>
      </c>
      <c r="N145" s="99"/>
      <c r="O145" s="96">
        <f>INDEX('Final Weighted Populations'!I:I,MATCH(D145,'Final Weighted Populations'!C:C,0),1)*$E$3</f>
        <v>14240.457201127259</v>
      </c>
      <c r="P145" s="97">
        <f t="shared" si="34"/>
        <v>-0.28757741398620129</v>
      </c>
      <c r="Q145" s="97">
        <f t="shared" si="30"/>
        <v>0.1</v>
      </c>
      <c r="R145" s="96">
        <f t="shared" si="35"/>
        <v>11159.745679770494</v>
      </c>
      <c r="S145" s="13">
        <f t="shared" si="31"/>
        <v>1014.5223345245904</v>
      </c>
      <c r="T145" s="13"/>
      <c r="U145" s="97">
        <f>INDEX('PTB reference calculation'!P:P,MATCH(D145,'PTB reference calculation'!B:B,0),1)</f>
        <v>4.3434932958057032E-3</v>
      </c>
      <c r="V145" s="96">
        <f t="shared" si="36"/>
        <v>11159.745679770494</v>
      </c>
      <c r="W145" s="13">
        <f t="shared" si="37"/>
        <v>42.753710535232223</v>
      </c>
      <c r="X145" s="59">
        <f t="shared" si="38"/>
        <v>0.10000000000000009</v>
      </c>
      <c r="Y145" s="97"/>
      <c r="Z145" s="100">
        <f>INDEX('LA SMR&lt;75 and MFF weighted popn'!E:E,MATCH(D145,'LA SMR&lt;75 and MFF weighted popn'!B:B,0),1)</f>
        <v>261024.02668825755</v>
      </c>
      <c r="AB145" s="6"/>
      <c r="AD145" s="59"/>
    </row>
    <row r="146" spans="1:30" x14ac:dyDescent="0.2">
      <c r="A146" t="s">
        <v>55</v>
      </c>
      <c r="B146" t="s">
        <v>177</v>
      </c>
      <c r="C146" t="s">
        <v>14207</v>
      </c>
      <c r="D146" s="39" t="s">
        <v>13958</v>
      </c>
      <c r="E146" s="39" t="s">
        <v>12450</v>
      </c>
      <c r="F146" s="13">
        <v>110.8</v>
      </c>
      <c r="G146" s="96">
        <f>Baselines!G147-'Pace-of-change'!F146</f>
        <v>6844.8454269264439</v>
      </c>
      <c r="H146" s="96">
        <f t="shared" si="28"/>
        <v>51.596048398070891</v>
      </c>
      <c r="I146" s="96">
        <f t="shared" si="32"/>
        <v>6955.6454269264441</v>
      </c>
      <c r="J146" s="96">
        <f t="shared" si="29"/>
        <v>52.431252380912809</v>
      </c>
      <c r="K146" s="103"/>
      <c r="L146" s="98">
        <f>(1+L$3)*INDEX('Final Weighted Populations'!E:E,MATCH(D146,'Final Weighted Populations'!C:C,0),1)/Inputs!$B$5 * Inputs!$B$8 * $E$3</f>
        <v>1497.2173208396014</v>
      </c>
      <c r="M146" s="99">
        <f t="shared" si="33"/>
        <v>6955.6454269264441</v>
      </c>
      <c r="N146" s="99"/>
      <c r="O146" s="96">
        <f>INDEX('Final Weighted Populations'!I:I,MATCH(D146,'Final Weighted Populations'!C:C,0),1)*$E$3</f>
        <v>5411.370788525599</v>
      </c>
      <c r="P146" s="97">
        <f t="shared" si="34"/>
        <v>0.28537586847224777</v>
      </c>
      <c r="Q146" s="97">
        <f t="shared" si="30"/>
        <v>2.8000000000000001E-2</v>
      </c>
      <c r="R146" s="96">
        <f t="shared" si="35"/>
        <v>7150.4034988803851</v>
      </c>
      <c r="S146" s="13">
        <f t="shared" si="31"/>
        <v>194.758071953941</v>
      </c>
      <c r="T146" s="13"/>
      <c r="U146" s="97">
        <f>INDEX('PTB reference calculation'!P:P,MATCH(D146,'PTB reference calculation'!B:B,0),1)</f>
        <v>1.1604199892562774E-3</v>
      </c>
      <c r="V146" s="96">
        <f t="shared" si="36"/>
        <v>7150.4034988803851</v>
      </c>
      <c r="W146" s="13">
        <f t="shared" si="37"/>
        <v>53.899327447578379</v>
      </c>
      <c r="X146" s="59">
        <f t="shared" si="38"/>
        <v>2.8000000000000025E-2</v>
      </c>
      <c r="Y146" s="97"/>
      <c r="Z146" s="100">
        <f>INDEX('LA SMR&lt;75 and MFF weighted popn'!E:E,MATCH(D146,'LA SMR&lt;75 and MFF weighted popn'!B:B,0),1)</f>
        <v>132662.20261903552</v>
      </c>
      <c r="AB146" s="6"/>
      <c r="AD146" s="59"/>
    </row>
    <row r="147" spans="1:30" x14ac:dyDescent="0.2">
      <c r="A147" t="s">
        <v>53</v>
      </c>
      <c r="B147" t="s">
        <v>177</v>
      </c>
      <c r="C147" t="s">
        <v>8419</v>
      </c>
      <c r="D147" s="39" t="s">
        <v>3037</v>
      </c>
      <c r="E147" s="39" t="s">
        <v>12451</v>
      </c>
      <c r="F147" s="13">
        <v>119.81199999999998</v>
      </c>
      <c r="G147" s="96">
        <f>Baselines!G148-'Pace-of-change'!F147</f>
        <v>6736.5726408884657</v>
      </c>
      <c r="H147" s="96">
        <f t="shared" si="28"/>
        <v>35.754299305389857</v>
      </c>
      <c r="I147" s="96">
        <f t="shared" si="32"/>
        <v>6856.3846408884656</v>
      </c>
      <c r="J147" s="96">
        <f t="shared" si="29"/>
        <v>36.390200428518305</v>
      </c>
      <c r="K147" s="103"/>
      <c r="L147" s="98">
        <f>(1+L$3)*INDEX('Final Weighted Populations'!E:E,MATCH(D147,'Final Weighted Populations'!C:C,0),1)/Inputs!$B$5 * Inputs!$B$8 * $E$3</f>
        <v>3226.4649137615015</v>
      </c>
      <c r="M147" s="99">
        <f t="shared" si="33"/>
        <v>6856.3846408884656</v>
      </c>
      <c r="N147" s="99"/>
      <c r="O147" s="96">
        <f>INDEX('Final Weighted Populations'!I:I,MATCH(D147,'Final Weighted Populations'!C:C,0),1)*$E$3</f>
        <v>10487.465889289389</v>
      </c>
      <c r="P147" s="97">
        <f t="shared" si="34"/>
        <v>-0.34623056577559547</v>
      </c>
      <c r="Q147" s="97">
        <f t="shared" si="30"/>
        <v>0.1</v>
      </c>
      <c r="R147" s="96">
        <f t="shared" si="35"/>
        <v>7542.0231049773129</v>
      </c>
      <c r="S147" s="13">
        <f t="shared" si="31"/>
        <v>685.63846408884729</v>
      </c>
      <c r="T147" s="13"/>
      <c r="U147" s="97">
        <f>INDEX('PTB reference calculation'!P:P,MATCH(D147,'PTB reference calculation'!B:B,0),1)</f>
        <v>-1.6157655102311309E-2</v>
      </c>
      <c r="V147" s="96">
        <f t="shared" si="36"/>
        <v>7542.0231049773129</v>
      </c>
      <c r="W147" s="13">
        <f t="shared" si="37"/>
        <v>40.029220471370138</v>
      </c>
      <c r="X147" s="59">
        <f t="shared" si="38"/>
        <v>0.10000000000000009</v>
      </c>
      <c r="Y147" s="97"/>
      <c r="Z147" s="100">
        <f>INDEX('LA SMR&lt;75 and MFF weighted popn'!E:E,MATCH(D147,'LA SMR&lt;75 and MFF weighted popn'!B:B,0),1)</f>
        <v>188412.93975163839</v>
      </c>
      <c r="AB147" s="6"/>
      <c r="AD147" s="59"/>
    </row>
    <row r="148" spans="1:30" x14ac:dyDescent="0.2">
      <c r="A148" t="s">
        <v>52</v>
      </c>
      <c r="B148" t="s">
        <v>177</v>
      </c>
      <c r="C148" t="s">
        <v>8420</v>
      </c>
      <c r="D148" s="39" t="s">
        <v>3082</v>
      </c>
      <c r="E148" s="39" t="s">
        <v>12452</v>
      </c>
      <c r="F148" s="13">
        <v>56.341000000000001</v>
      </c>
      <c r="G148" s="96">
        <f>Baselines!G149-'Pace-of-change'!F148</f>
        <v>5674.8992799310408</v>
      </c>
      <c r="H148" s="96">
        <f t="shared" si="28"/>
        <v>37.536303692645433</v>
      </c>
      <c r="I148" s="96">
        <f t="shared" si="32"/>
        <v>5731.2402799310412</v>
      </c>
      <c r="J148" s="96">
        <f t="shared" si="29"/>
        <v>37.908968084034079</v>
      </c>
      <c r="K148" s="103"/>
      <c r="L148" s="98">
        <f>(1+L$3)*INDEX('Final Weighted Populations'!E:E,MATCH(D148,'Final Weighted Populations'!C:C,0),1)/Inputs!$B$5 * Inputs!$B$8 * $E$3</f>
        <v>1561.7808638987563</v>
      </c>
      <c r="M148" s="99">
        <f t="shared" si="33"/>
        <v>5731.2402799310412</v>
      </c>
      <c r="N148" s="99"/>
      <c r="O148" s="96">
        <f>INDEX('Final Weighted Populations'!I:I,MATCH(D148,'Final Weighted Populations'!C:C,0),1)*$E$3</f>
        <v>5222.6847917498962</v>
      </c>
      <c r="P148" s="97">
        <f t="shared" si="34"/>
        <v>9.7374340680964191E-2</v>
      </c>
      <c r="Q148" s="97">
        <f t="shared" si="30"/>
        <v>2.8000000000000001E-2</v>
      </c>
      <c r="R148" s="96">
        <f t="shared" si="35"/>
        <v>5891.7150077691103</v>
      </c>
      <c r="S148" s="13">
        <f t="shared" si="31"/>
        <v>160.47472783806916</v>
      </c>
      <c r="T148" s="13"/>
      <c r="U148" s="97">
        <f>INDEX('PTB reference calculation'!P:P,MATCH(D148,'PTB reference calculation'!B:B,0),1)</f>
        <v>8.2383382045268932E-3</v>
      </c>
      <c r="V148" s="96">
        <f t="shared" si="36"/>
        <v>5891.7150077691103</v>
      </c>
      <c r="W148" s="13">
        <f t="shared" si="37"/>
        <v>38.970419190387034</v>
      </c>
      <c r="X148" s="59">
        <f t="shared" si="38"/>
        <v>2.8000000000000025E-2</v>
      </c>
      <c r="Y148" s="97"/>
      <c r="Z148" s="100">
        <f>INDEX('LA SMR&lt;75 and MFF weighted popn'!E:E,MATCH(D148,'LA SMR&lt;75 and MFF weighted popn'!B:B,0),1)</f>
        <v>151184.28618859814</v>
      </c>
      <c r="AB148" s="6"/>
      <c r="AD148" s="59"/>
    </row>
    <row r="149" spans="1:30" x14ac:dyDescent="0.2">
      <c r="A149" t="s">
        <v>57</v>
      </c>
      <c r="B149" t="s">
        <v>177</v>
      </c>
      <c r="C149" t="s">
        <v>14196</v>
      </c>
      <c r="D149" s="39" t="s">
        <v>3303</v>
      </c>
      <c r="E149" s="39" t="s">
        <v>12453</v>
      </c>
      <c r="F149" s="13">
        <v>100.24299999999999</v>
      </c>
      <c r="G149" s="96">
        <f>Baselines!G150-'Pace-of-change'!F149</f>
        <v>7073.5698440984415</v>
      </c>
      <c r="H149" s="96">
        <f t="shared" si="28"/>
        <v>32.747894632563153</v>
      </c>
      <c r="I149" s="96">
        <f t="shared" si="32"/>
        <v>7173.8128440984419</v>
      </c>
      <c r="J149" s="96">
        <f t="shared" si="29"/>
        <v>33.21198098132394</v>
      </c>
      <c r="K149" s="103"/>
      <c r="L149" s="98">
        <f>(1+L$3)*INDEX('Final Weighted Populations'!E:E,MATCH(D149,'Final Weighted Populations'!C:C,0),1)/Inputs!$B$5 * Inputs!$B$8 * $E$3</f>
        <v>3054.3761868756801</v>
      </c>
      <c r="M149" s="99">
        <f t="shared" si="33"/>
        <v>7173.8128440984419</v>
      </c>
      <c r="N149" s="99"/>
      <c r="O149" s="96">
        <f>INDEX('Final Weighted Populations'!I:I,MATCH(D149,'Final Weighted Populations'!C:C,0),1)*$E$3</f>
        <v>10276.390280227606</v>
      </c>
      <c r="P149" s="97">
        <f t="shared" si="34"/>
        <v>-0.30191315739522956</v>
      </c>
      <c r="Q149" s="97">
        <f t="shared" si="30"/>
        <v>0.1</v>
      </c>
      <c r="R149" s="96">
        <f t="shared" si="35"/>
        <v>7891.1941285082867</v>
      </c>
      <c r="S149" s="13">
        <f t="shared" si="31"/>
        <v>717.38128440984474</v>
      </c>
      <c r="T149" s="13"/>
      <c r="U149" s="97">
        <f>INDEX('PTB reference calculation'!P:P,MATCH(D149,'PTB reference calculation'!B:B,0),1)</f>
        <v>1.9308174139950059E-2</v>
      </c>
      <c r="V149" s="96">
        <f t="shared" si="36"/>
        <v>7891.1941285082867</v>
      </c>
      <c r="W149" s="13">
        <f t="shared" si="37"/>
        <v>36.533179079456332</v>
      </c>
      <c r="X149" s="59">
        <f t="shared" si="38"/>
        <v>0.10000000000000009</v>
      </c>
      <c r="Y149" s="97"/>
      <c r="Z149" s="100">
        <f>INDEX('LA SMR&lt;75 and MFF weighted popn'!E:E,MATCH(D149,'LA SMR&lt;75 and MFF weighted popn'!B:B,0),1)</f>
        <v>216000.75129913163</v>
      </c>
      <c r="AB149" s="6"/>
      <c r="AD149" s="59"/>
    </row>
    <row r="150" spans="1:30" x14ac:dyDescent="0.2">
      <c r="A150" s="101" t="s">
        <v>55</v>
      </c>
      <c r="B150" t="s">
        <v>177</v>
      </c>
      <c r="C150" t="s">
        <v>14243</v>
      </c>
      <c r="D150" s="39" t="s">
        <v>11535</v>
      </c>
      <c r="E150" s="39" t="s">
        <v>12454</v>
      </c>
      <c r="F150" s="13">
        <v>186.09822863386631</v>
      </c>
      <c r="G150" s="96">
        <f>Baselines!G151-'Pace-of-change'!F150</f>
        <v>17167.119589169448</v>
      </c>
      <c r="H150" s="96">
        <f t="shared" si="28"/>
        <v>31.544690056511691</v>
      </c>
      <c r="I150" s="96">
        <f t="shared" si="32"/>
        <v>17353.217817803314</v>
      </c>
      <c r="J150" s="96">
        <f t="shared" si="29"/>
        <v>31.886646720343908</v>
      </c>
      <c r="K150" s="103"/>
      <c r="L150" s="98">
        <f>(1+L$3)*INDEX('Final Weighted Populations'!E:E,MATCH(D150,'Final Weighted Populations'!C:C,0),1)/Inputs!$B$5 * Inputs!$B$8 * $E$3</f>
        <v>5312.3094468895342</v>
      </c>
      <c r="M150" s="99">
        <f t="shared" si="33"/>
        <v>17353.217817803314</v>
      </c>
      <c r="N150" s="99"/>
      <c r="O150" s="96">
        <f>INDEX('Final Weighted Populations'!I:I,MATCH(D150,'Final Weighted Populations'!C:C,0),1)*$E$3</f>
        <v>18012.824634514884</v>
      </c>
      <c r="P150" s="97">
        <f t="shared" si="34"/>
        <v>-3.6618733046880313E-2</v>
      </c>
      <c r="Q150" s="97">
        <f t="shared" si="30"/>
        <v>2.8000000000000001E-2</v>
      </c>
      <c r="R150" s="96">
        <f t="shared" si="35"/>
        <v>17839.107916701807</v>
      </c>
      <c r="S150" s="13">
        <f t="shared" si="31"/>
        <v>485.89009889849331</v>
      </c>
      <c r="T150" s="13"/>
      <c r="U150" s="97">
        <f>INDEX('PTB reference calculation'!P:P,MATCH(D150,'PTB reference calculation'!B:B,0),1)</f>
        <v>-2.2517985163688823E-3</v>
      </c>
      <c r="V150" s="96">
        <f t="shared" si="36"/>
        <v>17839.107916701807</v>
      </c>
      <c r="W150" s="13">
        <f t="shared" si="37"/>
        <v>32.779472828513541</v>
      </c>
      <c r="X150" s="59">
        <f t="shared" si="38"/>
        <v>2.8000000000000025E-2</v>
      </c>
      <c r="Y150" s="97"/>
      <c r="Z150" s="100">
        <f>INDEX('LA SMR&lt;75 and MFF weighted popn'!E:E,MATCH(D150,'LA SMR&lt;75 and MFF weighted popn'!B:B,0),1)</f>
        <v>544215.82708262128</v>
      </c>
      <c r="AB150" s="6"/>
      <c r="AD150" s="59"/>
    </row>
    <row r="151" spans="1:30" x14ac:dyDescent="0.2">
      <c r="A151" s="101" t="s">
        <v>55</v>
      </c>
      <c r="B151" t="s">
        <v>177</v>
      </c>
      <c r="C151" t="s">
        <v>6858</v>
      </c>
      <c r="D151" s="39" t="s">
        <v>7321</v>
      </c>
      <c r="E151" s="39" t="s">
        <v>12455</v>
      </c>
      <c r="F151" s="13">
        <v>0.79277136613367472</v>
      </c>
      <c r="G151" s="96">
        <f>Baselines!G152-'Pace-of-change'!F151</f>
        <v>68.222238343862983</v>
      </c>
      <c r="H151" s="96">
        <f t="shared" si="28"/>
        <v>29.42720943241077</v>
      </c>
      <c r="I151" s="96">
        <f t="shared" si="32"/>
        <v>69.015009709996662</v>
      </c>
      <c r="J151" s="96">
        <f t="shared" si="29"/>
        <v>29.769166096242991</v>
      </c>
      <c r="K151" s="103"/>
      <c r="L151" s="98">
        <f>(1+L$3)*INDEX('Final Weighted Populations'!E:E,MATCH(D151,'Final Weighted Populations'!C:C,0),1)/Inputs!$B$5 * Inputs!$B$8 * $E$3</f>
        <v>15.998203001710996</v>
      </c>
      <c r="M151" s="99">
        <f t="shared" si="33"/>
        <v>69.015009709996662</v>
      </c>
      <c r="N151" s="99"/>
      <c r="O151" s="96">
        <f>INDEX('Final Weighted Populations'!I:I,MATCH(D151,'Final Weighted Populations'!C:C,0),1)*$E$3</f>
        <v>56.575447577773787</v>
      </c>
      <c r="P151" s="97">
        <f t="shared" si="34"/>
        <v>0.21987562917858167</v>
      </c>
      <c r="Q151" s="97">
        <f t="shared" si="30"/>
        <v>2.8000000000000001E-2</v>
      </c>
      <c r="R151" s="96">
        <f t="shared" si="35"/>
        <v>70.947429981876567</v>
      </c>
      <c r="S151" s="13">
        <f t="shared" si="31"/>
        <v>1.9324202718799057</v>
      </c>
      <c r="T151" s="13"/>
      <c r="U151" s="97">
        <f>INDEX('PTB reference calculation'!P:P,MATCH(D151,'PTB reference calculation'!B:B,0),1)</f>
        <v>-3.0541408892613064E-3</v>
      </c>
      <c r="V151" s="96">
        <f t="shared" si="36"/>
        <v>70.947429981876567</v>
      </c>
      <c r="W151" s="13">
        <f t="shared" si="37"/>
        <v>30.602702746937798</v>
      </c>
      <c r="X151" s="59">
        <f t="shared" si="38"/>
        <v>2.8000000000000025E-2</v>
      </c>
      <c r="Y151" s="97"/>
      <c r="Z151" s="100">
        <f>INDEX('LA SMR&lt;75 and MFF weighted popn'!E:E,MATCH(D151,'LA SMR&lt;75 and MFF weighted popn'!B:B,0),1)</f>
        <v>2318.3386960478774</v>
      </c>
      <c r="AB151" s="6"/>
      <c r="AD151" s="59"/>
    </row>
    <row r="152" spans="1:30" x14ac:dyDescent="0.2">
      <c r="A152" t="s">
        <v>52</v>
      </c>
      <c r="B152" t="s">
        <v>177</v>
      </c>
      <c r="C152" t="s">
        <v>14247</v>
      </c>
      <c r="D152" s="39" t="s">
        <v>4439</v>
      </c>
      <c r="E152" s="39" t="s">
        <v>12456</v>
      </c>
      <c r="F152" s="13">
        <v>132.256</v>
      </c>
      <c r="G152" s="96">
        <f>Baselines!G153-'Pace-of-change'!F152</f>
        <v>11922.749691730944</v>
      </c>
      <c r="H152" s="96">
        <f t="shared" si="28"/>
        <v>24.839458694165231</v>
      </c>
      <c r="I152" s="96">
        <f t="shared" si="32"/>
        <v>12055.005691730943</v>
      </c>
      <c r="J152" s="96">
        <f t="shared" si="29"/>
        <v>25.114996429502735</v>
      </c>
      <c r="K152" s="103"/>
      <c r="L152" s="98">
        <f>(1+L$3)*INDEX('Final Weighted Populations'!E:E,MATCH(D152,'Final Weighted Populations'!C:C,0),1)/Inputs!$B$5 * Inputs!$B$8 * $E$3</f>
        <v>4575.0709039422327</v>
      </c>
      <c r="M152" s="99">
        <f t="shared" si="33"/>
        <v>12055.005691730943</v>
      </c>
      <c r="N152" s="99"/>
      <c r="O152" s="96">
        <f>INDEX('Final Weighted Populations'!I:I,MATCH(D152,'Final Weighted Populations'!C:C,0),1)*$E$3</f>
        <v>15166.837514439518</v>
      </c>
      <c r="P152" s="97">
        <f t="shared" si="34"/>
        <v>-0.20517341335963873</v>
      </c>
      <c r="Q152" s="97">
        <f t="shared" si="30"/>
        <v>0.1</v>
      </c>
      <c r="R152" s="96">
        <f t="shared" si="35"/>
        <v>13260.506260904038</v>
      </c>
      <c r="S152" s="13">
        <f t="shared" si="31"/>
        <v>1205.5005691730948</v>
      </c>
      <c r="T152" s="13"/>
      <c r="U152" s="97">
        <f>INDEX('PTB reference calculation'!P:P,MATCH(D152,'PTB reference calculation'!B:B,0),1)</f>
        <v>1.6309436698659831E-2</v>
      </c>
      <c r="V152" s="96">
        <f t="shared" si="36"/>
        <v>13260.506260904038</v>
      </c>
      <c r="W152" s="13">
        <f t="shared" si="37"/>
        <v>27.626496072453012</v>
      </c>
      <c r="X152" s="59">
        <f t="shared" si="38"/>
        <v>0.10000000000000009</v>
      </c>
      <c r="Y152" s="97"/>
      <c r="Z152" s="100">
        <f>INDEX('LA SMR&lt;75 and MFF weighted popn'!E:E,MATCH(D152,'LA SMR&lt;75 and MFF weighted popn'!B:B,0),1)</f>
        <v>479992.33149680466</v>
      </c>
      <c r="AB152" s="6"/>
      <c r="AD152" s="59"/>
    </row>
    <row r="153" spans="1:30" x14ac:dyDescent="0.2">
      <c r="A153" t="s">
        <v>56</v>
      </c>
      <c r="B153" t="s">
        <v>177</v>
      </c>
      <c r="C153" t="s">
        <v>14237</v>
      </c>
      <c r="D153" s="39" t="s">
        <v>6073</v>
      </c>
      <c r="E153" s="39" t="s">
        <v>12457</v>
      </c>
      <c r="F153" s="13">
        <v>198.953</v>
      </c>
      <c r="G153" s="96">
        <f>Baselines!G154-'Pace-of-change'!F153</f>
        <v>18662.752827892469</v>
      </c>
      <c r="H153" s="96">
        <f t="shared" si="28"/>
        <v>24.625356528763973</v>
      </c>
      <c r="I153" s="96">
        <f t="shared" si="32"/>
        <v>18861.705827892471</v>
      </c>
      <c r="J153" s="96">
        <f t="shared" si="29"/>
        <v>24.887873457678392</v>
      </c>
      <c r="K153" s="103"/>
      <c r="L153" s="98">
        <f>(1+L$3)*INDEX('Final Weighted Populations'!E:E,MATCH(D153,'Final Weighted Populations'!C:C,0),1)/Inputs!$B$5 * Inputs!$B$8 * $E$3</f>
        <v>6842.6464108747823</v>
      </c>
      <c r="M153" s="99">
        <f t="shared" si="33"/>
        <v>18861.705827892471</v>
      </c>
      <c r="N153" s="99"/>
      <c r="O153" s="96">
        <f>INDEX('Final Weighted Populations'!I:I,MATCH(D153,'Final Weighted Populations'!C:C,0),1)*$E$3</f>
        <v>22324.730722944994</v>
      </c>
      <c r="P153" s="97">
        <f t="shared" si="34"/>
        <v>-0.15512056732192891</v>
      </c>
      <c r="Q153" s="97">
        <f t="shared" si="30"/>
        <v>0.1</v>
      </c>
      <c r="R153" s="96">
        <f t="shared" si="35"/>
        <v>20747.876410681718</v>
      </c>
      <c r="S153" s="13">
        <f t="shared" si="31"/>
        <v>1886.1705827892474</v>
      </c>
      <c r="T153" s="13"/>
      <c r="U153" s="97">
        <f>INDEX('PTB reference calculation'!P:P,MATCH(D153,'PTB reference calculation'!B:B,0),1)</f>
        <v>3.5266207981006796E-3</v>
      </c>
      <c r="V153" s="96">
        <f t="shared" si="36"/>
        <v>20747.876410681718</v>
      </c>
      <c r="W153" s="13">
        <f t="shared" si="37"/>
        <v>27.376660803446232</v>
      </c>
      <c r="X153" s="59">
        <f t="shared" si="38"/>
        <v>0.10000000000000009</v>
      </c>
      <c r="Y153" s="97"/>
      <c r="Z153" s="100">
        <f>INDEX('LA SMR&lt;75 and MFF weighted popn'!E:E,MATCH(D153,'LA SMR&lt;75 and MFF weighted popn'!B:B,0),1)</f>
        <v>757867.31477748125</v>
      </c>
      <c r="AB153" s="6"/>
    </row>
    <row r="154" spans="1:30" x14ac:dyDescent="0.2">
      <c r="A154" t="s">
        <v>56</v>
      </c>
      <c r="B154" t="s">
        <v>177</v>
      </c>
      <c r="C154" t="s">
        <v>14231</v>
      </c>
      <c r="D154" s="39" t="s">
        <v>1653</v>
      </c>
      <c r="E154" s="39" t="s">
        <v>12458</v>
      </c>
      <c r="F154" s="13">
        <v>96.744</v>
      </c>
      <c r="G154" s="96">
        <f>Baselines!G155-'Pace-of-change'!F154</f>
        <v>12099.900555648208</v>
      </c>
      <c r="H154" s="96">
        <f t="shared" si="28"/>
        <v>28.943652383450651</v>
      </c>
      <c r="I154" s="96">
        <f t="shared" si="32"/>
        <v>12196.644555648209</v>
      </c>
      <c r="J154" s="96">
        <f t="shared" si="29"/>
        <v>29.175069550336165</v>
      </c>
      <c r="K154" s="103"/>
      <c r="L154" s="98">
        <f>(1+L$3)*INDEX('Final Weighted Populations'!E:E,MATCH(D154,'Final Weighted Populations'!C:C,0),1)/Inputs!$B$5 * Inputs!$B$8 * $E$3</f>
        <v>3242.6480867383184</v>
      </c>
      <c r="M154" s="99">
        <f t="shared" si="33"/>
        <v>12196.644555648209</v>
      </c>
      <c r="N154" s="99"/>
      <c r="O154" s="96">
        <f>INDEX('Final Weighted Populations'!I:I,MATCH(D154,'Final Weighted Populations'!C:C,0),1)*$E$3</f>
        <v>12126.662342449989</v>
      </c>
      <c r="P154" s="97">
        <f t="shared" si="34"/>
        <v>5.7709377256463896E-3</v>
      </c>
      <c r="Q154" s="97">
        <f t="shared" si="30"/>
        <v>2.8000000000000001E-2</v>
      </c>
      <c r="R154" s="96">
        <f t="shared" si="35"/>
        <v>12538.150603206359</v>
      </c>
      <c r="S154" s="13">
        <f t="shared" si="31"/>
        <v>341.50604755815039</v>
      </c>
      <c r="T154" s="13"/>
      <c r="U154" s="97">
        <f>INDEX('PTB reference calculation'!P:P,MATCH(D154,'PTB reference calculation'!B:B,0),1)</f>
        <v>4.1684990695801817E-2</v>
      </c>
      <c r="V154" s="96">
        <f t="shared" si="36"/>
        <v>12538.150603206359</v>
      </c>
      <c r="W154" s="13">
        <f t="shared" si="37"/>
        <v>29.991971497745578</v>
      </c>
      <c r="X154" s="59">
        <f t="shared" si="38"/>
        <v>2.8000000000000025E-2</v>
      </c>
      <c r="Y154" s="97"/>
      <c r="Z154" s="100">
        <f>INDEX('LA SMR&lt;75 and MFF weighted popn'!E:E,MATCH(D154,'LA SMR&lt;75 and MFF weighted popn'!B:B,0),1)</f>
        <v>418050.23068086139</v>
      </c>
      <c r="AB154" s="6"/>
    </row>
    <row r="155" spans="1:30" x14ac:dyDescent="0.2">
      <c r="A155" t="s">
        <v>56</v>
      </c>
      <c r="B155" t="s">
        <v>177</v>
      </c>
      <c r="C155" t="s">
        <v>14217</v>
      </c>
      <c r="D155" s="39" t="s">
        <v>805</v>
      </c>
      <c r="E155" s="39" t="s">
        <v>9456</v>
      </c>
      <c r="F155" s="13">
        <v>203.03800000000004</v>
      </c>
      <c r="G155" s="96">
        <f>Baselines!G156-'Pace-of-change'!F155</f>
        <v>19065.656985977002</v>
      </c>
      <c r="H155" s="96">
        <f t="shared" si="28"/>
        <v>31.383301241802524</v>
      </c>
      <c r="I155" s="96">
        <f t="shared" si="32"/>
        <v>19268.694985977003</v>
      </c>
      <c r="J155" s="96">
        <f t="shared" si="29"/>
        <v>31.717514886903754</v>
      </c>
      <c r="K155" s="103"/>
      <c r="L155" s="98">
        <f>(1+L$3)*INDEX('Final Weighted Populations'!E:E,MATCH(D155,'Final Weighted Populations'!C:C,0),1)/Inputs!$B$5 * Inputs!$B$8 * $E$3</f>
        <v>6621.4666679642114</v>
      </c>
      <c r="M155" s="99">
        <f t="shared" si="33"/>
        <v>19268.694985977003</v>
      </c>
      <c r="N155" s="99"/>
      <c r="O155" s="96">
        <f>INDEX('Final Weighted Populations'!I:I,MATCH(D155,'Final Weighted Populations'!C:C,0),1)*$E$3</f>
        <v>22133.540988035249</v>
      </c>
      <c r="P155" s="97">
        <f t="shared" si="34"/>
        <v>-0.12943459899195067</v>
      </c>
      <c r="Q155" s="97">
        <f t="shared" si="30"/>
        <v>9.6381666727662768E-2</v>
      </c>
      <c r="R155" s="96">
        <f t="shared" si="35"/>
        <v>21125.843924392422</v>
      </c>
      <c r="S155" s="13">
        <f t="shared" si="31"/>
        <v>1857.1489384154193</v>
      </c>
      <c r="T155" s="13"/>
      <c r="U155" s="97">
        <f>INDEX('PTB reference calculation'!P:P,MATCH(D155,'PTB reference calculation'!B:B,0),1)</f>
        <v>-3.3299798662228479E-2</v>
      </c>
      <c r="V155" s="96">
        <f t="shared" si="36"/>
        <v>21125.843924392422</v>
      </c>
      <c r="W155" s="13">
        <f t="shared" si="37"/>
        <v>34.77450183616299</v>
      </c>
      <c r="X155" s="59">
        <f t="shared" si="38"/>
        <v>9.6381666727662685E-2</v>
      </c>
      <c r="Y155" s="97"/>
      <c r="Z155" s="100">
        <f>INDEX('LA SMR&lt;75 and MFF weighted popn'!E:E,MATCH(D155,'LA SMR&lt;75 and MFF weighted popn'!B:B,0),1)</f>
        <v>607509.60643304046</v>
      </c>
      <c r="AB155" s="6"/>
    </row>
    <row r="156" spans="1:30" x14ac:dyDescent="0.2">
      <c r="A156" t="s">
        <v>56</v>
      </c>
      <c r="B156" t="s">
        <v>177</v>
      </c>
      <c r="C156" t="s">
        <v>14223</v>
      </c>
      <c r="D156" s="39" t="s">
        <v>10951</v>
      </c>
      <c r="E156" s="39" t="s">
        <v>5889</v>
      </c>
      <c r="F156" s="13">
        <v>176.05600000000001</v>
      </c>
      <c r="G156" s="96">
        <f>Baselines!G157-'Pace-of-change'!F156</f>
        <v>12644.837297661255</v>
      </c>
      <c r="H156" s="96">
        <f t="shared" si="28"/>
        <v>23.489182623203956</v>
      </c>
      <c r="I156" s="96">
        <f t="shared" si="32"/>
        <v>12820.893297661256</v>
      </c>
      <c r="J156" s="96">
        <f t="shared" si="29"/>
        <v>23.816226098621048</v>
      </c>
      <c r="K156" s="103"/>
      <c r="L156" s="98">
        <f>(1+L$3)*INDEX('Final Weighted Populations'!E:E,MATCH(D156,'Final Weighted Populations'!C:C,0),1)/Inputs!$B$5 * Inputs!$B$8 * $E$3</f>
        <v>4917.9857958586399</v>
      </c>
      <c r="M156" s="99">
        <f t="shared" si="33"/>
        <v>12820.893297661256</v>
      </c>
      <c r="N156" s="99"/>
      <c r="O156" s="96">
        <f>INDEX('Final Weighted Populations'!I:I,MATCH(D156,'Final Weighted Populations'!C:C,0),1)*$E$3</f>
        <v>16866.663513509724</v>
      </c>
      <c r="P156" s="97">
        <f t="shared" si="34"/>
        <v>-0.23986784420095414</v>
      </c>
      <c r="Q156" s="97">
        <f t="shared" si="30"/>
        <v>0.1</v>
      </c>
      <c r="R156" s="96">
        <f t="shared" si="35"/>
        <v>14102.982627427382</v>
      </c>
      <c r="S156" s="13">
        <f t="shared" si="31"/>
        <v>1282.089329766126</v>
      </c>
      <c r="T156" s="13"/>
      <c r="U156" s="97">
        <f>INDEX('PTB reference calculation'!P:P,MATCH(D156,'PTB reference calculation'!B:B,0),1)</f>
        <v>2.9892310916806021E-3</v>
      </c>
      <c r="V156" s="96">
        <f t="shared" si="36"/>
        <v>14102.982627427382</v>
      </c>
      <c r="W156" s="13">
        <f t="shared" si="37"/>
        <v>26.197848708483154</v>
      </c>
      <c r="X156" s="59">
        <f t="shared" si="38"/>
        <v>0.10000000000000009</v>
      </c>
      <c r="Y156" s="97"/>
      <c r="Z156" s="100">
        <f>INDEX('LA SMR&lt;75 and MFF weighted popn'!E:E,MATCH(D156,'LA SMR&lt;75 and MFF weighted popn'!B:B,0),1)</f>
        <v>538325.98181470833</v>
      </c>
      <c r="AB156" s="6"/>
    </row>
    <row r="157" spans="1:30" x14ac:dyDescent="0.2">
      <c r="M157" s="99"/>
      <c r="N157" s="99"/>
    </row>
    <row r="158" spans="1:30" x14ac:dyDescent="0.2">
      <c r="E158" t="s">
        <v>2929</v>
      </c>
      <c r="F158" s="91">
        <f>SUM(F5:F156)</f>
        <v>59999.997999999985</v>
      </c>
      <c r="G158" s="13">
        <f>SUM(G5:G156)</f>
        <v>2463680.3979207529</v>
      </c>
      <c r="H158" s="96">
        <f>G158/Z158*1000</f>
        <v>45.566034598590207</v>
      </c>
      <c r="I158" s="13">
        <f>SUM(I5:I156)</f>
        <v>2523680.3959207516</v>
      </c>
      <c r="J158" s="96">
        <f>I158/Z158*1000</f>
        <v>46.675741030922353</v>
      </c>
      <c r="K158" s="13"/>
      <c r="L158" s="13">
        <f>SUM(L5:L156)</f>
        <v>830076.70286849653</v>
      </c>
      <c r="M158" s="99">
        <f t="shared" si="33"/>
        <v>2523680.3959207516</v>
      </c>
      <c r="N158" s="99"/>
      <c r="O158" s="13">
        <f>SUM(O5:O156)</f>
        <v>2659999.9999999986</v>
      </c>
      <c r="P158" s="97">
        <f t="shared" si="34"/>
        <v>-5.1247971458363559E-2</v>
      </c>
      <c r="Q158" s="97">
        <f>R158/M158 - 1</f>
        <v>5.4772338706083445E-2</v>
      </c>
      <c r="R158" s="13">
        <f>SUM(R5:R156)</f>
        <v>2661908.2733520255</v>
      </c>
      <c r="S158" s="13">
        <f>R158-G158</f>
        <v>198227.87543127267</v>
      </c>
      <c r="T158" s="13"/>
      <c r="U158" s="96"/>
      <c r="V158" s="13">
        <f>SUM(V5:V156)</f>
        <v>2661794.0970917093</v>
      </c>
      <c r="W158" s="13">
        <f>1000*V158/Z158</f>
        <v>49.230168825780197</v>
      </c>
      <c r="X158" s="52">
        <f t="shared" si="38"/>
        <v>5.4727096741014947E-2</v>
      </c>
      <c r="Y158" s="97"/>
      <c r="Z158" s="96">
        <f>SUM(Z5:Z156)</f>
        <v>54068351.999999978</v>
      </c>
      <c r="AB158" s="6"/>
    </row>
    <row r="159" spans="1:30" x14ac:dyDescent="0.2">
      <c r="M159" s="99"/>
      <c r="N159" s="99"/>
      <c r="V159" s="13"/>
    </row>
    <row r="160" spans="1:30" x14ac:dyDescent="0.2">
      <c r="D160" s="5" t="s">
        <v>63</v>
      </c>
      <c r="E160" s="5" t="s">
        <v>64</v>
      </c>
      <c r="M160" s="99"/>
      <c r="N160" s="99"/>
    </row>
    <row r="161" spans="4:26" x14ac:dyDescent="0.2">
      <c r="D161" s="102" t="s">
        <v>7325</v>
      </c>
      <c r="E161" s="39" t="s">
        <v>2924</v>
      </c>
      <c r="F161" s="96">
        <f>SUMIF($B$5:$B$156,$D161,F$5:F$156)</f>
        <v>3784.0219999999999</v>
      </c>
      <c r="G161" s="96">
        <f t="shared" ref="G161:I169" si="39">SUMIF($B$5:$B$156,$D161,G$5:G$156)</f>
        <v>182517.72835036367</v>
      </c>
      <c r="H161" s="96">
        <f t="shared" ref="H161:H169" si="40">G161/Z161*1000</f>
        <v>69.559973676165527</v>
      </c>
      <c r="I161" s="96">
        <f t="shared" si="39"/>
        <v>186301.75035036364</v>
      </c>
      <c r="J161" s="96">
        <f t="shared" ref="J161:J169" si="41">I161/Z161*1000</f>
        <v>71.002115615411853</v>
      </c>
      <c r="K161" s="96"/>
      <c r="L161" s="96">
        <f t="shared" ref="L161:O169" si="42">SUMIF($B$5:$B$156,$D161,L$5:L$156)</f>
        <v>46060.912707395051</v>
      </c>
      <c r="M161" s="99">
        <f t="shared" ref="M161:M169" si="43">MAX(I161,L161)</f>
        <v>186301.75035036364</v>
      </c>
      <c r="N161" s="99"/>
      <c r="O161" s="96">
        <f t="shared" si="42"/>
        <v>148186.98396364046</v>
      </c>
      <c r="P161" s="97">
        <f t="shared" ref="P161:P169" si="44">(M161-O161)/O161</f>
        <v>0.25720724835100978</v>
      </c>
      <c r="Q161" s="92">
        <f>(R161-I161)/I161</f>
        <v>2.9739121216817113E-2</v>
      </c>
      <c r="R161" s="96">
        <f t="shared" ref="R161:R169" si="45">SUMIF($B$5:$B$156,$D161,R$5:R$156)</f>
        <v>191842.2006869383</v>
      </c>
      <c r="S161" s="13">
        <f t="shared" ref="S161:S169" si="46">R161-G161</f>
        <v>9324.4723365746322</v>
      </c>
      <c r="T161" s="13"/>
      <c r="U161" s="96"/>
      <c r="V161" s="96">
        <f t="shared" ref="V161:V169" si="47">SUMIF($B$5:$B$156,$D161,V$5:V$156)</f>
        <v>191842.2006869383</v>
      </c>
      <c r="W161" s="13">
        <f t="shared" ref="W161:W169" si="48">1000*V161/Z161</f>
        <v>73.113656138349057</v>
      </c>
      <c r="X161" s="59">
        <f t="shared" ref="X161:X169" si="49">V161/I161 - 1</f>
        <v>2.973912121681721E-2</v>
      </c>
      <c r="Y161" s="97"/>
      <c r="Z161" s="96">
        <f t="shared" ref="Z161:Z169" si="50">SUMIF($B$5:$B$156,$D161,Z$5:Z$156)</f>
        <v>2623890.1296896655</v>
      </c>
    </row>
    <row r="162" spans="4:26" x14ac:dyDescent="0.2">
      <c r="D162" s="102" t="s">
        <v>7326</v>
      </c>
      <c r="E162" s="39" t="s">
        <v>2916</v>
      </c>
      <c r="F162" s="96">
        <f>SUMIF($B$5:$B$156,$D162,F$5:F$156)</f>
        <v>9175.9989999999998</v>
      </c>
      <c r="G162" s="96">
        <f t="shared" si="39"/>
        <v>400407.72884109896</v>
      </c>
      <c r="H162" s="96">
        <f t="shared" si="40"/>
        <v>56.236697817669445</v>
      </c>
      <c r="I162" s="96">
        <f t="shared" si="39"/>
        <v>409583.72784109891</v>
      </c>
      <c r="J162" s="96">
        <f t="shared" si="41"/>
        <v>57.525453867488395</v>
      </c>
      <c r="K162" s="96"/>
      <c r="L162" s="96">
        <f t="shared" si="42"/>
        <v>135629.32053058228</v>
      </c>
      <c r="M162" s="99">
        <f t="shared" si="43"/>
        <v>409583.72784109891</v>
      </c>
      <c r="N162" s="99"/>
      <c r="O162" s="96">
        <f t="shared" si="42"/>
        <v>435034.80372664332</v>
      </c>
      <c r="P162" s="97">
        <f t="shared" si="44"/>
        <v>-5.8503539642167909E-2</v>
      </c>
      <c r="Q162" s="92">
        <f t="shared" ref="Q162:Q169" si="51">(R162-I162)/I162</f>
        <v>5.3269485455731277E-2</v>
      </c>
      <c r="R162" s="96">
        <f t="shared" si="45"/>
        <v>431402.04227423453</v>
      </c>
      <c r="S162" s="13">
        <f t="shared" si="46"/>
        <v>30994.313433135569</v>
      </c>
      <c r="T162" s="13"/>
      <c r="U162" s="96"/>
      <c r="V162" s="96">
        <f t="shared" si="47"/>
        <v>431402.04227423453</v>
      </c>
      <c r="W162" s="13">
        <f t="shared" si="48"/>
        <v>60.589805195616911</v>
      </c>
      <c r="X162" s="59">
        <f t="shared" si="49"/>
        <v>5.326948545573118E-2</v>
      </c>
      <c r="Y162" s="97"/>
      <c r="Z162" s="96">
        <f t="shared" si="50"/>
        <v>7120043.3947828952</v>
      </c>
    </row>
    <row r="163" spans="4:26" x14ac:dyDescent="0.2">
      <c r="D163" s="102" t="s">
        <v>171</v>
      </c>
      <c r="E163" s="39" t="s">
        <v>65</v>
      </c>
      <c r="F163" s="96">
        <f>SUMIF($B$5:$B$156,$D163,F$5:F$156)</f>
        <v>9220.887999999999</v>
      </c>
      <c r="G163" s="96">
        <f t="shared" si="39"/>
        <v>246209.46833678265</v>
      </c>
      <c r="H163" s="96">
        <f t="shared" si="40"/>
        <v>45.861619841264393</v>
      </c>
      <c r="I163" s="96">
        <f t="shared" si="39"/>
        <v>255430.3563367826</v>
      </c>
      <c r="J163" s="96">
        <f t="shared" si="41"/>
        <v>47.579201471701211</v>
      </c>
      <c r="K163" s="96"/>
      <c r="L163" s="96">
        <f t="shared" si="42"/>
        <v>88258.877737468327</v>
      </c>
      <c r="M163" s="99">
        <f t="shared" si="43"/>
        <v>255430.3563367826</v>
      </c>
      <c r="N163" s="99"/>
      <c r="O163" s="96">
        <f t="shared" si="42"/>
        <v>285264.09666662232</v>
      </c>
      <c r="P163" s="97">
        <f t="shared" si="44"/>
        <v>-0.1045828783869192</v>
      </c>
      <c r="Q163" s="92">
        <f t="shared" si="51"/>
        <v>6.2730889108638666E-2</v>
      </c>
      <c r="R163" s="96">
        <f t="shared" si="45"/>
        <v>271453.72969512537</v>
      </c>
      <c r="S163" s="13">
        <f t="shared" si="46"/>
        <v>25244.261358342716</v>
      </c>
      <c r="T163" s="13"/>
      <c r="U163" s="96"/>
      <c r="V163" s="96">
        <f t="shared" si="47"/>
        <v>271453.72969512537</v>
      </c>
      <c r="W163" s="13">
        <f t="shared" si="48"/>
        <v>50.563887083100077</v>
      </c>
      <c r="X163" s="59">
        <f t="shared" si="49"/>
        <v>6.2730889108638666E-2</v>
      </c>
      <c r="Y163" s="97"/>
      <c r="Z163" s="96">
        <f t="shared" si="50"/>
        <v>5368529.70280944</v>
      </c>
    </row>
    <row r="164" spans="4:26" x14ac:dyDescent="0.2">
      <c r="D164" s="102" t="s">
        <v>172</v>
      </c>
      <c r="E164" s="39" t="s">
        <v>2918</v>
      </c>
      <c r="F164" s="96">
        <f t="shared" ref="F164:F169" si="52">SUMIF($B$5:$B$156,$D164,F$5:F$156)</f>
        <v>4840.7109999999993</v>
      </c>
      <c r="G164" s="96">
        <f t="shared" si="39"/>
        <v>189591.7203311465</v>
      </c>
      <c r="H164" s="96">
        <f t="shared" si="40"/>
        <v>41.03139266017039</v>
      </c>
      <c r="I164" s="96">
        <f t="shared" si="39"/>
        <v>194432.43133114654</v>
      </c>
      <c r="J164" s="96">
        <f t="shared" si="41"/>
        <v>42.079018123183701</v>
      </c>
      <c r="K164" s="96"/>
      <c r="L164" s="96">
        <f t="shared" si="42"/>
        <v>67740.33528749684</v>
      </c>
      <c r="M164" s="99">
        <f t="shared" si="43"/>
        <v>194432.43133114654</v>
      </c>
      <c r="N164" s="99"/>
      <c r="O164" s="96">
        <f t="shared" si="42"/>
        <v>213722.82009406824</v>
      </c>
      <c r="P164" s="97">
        <f t="shared" si="44"/>
        <v>-9.0258909902233231E-2</v>
      </c>
      <c r="Q164" s="92">
        <f t="shared" si="51"/>
        <v>5.7902444392816568E-2</v>
      </c>
      <c r="R164" s="96">
        <f t="shared" si="45"/>
        <v>205690.54437445838</v>
      </c>
      <c r="S164" s="13">
        <f t="shared" si="46"/>
        <v>16098.824043311877</v>
      </c>
      <c r="T164" s="13"/>
      <c r="U164" s="96"/>
      <c r="V164" s="96">
        <f t="shared" si="47"/>
        <v>205690.54437445838</v>
      </c>
      <c r="W164" s="13">
        <f t="shared" si="48"/>
        <v>44.515496130165666</v>
      </c>
      <c r="X164" s="59">
        <f t="shared" si="49"/>
        <v>5.7902444392816665E-2</v>
      </c>
      <c r="Y164" s="97"/>
      <c r="Z164" s="96">
        <f t="shared" si="50"/>
        <v>4620650.3859466901</v>
      </c>
    </row>
    <row r="165" spans="4:26" x14ac:dyDescent="0.2">
      <c r="D165" s="102" t="s">
        <v>173</v>
      </c>
      <c r="E165" s="39" t="s">
        <v>2919</v>
      </c>
      <c r="F165" s="96">
        <f t="shared" si="52"/>
        <v>7212.241</v>
      </c>
      <c r="G165" s="96">
        <f t="shared" si="39"/>
        <v>285078.87528421247</v>
      </c>
      <c r="H165" s="96">
        <f t="shared" si="40"/>
        <v>50.126715816139608</v>
      </c>
      <c r="I165" s="96">
        <f t="shared" si="39"/>
        <v>292291.1162842125</v>
      </c>
      <c r="J165" s="96">
        <f t="shared" si="41"/>
        <v>51.394876968536771</v>
      </c>
      <c r="K165" s="96"/>
      <c r="L165" s="96">
        <f t="shared" si="42"/>
        <v>91698.209595151828</v>
      </c>
      <c r="M165" s="99">
        <f t="shared" si="43"/>
        <v>292291.1162842125</v>
      </c>
      <c r="N165" s="99"/>
      <c r="O165" s="96">
        <f t="shared" si="42"/>
        <v>293863.087280976</v>
      </c>
      <c r="P165" s="97">
        <f t="shared" si="44"/>
        <v>-5.3493312525518567E-3</v>
      </c>
      <c r="Q165" s="92">
        <f t="shared" si="51"/>
        <v>4.512696379855706E-2</v>
      </c>
      <c r="R165" s="96">
        <f t="shared" si="45"/>
        <v>305481.32690741</v>
      </c>
      <c r="S165" s="13">
        <f t="shared" si="46"/>
        <v>20402.451623197529</v>
      </c>
      <c r="T165" s="13"/>
      <c r="U165" s="96"/>
      <c r="V165" s="96">
        <f t="shared" si="47"/>
        <v>305481.32690741</v>
      </c>
      <c r="W165" s="13">
        <f t="shared" si="48"/>
        <v>53.714171720927219</v>
      </c>
      <c r="X165" s="59">
        <f t="shared" si="49"/>
        <v>4.5126963798556963E-2</v>
      </c>
      <c r="Y165" s="97"/>
      <c r="Z165" s="96">
        <f t="shared" si="50"/>
        <v>5687164.4320337428</v>
      </c>
    </row>
    <row r="166" spans="4:26" x14ac:dyDescent="0.2">
      <c r="D166" s="102" t="s">
        <v>174</v>
      </c>
      <c r="E166" s="39" t="s">
        <v>2920</v>
      </c>
      <c r="F166" s="96">
        <f t="shared" si="52"/>
        <v>3033.712</v>
      </c>
      <c r="G166" s="96">
        <f t="shared" si="39"/>
        <v>196771.5535832328</v>
      </c>
      <c r="H166" s="96">
        <f t="shared" si="40"/>
        <v>32.909271282559168</v>
      </c>
      <c r="I166" s="96">
        <f t="shared" si="39"/>
        <v>199805.26558323277</v>
      </c>
      <c r="J166" s="96">
        <f t="shared" si="41"/>
        <v>33.416647726883085</v>
      </c>
      <c r="K166" s="96"/>
      <c r="L166" s="96">
        <f t="shared" si="42"/>
        <v>69750.434218175942</v>
      </c>
      <c r="M166" s="99">
        <f t="shared" si="43"/>
        <v>199805.26558323277</v>
      </c>
      <c r="N166" s="99"/>
      <c r="O166" s="96">
        <f t="shared" si="42"/>
        <v>228564.90592555536</v>
      </c>
      <c r="P166" s="97">
        <f t="shared" si="44"/>
        <v>-0.1258270171698613</v>
      </c>
      <c r="Q166" s="92">
        <f t="shared" si="51"/>
        <v>5.7580617414838747E-2</v>
      </c>
      <c r="R166" s="96">
        <f t="shared" si="45"/>
        <v>211310.17613825115</v>
      </c>
      <c r="S166" s="13">
        <f t="shared" si="46"/>
        <v>14538.622555018344</v>
      </c>
      <c r="T166" s="13"/>
      <c r="U166" s="96"/>
      <c r="V166" s="96">
        <f t="shared" si="47"/>
        <v>211310.17613825115</v>
      </c>
      <c r="W166" s="13">
        <f t="shared" si="48"/>
        <v>35.340798934931179</v>
      </c>
      <c r="X166" s="59">
        <f t="shared" si="49"/>
        <v>5.7580617414838775E-2</v>
      </c>
      <c r="Y166" s="97"/>
      <c r="Z166" s="96">
        <f t="shared" si="50"/>
        <v>5979213.3315183818</v>
      </c>
    </row>
    <row r="167" spans="4:26" x14ac:dyDescent="0.2">
      <c r="D167" s="102" t="s">
        <v>175</v>
      </c>
      <c r="E167" s="39" t="s">
        <v>2921</v>
      </c>
      <c r="F167" s="96">
        <f t="shared" si="52"/>
        <v>14847.57</v>
      </c>
      <c r="G167" s="96">
        <f t="shared" si="39"/>
        <v>513562.32927366084</v>
      </c>
      <c r="H167" s="96">
        <f t="shared" si="40"/>
        <v>60.707873731663483</v>
      </c>
      <c r="I167" s="96">
        <f t="shared" si="39"/>
        <v>528409.89927366073</v>
      </c>
      <c r="J167" s="96">
        <f t="shared" si="41"/>
        <v>62.462995463541368</v>
      </c>
      <c r="K167" s="96"/>
      <c r="L167" s="96">
        <f t="shared" si="42"/>
        <v>159877.37251786978</v>
      </c>
      <c r="M167" s="99">
        <f t="shared" si="43"/>
        <v>528409.89927366073</v>
      </c>
      <c r="N167" s="99"/>
      <c r="O167" s="96">
        <f t="shared" si="42"/>
        <v>501849.74418069201</v>
      </c>
      <c r="P167" s="97">
        <f t="shared" si="44"/>
        <v>5.2924516552918049E-2</v>
      </c>
      <c r="Q167" s="92">
        <f t="shared" si="51"/>
        <v>4.7644780413411421E-2</v>
      </c>
      <c r="R167" s="96">
        <f t="shared" si="45"/>
        <v>553585.87289282714</v>
      </c>
      <c r="S167" s="13">
        <f t="shared" si="46"/>
        <v>40023.543619166303</v>
      </c>
      <c r="T167" s="13"/>
      <c r="U167" s="96"/>
      <c r="V167" s="96">
        <f t="shared" si="47"/>
        <v>553471.69663251098</v>
      </c>
      <c r="W167" s="13">
        <f t="shared" si="48"/>
        <v>65.425534463824789</v>
      </c>
      <c r="X167" s="59">
        <f t="shared" si="49"/>
        <v>4.7428705240571079E-2</v>
      </c>
      <c r="Y167" s="97"/>
      <c r="Z167" s="96">
        <f t="shared" si="50"/>
        <v>8459567.0661053229</v>
      </c>
    </row>
    <row r="168" spans="4:26" x14ac:dyDescent="0.2">
      <c r="D168" s="102" t="s">
        <v>176</v>
      </c>
      <c r="E168" s="39" t="s">
        <v>2922</v>
      </c>
      <c r="F168" s="96">
        <f t="shared" si="52"/>
        <v>4706.5259999999998</v>
      </c>
      <c r="G168" s="96">
        <f t="shared" si="39"/>
        <v>278379.9060576022</v>
      </c>
      <c r="H168" s="96">
        <f t="shared" si="40"/>
        <v>31.5790250674014</v>
      </c>
      <c r="I168" s="96">
        <f t="shared" si="39"/>
        <v>283086.43205760216</v>
      </c>
      <c r="J168" s="96">
        <f t="shared" si="41"/>
        <v>32.112926758221072</v>
      </c>
      <c r="K168" s="96"/>
      <c r="L168" s="96">
        <f t="shared" si="42"/>
        <v>109464.65630875748</v>
      </c>
      <c r="M168" s="99">
        <f t="shared" si="43"/>
        <v>283086.43205760216</v>
      </c>
      <c r="N168" s="99"/>
      <c r="O168" s="96">
        <f t="shared" si="42"/>
        <v>348333.39146798401</v>
      </c>
      <c r="P168" s="97">
        <f t="shared" si="44"/>
        <v>-0.18731181393610041</v>
      </c>
      <c r="Q168" s="92">
        <f t="shared" si="51"/>
        <v>7.1291355348909985E-2</v>
      </c>
      <c r="R168" s="96">
        <f t="shared" si="45"/>
        <v>303268.04747987574</v>
      </c>
      <c r="S168" s="13">
        <f t="shared" si="46"/>
        <v>24888.141422273533</v>
      </c>
      <c r="T168" s="13"/>
      <c r="U168" s="96"/>
      <c r="V168" s="96">
        <f t="shared" si="47"/>
        <v>303268.04747987574</v>
      </c>
      <c r="W168" s="13">
        <f t="shared" si="48"/>
        <v>34.402300831034928</v>
      </c>
      <c r="X168" s="59">
        <f t="shared" si="49"/>
        <v>7.1291355348910068E-2</v>
      </c>
      <c r="Y168" s="97"/>
      <c r="Z168" s="96">
        <f t="shared" si="50"/>
        <v>8815342.0019597132</v>
      </c>
    </row>
    <row r="169" spans="4:26" x14ac:dyDescent="0.2">
      <c r="D169" s="102" t="s">
        <v>177</v>
      </c>
      <c r="E169" s="39" t="s">
        <v>2923</v>
      </c>
      <c r="F169" s="96">
        <f t="shared" si="52"/>
        <v>3178.3289999999997</v>
      </c>
      <c r="G169" s="96">
        <f t="shared" si="39"/>
        <v>171161.08786265267</v>
      </c>
      <c r="H169" s="96">
        <f t="shared" si="40"/>
        <v>31.732040251474082</v>
      </c>
      <c r="I169" s="96">
        <f t="shared" si="39"/>
        <v>174339.41686265264</v>
      </c>
      <c r="J169" s="96">
        <f t="shared" si="41"/>
        <v>32.321279692633489</v>
      </c>
      <c r="K169" s="96"/>
      <c r="L169" s="96">
        <f t="shared" si="42"/>
        <v>61596.583965598737</v>
      </c>
      <c r="M169" s="99">
        <f t="shared" si="43"/>
        <v>174339.41686265264</v>
      </c>
      <c r="N169" s="99"/>
      <c r="O169" s="96">
        <f t="shared" si="42"/>
        <v>205180.16669381669</v>
      </c>
      <c r="P169" s="97">
        <f t="shared" si="44"/>
        <v>-0.15031057985826984</v>
      </c>
      <c r="Q169" s="92">
        <f t="shared" si="51"/>
        <v>7.7635432559214124E-2</v>
      </c>
      <c r="R169" s="96">
        <f t="shared" si="45"/>
        <v>187874.33290290582</v>
      </c>
      <c r="S169" s="13">
        <f t="shared" si="46"/>
        <v>16713.245040253154</v>
      </c>
      <c r="T169" s="13"/>
      <c r="U169" s="96"/>
      <c r="V169" s="96">
        <f t="shared" si="47"/>
        <v>187874.33290290582</v>
      </c>
      <c r="W169" s="13">
        <f t="shared" si="48"/>
        <v>34.830556222438432</v>
      </c>
      <c r="X169" s="59">
        <f t="shared" si="49"/>
        <v>7.7635432559214124E-2</v>
      </c>
      <c r="Y169" s="97"/>
      <c r="Z169" s="96">
        <f t="shared" si="50"/>
        <v>5393951.5551541494</v>
      </c>
    </row>
    <row r="170" spans="4:26" x14ac:dyDescent="0.2">
      <c r="G170" s="13"/>
      <c r="H170" s="13"/>
      <c r="I170" s="13"/>
      <c r="J170" s="13"/>
      <c r="K170" s="13"/>
      <c r="L170" s="13"/>
      <c r="U170" s="13"/>
    </row>
    <row r="171" spans="4:26" ht="25.5" x14ac:dyDescent="0.2">
      <c r="E171" s="2" t="s">
        <v>2902</v>
      </c>
    </row>
    <row r="172" spans="4:26" x14ac:dyDescent="0.2">
      <c r="D172" s="102"/>
      <c r="E172" t="s">
        <v>50</v>
      </c>
      <c r="F172" s="96">
        <f t="shared" ref="F172:I184" si="53">SUMIF($A$5:$A$156,$E172,F$5:F$156)</f>
        <v>5138.8609999999999</v>
      </c>
      <c r="G172" s="96">
        <f t="shared" si="53"/>
        <v>266875.86326002778</v>
      </c>
      <c r="H172" s="96">
        <f t="shared" ref="H172:H184" si="54">G172/Z172*1000</f>
        <v>74.079837360493229</v>
      </c>
      <c r="I172" s="96">
        <f t="shared" si="53"/>
        <v>272014.72426002781</v>
      </c>
      <c r="J172" s="96">
        <f t="shared" ref="J172:J184" si="55">I172/Z172*1000</f>
        <v>75.506290777628465</v>
      </c>
      <c r="K172" s="96"/>
      <c r="L172" s="96">
        <f t="shared" ref="L172:O184" si="56">SUMIF($A$5:$A$156,$E172,L$5:L$156)</f>
        <v>65911.622941659167</v>
      </c>
      <c r="M172" s="99">
        <f t="shared" ref="M172:M184" si="57">MAX(I172,L172)</f>
        <v>272014.72426002781</v>
      </c>
      <c r="N172" s="96"/>
      <c r="O172" s="96">
        <f t="shared" si="56"/>
        <v>220080.23676928852</v>
      </c>
      <c r="P172" s="97">
        <f t="shared" ref="P172:P184" si="58">(M172-O172)/O172</f>
        <v>0.23597978743171993</v>
      </c>
      <c r="Q172" s="92">
        <f t="shared" ref="Q172:Q184" si="59">(R172-I172)/I172</f>
        <v>3.1947395025235081E-2</v>
      </c>
      <c r="R172" s="96">
        <f t="shared" ref="R172:R184" si="60">SUMIF($A$5:$A$156,$E172,R$5:R$156)</f>
        <v>280704.88610864332</v>
      </c>
      <c r="S172" s="13">
        <f t="shared" ref="S172:S184" si="61">R172-G172</f>
        <v>13829.022848615539</v>
      </c>
      <c r="T172" s="13"/>
      <c r="U172" s="96"/>
      <c r="V172" s="96">
        <f t="shared" ref="V172:V184" si="62">SUMIF($A$5:$A$156,$E172,V$5:V$156)</f>
        <v>280704.88610864332</v>
      </c>
      <c r="W172" s="13">
        <f t="shared" ref="W172:W184" si="63">1000*V172/Z172</f>
        <v>77.918520075991623</v>
      </c>
      <c r="X172" s="59">
        <f t="shared" ref="X172:X184" si="64">V172/I172 - 1</f>
        <v>3.1947395025235137E-2</v>
      </c>
      <c r="Y172" s="97"/>
      <c r="Z172" s="96">
        <f t="shared" ref="Z172:Z184" si="65">SUMIF($A$5:$A$156,$E172,Z$5:Z$156)</f>
        <v>3602543.8603669596</v>
      </c>
    </row>
    <row r="173" spans="4:26" x14ac:dyDescent="0.2">
      <c r="D173" s="102"/>
      <c r="E173" t="s">
        <v>54</v>
      </c>
      <c r="F173" s="96">
        <f t="shared" si="53"/>
        <v>12687.508</v>
      </c>
      <c r="G173" s="96">
        <f t="shared" si="53"/>
        <v>349001.51424488035</v>
      </c>
      <c r="H173" s="96">
        <f t="shared" si="54"/>
        <v>59.103154252937586</v>
      </c>
      <c r="I173" s="96">
        <f t="shared" si="53"/>
        <v>361689.02224488044</v>
      </c>
      <c r="J173" s="96">
        <f t="shared" si="55"/>
        <v>61.25177456489196</v>
      </c>
      <c r="K173" s="96"/>
      <c r="L173" s="96">
        <f t="shared" si="56"/>
        <v>135241.33736921439</v>
      </c>
      <c r="M173" s="99">
        <f t="shared" si="57"/>
        <v>361689.02224488044</v>
      </c>
      <c r="N173" s="96"/>
      <c r="O173" s="96">
        <f t="shared" si="56"/>
        <v>416259.17370960419</v>
      </c>
      <c r="P173" s="97">
        <f t="shared" si="58"/>
        <v>-0.13109657374853112</v>
      </c>
      <c r="Q173" s="92">
        <f t="shared" si="59"/>
        <v>6.9950415320567491E-2</v>
      </c>
      <c r="R173" s="96">
        <f t="shared" si="60"/>
        <v>386989.3195677998</v>
      </c>
      <c r="S173" s="13">
        <f t="shared" si="61"/>
        <v>37987.805322919448</v>
      </c>
      <c r="T173" s="13"/>
      <c r="U173" s="96"/>
      <c r="V173" s="96">
        <f t="shared" si="62"/>
        <v>386989.3195677998</v>
      </c>
      <c r="W173" s="13">
        <f t="shared" si="63"/>
        <v>65.536361634827927</v>
      </c>
      <c r="X173" s="59">
        <f t="shared" si="64"/>
        <v>6.9950415320567449E-2</v>
      </c>
      <c r="Y173" s="97"/>
      <c r="Z173" s="96">
        <f t="shared" si="65"/>
        <v>5904955.8125323579</v>
      </c>
    </row>
    <row r="174" spans="4:26" x14ac:dyDescent="0.2">
      <c r="D174" s="102"/>
      <c r="E174" t="s">
        <v>55</v>
      </c>
      <c r="F174" s="96">
        <f t="shared" si="53"/>
        <v>640.04600000000005</v>
      </c>
      <c r="G174" s="96">
        <f t="shared" si="53"/>
        <v>46479.844003589067</v>
      </c>
      <c r="H174" s="96">
        <f t="shared" si="54"/>
        <v>48.348488106256632</v>
      </c>
      <c r="I174" s="96">
        <f t="shared" si="53"/>
        <v>47119.890003589069</v>
      </c>
      <c r="J174" s="96">
        <f t="shared" si="55"/>
        <v>49.014266081244401</v>
      </c>
      <c r="K174" s="96"/>
      <c r="L174" s="96">
        <f t="shared" si="56"/>
        <v>11346.954142795264</v>
      </c>
      <c r="M174" s="99">
        <f t="shared" si="57"/>
        <v>47119.890003589069</v>
      </c>
      <c r="N174" s="96"/>
      <c r="O174" s="96">
        <f t="shared" si="56"/>
        <v>39681.165034205907</v>
      </c>
      <c r="P174" s="97">
        <f t="shared" si="58"/>
        <v>0.18746236313804904</v>
      </c>
      <c r="Q174" s="92">
        <f t="shared" si="59"/>
        <v>2.7999999999999997E-2</v>
      </c>
      <c r="R174" s="96">
        <f t="shared" si="60"/>
        <v>48439.246923689563</v>
      </c>
      <c r="S174" s="13">
        <f t="shared" si="61"/>
        <v>1959.402920100496</v>
      </c>
      <c r="T174" s="13"/>
      <c r="U174" s="96"/>
      <c r="V174" s="96">
        <f t="shared" si="62"/>
        <v>48439.246923689563</v>
      </c>
      <c r="W174" s="13">
        <f t="shared" si="63"/>
        <v>50.386665531519249</v>
      </c>
      <c r="X174" s="59">
        <f t="shared" si="64"/>
        <v>2.8000000000000025E-2</v>
      </c>
      <c r="Y174" s="97"/>
      <c r="Z174" s="96">
        <f t="shared" si="65"/>
        <v>961350.51630651206</v>
      </c>
    </row>
    <row r="175" spans="4:26" x14ac:dyDescent="0.2">
      <c r="D175" s="102"/>
      <c r="E175" s="101" t="s">
        <v>59</v>
      </c>
      <c r="F175" s="96">
        <f t="shared" si="53"/>
        <v>4953.4080000000004</v>
      </c>
      <c r="G175" s="96">
        <f t="shared" si="53"/>
        <v>169734.51418969664</v>
      </c>
      <c r="H175" s="96">
        <f t="shared" si="54"/>
        <v>105.25218320410403</v>
      </c>
      <c r="I175" s="96">
        <f t="shared" si="53"/>
        <v>174687.92218969666</v>
      </c>
      <c r="J175" s="96">
        <f t="shared" si="55"/>
        <v>108.32378598795508</v>
      </c>
      <c r="K175" s="96"/>
      <c r="L175" s="96">
        <f t="shared" si="56"/>
        <v>36369.15150729732</v>
      </c>
      <c r="M175" s="99">
        <f t="shared" si="57"/>
        <v>174687.92218969666</v>
      </c>
      <c r="N175" s="96"/>
      <c r="O175" s="96">
        <f t="shared" si="56"/>
        <v>112615.19233293089</v>
      </c>
      <c r="P175" s="97">
        <f t="shared" si="58"/>
        <v>0.55119321443998892</v>
      </c>
      <c r="Q175" s="92">
        <f t="shared" si="59"/>
        <v>2.7999999999999744E-2</v>
      </c>
      <c r="R175" s="96">
        <f t="shared" si="60"/>
        <v>179579.18401100812</v>
      </c>
      <c r="S175" s="13">
        <f t="shared" si="61"/>
        <v>9844.6698213114869</v>
      </c>
      <c r="T175" s="13"/>
      <c r="U175" s="96"/>
      <c r="V175" s="96">
        <f t="shared" si="62"/>
        <v>179465.00775069193</v>
      </c>
      <c r="W175" s="13">
        <f t="shared" si="63"/>
        <v>111.28605142376161</v>
      </c>
      <c r="X175" s="59">
        <f t="shared" si="64"/>
        <v>2.7346398658332882E-2</v>
      </c>
      <c r="Y175" s="97"/>
      <c r="Z175" s="96">
        <f t="shared" si="65"/>
        <v>1612646.0185680813</v>
      </c>
    </row>
    <row r="176" spans="4:26" x14ac:dyDescent="0.2">
      <c r="D176" s="102"/>
      <c r="E176" t="s">
        <v>60</v>
      </c>
      <c r="F176" s="96">
        <f t="shared" si="53"/>
        <v>5316.7929999999997</v>
      </c>
      <c r="G176" s="96">
        <f t="shared" si="53"/>
        <v>142484.02884719914</v>
      </c>
      <c r="H176" s="96">
        <f t="shared" si="54"/>
        <v>69.483826422221213</v>
      </c>
      <c r="I176" s="96">
        <f t="shared" si="53"/>
        <v>147800.82184719911</v>
      </c>
      <c r="J176" s="96">
        <f t="shared" si="55"/>
        <v>72.076616118890016</v>
      </c>
      <c r="K176" s="96"/>
      <c r="L176" s="96">
        <f t="shared" si="56"/>
        <v>50478.543803830551</v>
      </c>
      <c r="M176" s="99">
        <f t="shared" si="57"/>
        <v>147800.82184719911</v>
      </c>
      <c r="N176" s="96"/>
      <c r="O176" s="96">
        <f t="shared" si="56"/>
        <v>154830.45942317639</v>
      </c>
      <c r="P176" s="97">
        <f t="shared" si="58"/>
        <v>-4.5402161836671652E-2</v>
      </c>
      <c r="Q176" s="92">
        <f t="shared" si="59"/>
        <v>5.1773372355986232E-2</v>
      </c>
      <c r="R176" s="96">
        <f t="shared" si="60"/>
        <v>155452.96883121494</v>
      </c>
      <c r="S176" s="13">
        <f t="shared" si="61"/>
        <v>12968.9399840158</v>
      </c>
      <c r="T176" s="13"/>
      <c r="U176" s="96"/>
      <c r="V176" s="96">
        <f t="shared" si="62"/>
        <v>155452.96883121494</v>
      </c>
      <c r="W176" s="13">
        <f t="shared" si="63"/>
        <v>75.808265603372789</v>
      </c>
      <c r="X176" s="59">
        <f t="shared" si="64"/>
        <v>5.1773372355986336E-2</v>
      </c>
      <c r="Y176" s="97"/>
      <c r="Z176" s="96">
        <f t="shared" si="65"/>
        <v>2050607.1151204212</v>
      </c>
    </row>
    <row r="177" spans="2:26" x14ac:dyDescent="0.2">
      <c r="D177" s="102"/>
      <c r="E177" t="s">
        <v>58</v>
      </c>
      <c r="F177" s="96">
        <f t="shared" si="53"/>
        <v>4299.0478706757467</v>
      </c>
      <c r="G177" s="96">
        <f t="shared" si="53"/>
        <v>139405.75745411278</v>
      </c>
      <c r="H177" s="96">
        <f t="shared" si="54"/>
        <v>42.109229246514694</v>
      </c>
      <c r="I177" s="96">
        <f t="shared" si="53"/>
        <v>143704.80532478853</v>
      </c>
      <c r="J177" s="96">
        <f t="shared" si="55"/>
        <v>43.407809704266697</v>
      </c>
      <c r="K177" s="96"/>
      <c r="L177" s="96">
        <f t="shared" si="56"/>
        <v>54531.089766802303</v>
      </c>
      <c r="M177" s="99">
        <f t="shared" si="57"/>
        <v>143704.80532478853</v>
      </c>
      <c r="N177" s="96"/>
      <c r="O177" s="96">
        <f t="shared" si="56"/>
        <v>175696.27694698377</v>
      </c>
      <c r="P177" s="97">
        <f t="shared" si="58"/>
        <v>-0.1820839472417998</v>
      </c>
      <c r="Q177" s="92">
        <f t="shared" si="59"/>
        <v>7.0158842649057168E-2</v>
      </c>
      <c r="R177" s="96">
        <f t="shared" si="60"/>
        <v>153786.96814948376</v>
      </c>
      <c r="S177" s="13">
        <f t="shared" si="61"/>
        <v>14381.210695370974</v>
      </c>
      <c r="T177" s="13"/>
      <c r="U177" s="96"/>
      <c r="V177" s="96">
        <f t="shared" si="62"/>
        <v>153786.96814948376</v>
      </c>
      <c r="W177" s="13">
        <f t="shared" si="63"/>
        <v>46.453251395048561</v>
      </c>
      <c r="X177" s="59">
        <f t="shared" si="64"/>
        <v>7.015884264905714E-2</v>
      </c>
      <c r="Y177" s="97"/>
      <c r="Z177" s="96">
        <f t="shared" si="65"/>
        <v>3310574.9012409467</v>
      </c>
    </row>
    <row r="178" spans="2:26" x14ac:dyDescent="0.2">
      <c r="D178" s="102"/>
      <c r="E178" t="s">
        <v>51</v>
      </c>
      <c r="F178" s="96">
        <f t="shared" si="53"/>
        <v>4440.8379999999997</v>
      </c>
      <c r="G178" s="96">
        <f t="shared" si="53"/>
        <v>141034.70334770111</v>
      </c>
      <c r="H178" s="96">
        <f t="shared" si="54"/>
        <v>57.309208892254432</v>
      </c>
      <c r="I178" s="96">
        <f t="shared" si="53"/>
        <v>145475.5413477011</v>
      </c>
      <c r="J178" s="96">
        <f t="shared" si="55"/>
        <v>59.113735767964052</v>
      </c>
      <c r="K178" s="96"/>
      <c r="L178" s="96">
        <f t="shared" si="56"/>
        <v>39357.910516576114</v>
      </c>
      <c r="M178" s="99">
        <f t="shared" si="57"/>
        <v>145475.5413477011</v>
      </c>
      <c r="N178" s="96"/>
      <c r="O178" s="96">
        <f t="shared" si="56"/>
        <v>135110.18230061606</v>
      </c>
      <c r="P178" s="97">
        <f t="shared" si="58"/>
        <v>7.6717822969274346E-2</v>
      </c>
      <c r="Q178" s="92">
        <f t="shared" si="59"/>
        <v>2.9821820885850801E-2</v>
      </c>
      <c r="R178" s="96">
        <f t="shared" si="60"/>
        <v>149813.88688504443</v>
      </c>
      <c r="S178" s="13">
        <f t="shared" si="61"/>
        <v>8779.1835373433132</v>
      </c>
      <c r="T178" s="13"/>
      <c r="U178" s="96"/>
      <c r="V178" s="96">
        <f t="shared" si="62"/>
        <v>149813.88688504443</v>
      </c>
      <c r="W178" s="13">
        <f t="shared" si="63"/>
        <v>60.876615007929786</v>
      </c>
      <c r="X178" s="59">
        <f t="shared" si="64"/>
        <v>2.9821820885850725E-2</v>
      </c>
      <c r="Y178" s="97"/>
      <c r="Z178" s="96">
        <f t="shared" si="65"/>
        <v>2460943.1202035407</v>
      </c>
    </row>
    <row r="179" spans="2:26" x14ac:dyDescent="0.2">
      <c r="D179" s="102"/>
      <c r="E179" t="s">
        <v>57</v>
      </c>
      <c r="F179" s="96">
        <f t="shared" si="53"/>
        <v>1205.4464348129709</v>
      </c>
      <c r="G179" s="96">
        <f t="shared" si="53"/>
        <v>60455.889990310236</v>
      </c>
      <c r="H179" s="96">
        <f t="shared" si="54"/>
        <v>34.758331456718672</v>
      </c>
      <c r="I179" s="96">
        <f t="shared" si="53"/>
        <v>61661.336425123212</v>
      </c>
      <c r="J179" s="96">
        <f t="shared" si="55"/>
        <v>35.451387282069433</v>
      </c>
      <c r="K179" s="96"/>
      <c r="L179" s="96">
        <f t="shared" si="56"/>
        <v>25746.054044816996</v>
      </c>
      <c r="M179" s="99">
        <f t="shared" si="57"/>
        <v>61661.336425123212</v>
      </c>
      <c r="N179" s="96"/>
      <c r="O179" s="96">
        <f t="shared" si="56"/>
        <v>82991.313579379756</v>
      </c>
      <c r="P179" s="97">
        <f t="shared" si="58"/>
        <v>-0.25701457458984295</v>
      </c>
      <c r="Q179" s="92">
        <f t="shared" si="59"/>
        <v>9.1575570983155746E-2</v>
      </c>
      <c r="R179" s="96">
        <f t="shared" si="60"/>
        <v>67308.00851583833</v>
      </c>
      <c r="S179" s="13">
        <f t="shared" si="61"/>
        <v>6852.1185255280943</v>
      </c>
      <c r="T179" s="13"/>
      <c r="U179" s="96"/>
      <c r="V179" s="96">
        <f t="shared" si="62"/>
        <v>67308.00851583833</v>
      </c>
      <c r="W179" s="13">
        <f t="shared" si="63"/>
        <v>38.697868314569924</v>
      </c>
      <c r="X179" s="59">
        <f t="shared" si="64"/>
        <v>9.157557098315583E-2</v>
      </c>
      <c r="Y179" s="97"/>
      <c r="Z179" s="96">
        <f t="shared" si="65"/>
        <v>1739320.8320597999</v>
      </c>
    </row>
    <row r="180" spans="2:26" x14ac:dyDescent="0.2">
      <c r="D180" s="102"/>
      <c r="E180" t="s">
        <v>52</v>
      </c>
      <c r="F180" s="96">
        <f t="shared" si="53"/>
        <v>2826.6896945112817</v>
      </c>
      <c r="G180" s="96">
        <f t="shared" si="53"/>
        <v>161233.16022916744</v>
      </c>
      <c r="H180" s="96">
        <f t="shared" si="54"/>
        <v>33.787669394264164</v>
      </c>
      <c r="I180" s="96">
        <f t="shared" si="53"/>
        <v>164059.84992367876</v>
      </c>
      <c r="J180" s="96">
        <f t="shared" si="55"/>
        <v>34.380024321393137</v>
      </c>
      <c r="K180" s="96"/>
      <c r="L180" s="96">
        <f t="shared" si="56"/>
        <v>54629.892126194361</v>
      </c>
      <c r="M180" s="99">
        <f t="shared" si="57"/>
        <v>164059.84992367876</v>
      </c>
      <c r="N180" s="96"/>
      <c r="O180" s="96">
        <f t="shared" si="56"/>
        <v>183244.22002742824</v>
      </c>
      <c r="P180" s="97">
        <f t="shared" si="58"/>
        <v>-0.10469290709894115</v>
      </c>
      <c r="Q180" s="92">
        <f t="shared" si="59"/>
        <v>6.3834525005503073E-2</v>
      </c>
      <c r="R180" s="96">
        <f t="shared" si="60"/>
        <v>174532.53251603091</v>
      </c>
      <c r="S180" s="13">
        <f t="shared" si="61"/>
        <v>13299.37228686348</v>
      </c>
      <c r="T180" s="13"/>
      <c r="U180" s="96"/>
      <c r="V180" s="96">
        <f t="shared" si="62"/>
        <v>174532.53251603091</v>
      </c>
      <c r="W180" s="13">
        <f t="shared" si="63"/>
        <v>36.574656843626904</v>
      </c>
      <c r="X180" s="59">
        <f t="shared" si="64"/>
        <v>6.3834525005503018E-2</v>
      </c>
      <c r="Y180" s="97"/>
      <c r="Z180" s="96">
        <f t="shared" si="65"/>
        <v>4771952.7010803111</v>
      </c>
    </row>
    <row r="181" spans="2:26" x14ac:dyDescent="0.2">
      <c r="E181" t="s">
        <v>62</v>
      </c>
      <c r="F181" s="96">
        <f t="shared" si="53"/>
        <v>238.423</v>
      </c>
      <c r="G181" s="96">
        <f t="shared" si="53"/>
        <v>12655.281222405532</v>
      </c>
      <c r="H181" s="96">
        <f t="shared" si="54"/>
        <v>21.687786893618195</v>
      </c>
      <c r="I181" s="96">
        <f t="shared" si="53"/>
        <v>12893.704222405531</v>
      </c>
      <c r="J181" s="96">
        <f t="shared" si="55"/>
        <v>22.096380517391829</v>
      </c>
      <c r="L181" s="96">
        <f t="shared" si="56"/>
        <v>6015.7716589856382</v>
      </c>
      <c r="M181" s="99">
        <f t="shared" si="57"/>
        <v>12893.704222405531</v>
      </c>
      <c r="N181" s="96"/>
      <c r="O181" s="96">
        <f t="shared" si="56"/>
        <v>19896.177225683867</v>
      </c>
      <c r="P181" s="97">
        <f t="shared" si="58"/>
        <v>-0.35195067493864507</v>
      </c>
      <c r="Q181" s="92">
        <f t="shared" si="59"/>
        <v>0.10000000000000021</v>
      </c>
      <c r="R181" s="96">
        <f t="shared" si="60"/>
        <v>14183.074644646087</v>
      </c>
      <c r="S181" s="13">
        <f t="shared" si="61"/>
        <v>1527.7934222405547</v>
      </c>
      <c r="T181" s="13"/>
      <c r="V181" s="96">
        <f t="shared" si="62"/>
        <v>14183.074644646087</v>
      </c>
      <c r="W181" s="13">
        <f t="shared" si="63"/>
        <v>24.30601856913102</v>
      </c>
      <c r="X181" s="59">
        <f t="shared" si="64"/>
        <v>0.10000000000000031</v>
      </c>
      <c r="Y181" s="97"/>
      <c r="Z181" s="96">
        <f t="shared" si="65"/>
        <v>583521.09804848046</v>
      </c>
    </row>
    <row r="182" spans="2:26" x14ac:dyDescent="0.2">
      <c r="E182" t="s">
        <v>53</v>
      </c>
      <c r="F182" s="96">
        <f t="shared" si="53"/>
        <v>7414.4500000000007</v>
      </c>
      <c r="G182" s="96">
        <f t="shared" si="53"/>
        <v>224119.27042549272</v>
      </c>
      <c r="H182" s="96">
        <f t="shared" si="54"/>
        <v>54.428701088222716</v>
      </c>
      <c r="I182" s="96">
        <f t="shared" si="53"/>
        <v>231533.72042549271</v>
      </c>
      <c r="J182" s="96">
        <f t="shared" si="55"/>
        <v>56.229344477867038</v>
      </c>
      <c r="L182" s="96">
        <f t="shared" si="56"/>
        <v>89680.605718440638</v>
      </c>
      <c r="M182" s="99">
        <f t="shared" si="57"/>
        <v>231533.72042549271</v>
      </c>
      <c r="N182" s="96"/>
      <c r="O182" s="96">
        <f t="shared" si="56"/>
        <v>264870.3300072719</v>
      </c>
      <c r="P182" s="97">
        <f t="shared" si="58"/>
        <v>-0.1258601126855694</v>
      </c>
      <c r="Q182" s="92">
        <f t="shared" si="59"/>
        <v>6.3348448531128573E-2</v>
      </c>
      <c r="R182" s="96">
        <f t="shared" si="60"/>
        <v>246201.02239708774</v>
      </c>
      <c r="S182" s="13">
        <f t="shared" si="61"/>
        <v>22081.751971595018</v>
      </c>
      <c r="T182" s="13"/>
      <c r="V182" s="96">
        <f t="shared" si="62"/>
        <v>246201.02239708774</v>
      </c>
      <c r="W182" s="13">
        <f t="shared" si="63"/>
        <v>59.791386212462299</v>
      </c>
      <c r="X182" s="59">
        <f t="shared" si="64"/>
        <v>6.3348448531128643E-2</v>
      </c>
      <c r="Y182" s="97"/>
      <c r="Z182" s="96">
        <f t="shared" si="65"/>
        <v>4117667.0753582921</v>
      </c>
    </row>
    <row r="183" spans="2:26" x14ac:dyDescent="0.2">
      <c r="E183" t="s">
        <v>61</v>
      </c>
      <c r="F183" s="96">
        <f t="shared" si="53"/>
        <v>1068.6529999999998</v>
      </c>
      <c r="G183" s="96">
        <f t="shared" si="53"/>
        <v>57229.57620265094</v>
      </c>
      <c r="H183" s="96">
        <f t="shared" si="54"/>
        <v>43.330793346412243</v>
      </c>
      <c r="I183" s="96">
        <f t="shared" si="53"/>
        <v>58298.229202650939</v>
      </c>
      <c r="J183" s="96">
        <f t="shared" si="55"/>
        <v>44.139913129827285</v>
      </c>
      <c r="L183" s="96">
        <f t="shared" si="56"/>
        <v>18252.680159594875</v>
      </c>
      <c r="M183" s="99">
        <f t="shared" si="57"/>
        <v>58298.229202650939</v>
      </c>
      <c r="N183" s="96"/>
      <c r="O183" s="96">
        <f t="shared" si="56"/>
        <v>57796.593397410354</v>
      </c>
      <c r="P183" s="97">
        <f t="shared" si="58"/>
        <v>8.6793317002496779E-3</v>
      </c>
      <c r="Q183" s="92">
        <f t="shared" si="59"/>
        <v>3.7026680702561182E-2</v>
      </c>
      <c r="R183" s="96">
        <f t="shared" si="60"/>
        <v>60456.819120862223</v>
      </c>
      <c r="S183" s="13">
        <f t="shared" si="61"/>
        <v>3227.2429182112828</v>
      </c>
      <c r="T183" s="13"/>
      <c r="V183" s="96">
        <f t="shared" si="62"/>
        <v>60456.819120862223</v>
      </c>
      <c r="W183" s="13">
        <f t="shared" si="63"/>
        <v>45.774267599524187</v>
      </c>
      <c r="X183" s="59">
        <f t="shared" si="64"/>
        <v>3.702668070256121E-2</v>
      </c>
      <c r="Y183" s="97"/>
      <c r="Z183" s="96">
        <f t="shared" si="65"/>
        <v>1320759.9442069645</v>
      </c>
    </row>
    <row r="184" spans="2:26" x14ac:dyDescent="0.2">
      <c r="E184" t="s">
        <v>56</v>
      </c>
      <c r="F184" s="96">
        <f t="shared" si="53"/>
        <v>9769.8340000000026</v>
      </c>
      <c r="G184" s="96">
        <f t="shared" si="53"/>
        <v>692970.9945035188</v>
      </c>
      <c r="H184" s="96">
        <f t="shared" si="54"/>
        <v>32.035259044864191</v>
      </c>
      <c r="I184" s="96">
        <f t="shared" si="53"/>
        <v>702740.82850351883</v>
      </c>
      <c r="J184" s="96">
        <f t="shared" si="55"/>
        <v>32.486907332451693</v>
      </c>
      <c r="L184" s="96">
        <f t="shared" si="56"/>
        <v>242515.08911228867</v>
      </c>
      <c r="M184" s="99">
        <f t="shared" si="57"/>
        <v>702740.82850351883</v>
      </c>
      <c r="N184" s="96"/>
      <c r="O184" s="96">
        <f t="shared" si="56"/>
        <v>796928.67924601852</v>
      </c>
      <c r="P184" s="97">
        <f t="shared" si="58"/>
        <v>-0.11818855713865346</v>
      </c>
      <c r="Q184" s="92">
        <f t="shared" si="59"/>
        <v>5.9366875361432925E-2</v>
      </c>
      <c r="R184" s="96">
        <f t="shared" si="60"/>
        <v>744460.35568067734</v>
      </c>
      <c r="S184" s="13">
        <f t="shared" si="61"/>
        <v>51489.361177158542</v>
      </c>
      <c r="T184" s="13"/>
      <c r="V184" s="96">
        <f t="shared" si="62"/>
        <v>744460.35568067734</v>
      </c>
      <c r="W184" s="13">
        <f t="shared" si="63"/>
        <v>34.415553510935773</v>
      </c>
      <c r="X184" s="59">
        <f t="shared" si="64"/>
        <v>5.9366875361432925E-2</v>
      </c>
      <c r="Y184" s="97"/>
      <c r="Z184" s="96">
        <f t="shared" si="65"/>
        <v>21631509.004907332</v>
      </c>
    </row>
    <row r="186" spans="2:26" x14ac:dyDescent="0.2">
      <c r="B186" s="5" t="s">
        <v>2914</v>
      </c>
    </row>
    <row r="187" spans="2:26" x14ac:dyDescent="0.2">
      <c r="B187" s="38" t="s">
        <v>2493</v>
      </c>
    </row>
    <row r="188" spans="2:26" x14ac:dyDescent="0.2">
      <c r="B188" t="s">
        <v>2494</v>
      </c>
    </row>
    <row r="189" spans="2:26" x14ac:dyDescent="0.2">
      <c r="B189" t="s">
        <v>2490</v>
      </c>
    </row>
    <row r="191" spans="2:26" x14ac:dyDescent="0.2">
      <c r="X191" s="169"/>
    </row>
  </sheetData>
  <sortState ref="AD1:AD152">
    <sortCondition ref="AD1"/>
  </sortState>
  <mergeCells count="1">
    <mergeCell ref="A1:E1"/>
  </mergeCells>
  <phoneticPr fontId="7" type="noConversion"/>
  <conditionalFormatting sqref="V5:V156">
    <cfRule type="cellIs" dxfId="2" priority="1" stopIfTrue="1" operator="notEqual">
      <formula>R5</formula>
    </cfRule>
  </conditionalFormatting>
  <pageMargins left="0.75" right="0.75" top="1" bottom="1" header="0.5" footer="0.5"/>
  <pageSetup paperSize="9" scale="43" fitToHeight="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72"/>
  <sheetViews>
    <sheetView tabSelected="1" workbookViewId="0">
      <pane xSplit="4" ySplit="4" topLeftCell="E5" activePane="bottomRight" state="frozen"/>
      <selection activeCell="A3" sqref="A3:B3"/>
      <selection pane="topRight" activeCell="A3" sqref="A3:B3"/>
      <selection pane="bottomLeft" activeCell="A3" sqref="A3:B3"/>
      <selection pane="bottomRight" activeCell="E5" sqref="E5"/>
    </sheetView>
  </sheetViews>
  <sheetFormatPr defaultRowHeight="12.75" x14ac:dyDescent="0.2"/>
  <cols>
    <col min="1" max="1" width="4.7109375" customWidth="1"/>
    <col min="2" max="2" width="8.42578125" customWidth="1"/>
    <col min="3" max="3" width="10.28515625" customWidth="1"/>
    <col min="4" max="4" width="26.7109375" customWidth="1"/>
    <col min="5" max="7" width="11.140625" customWidth="1"/>
    <col min="8" max="8" width="12.140625" customWidth="1"/>
    <col min="10" max="10" width="16.28515625" customWidth="1"/>
  </cols>
  <sheetData>
    <row r="1" spans="1:10" x14ac:dyDescent="0.2">
      <c r="A1" s="178" t="s">
        <v>9382</v>
      </c>
      <c r="B1" s="178"/>
      <c r="C1" s="177"/>
      <c r="D1" s="177"/>
    </row>
    <row r="2" spans="1:10" x14ac:dyDescent="0.2">
      <c r="C2" s="19"/>
      <c r="D2" s="19"/>
    </row>
    <row r="3" spans="1:10" x14ac:dyDescent="0.2">
      <c r="C3" s="42"/>
      <c r="D3" s="42"/>
    </row>
    <row r="4" spans="1:10" ht="63.75" x14ac:dyDescent="0.2">
      <c r="A4" t="s">
        <v>7323</v>
      </c>
      <c r="B4" t="s">
        <v>6859</v>
      </c>
      <c r="C4" s="26" t="s">
        <v>6860</v>
      </c>
      <c r="D4" s="25" t="s">
        <v>7324</v>
      </c>
      <c r="E4" s="44" t="s">
        <v>10984</v>
      </c>
      <c r="F4" s="44" t="s">
        <v>10985</v>
      </c>
      <c r="G4" s="44" t="s">
        <v>13474</v>
      </c>
      <c r="H4" s="44" t="s">
        <v>1202</v>
      </c>
      <c r="I4" s="44" t="s">
        <v>1201</v>
      </c>
      <c r="J4" s="143" t="s">
        <v>2910</v>
      </c>
    </row>
    <row r="5" spans="1:10" x14ac:dyDescent="0.2">
      <c r="A5" t="s">
        <v>7325</v>
      </c>
      <c r="B5" t="s">
        <v>8407</v>
      </c>
      <c r="C5" s="39" t="s">
        <v>4601</v>
      </c>
      <c r="D5" s="39" t="s">
        <v>11590</v>
      </c>
      <c r="E5" s="4">
        <f>INDEX('Age gender adjustments'!$G:$G,MATCH('Final Weighted Populations'!C5,'Age gender adjustments'!$B:$B,0),1)</f>
        <v>118749.28954086767</v>
      </c>
      <c r="F5" s="4">
        <f>INDEX('Age gender adjustments'!$H:$H,MATCH('Final Weighted Populations'!C5,'Age gender adjustments'!$B:$B,0),1)</f>
        <v>125558.03736388091</v>
      </c>
      <c r="G5" s="4">
        <f>INDEX('Substance misuse services'!$U:$U,MATCH('Final Weighted Populations'!C5,'Substance misuse services'!$B:$B,0),1)</f>
        <v>154488.72363807703</v>
      </c>
      <c r="H5" s="68">
        <f>(E5*Inputs!$B$8)+('Final Weighted Populations'!F5*Inputs!$B$9)+('Final Weighted Populations'!G5*SUM(Inputs!$B$10:$B$12))</f>
        <v>133382.3435560831</v>
      </c>
      <c r="I5" s="52">
        <f>H5/Inputs!$B$5</f>
        <v>2.4669208256261105E-3</v>
      </c>
      <c r="J5" s="52">
        <f>I5/(VLOOKUP(C5,'LA SMR&lt;75 and MFF weighted popn'!$B$5:$E$156,4,0))*100000</f>
        <v>2.6609812037012488E-3</v>
      </c>
    </row>
    <row r="6" spans="1:10" x14ac:dyDescent="0.2">
      <c r="A6" t="s">
        <v>7325</v>
      </c>
      <c r="B6" t="s">
        <v>8408</v>
      </c>
      <c r="C6" s="39" t="s">
        <v>4821</v>
      </c>
      <c r="D6" s="39" t="s">
        <v>11591</v>
      </c>
      <c r="E6" s="4">
        <f>INDEX('Age gender adjustments'!$G:$G,MATCH('Final Weighted Populations'!C6,'Age gender adjustments'!$B:$B,0),1)</f>
        <v>217667.30301112359</v>
      </c>
      <c r="F6" s="4">
        <f>INDEX('Age gender adjustments'!$H:$H,MATCH('Final Weighted Populations'!C6,'Age gender adjustments'!$B:$B,0),1)</f>
        <v>207834.58855720863</v>
      </c>
      <c r="G6" s="4">
        <f>INDEX('Substance misuse services'!$U:$U,MATCH('Final Weighted Populations'!C6,'Substance misuse services'!$B:$B,0),1)</f>
        <v>277991.8827895773</v>
      </c>
      <c r="H6" s="68">
        <f>(E6*Inputs!$B$8)+('Final Weighted Populations'!F6*Inputs!$B$9)+('Final Weighted Populations'!G6*SUM(Inputs!$B$10:$B$12))</f>
        <v>234282.16599909292</v>
      </c>
      <c r="I6" s="52">
        <f>H6/Inputs!$B$5</f>
        <v>4.3330739209342471E-3</v>
      </c>
      <c r="J6" s="52">
        <f>I6/(VLOOKUP(C6,'LA SMR&lt;75 and MFF weighted popn'!$B$5:$E$156,4,0))*100000</f>
        <v>3.0982584271121408E-3</v>
      </c>
    </row>
    <row r="7" spans="1:10" x14ac:dyDescent="0.2">
      <c r="A7" t="s">
        <v>7325</v>
      </c>
      <c r="B7" t="s">
        <v>8409</v>
      </c>
      <c r="C7" s="39" t="s">
        <v>5215</v>
      </c>
      <c r="D7" s="39" t="s">
        <v>11592</v>
      </c>
      <c r="E7" s="4">
        <f>INDEX('Age gender adjustments'!$G:$G,MATCH('Final Weighted Populations'!C7,'Age gender adjustments'!$B:$B,0),1)</f>
        <v>131695.87721685684</v>
      </c>
      <c r="F7" s="4">
        <f>INDEX('Age gender adjustments'!$H:$H,MATCH('Final Weighted Populations'!C7,'Age gender adjustments'!$B:$B,0),1)</f>
        <v>141679.28559941775</v>
      </c>
      <c r="G7" s="4">
        <f>INDEX('Substance misuse services'!$U:$U,MATCH('Final Weighted Populations'!C7,'Substance misuse services'!$B:$B,0),1)</f>
        <v>160093.01939296647</v>
      </c>
      <c r="H7" s="68">
        <f>(E7*Inputs!$B$8)+('Final Weighted Populations'!F7*Inputs!$B$9)+('Final Weighted Populations'!G7*SUM(Inputs!$B$10:$B$12))</f>
        <v>145056.49194300867</v>
      </c>
      <c r="I7" s="52">
        <f>H7/Inputs!$B$5</f>
        <v>2.6828354587727908E-3</v>
      </c>
      <c r="J7" s="52">
        <f>I7/(VLOOKUP(C7,'LA SMR&lt;75 and MFF weighted popn'!$B$5:$E$156,4,0))*100000</f>
        <v>1.986323478160093E-3</v>
      </c>
    </row>
    <row r="8" spans="1:10" x14ac:dyDescent="0.2">
      <c r="A8" t="s">
        <v>7325</v>
      </c>
      <c r="B8" t="s">
        <v>8410</v>
      </c>
      <c r="C8" s="39" t="s">
        <v>5256</v>
      </c>
      <c r="D8" s="39" t="s">
        <v>11593</v>
      </c>
      <c r="E8" s="4">
        <f>INDEX('Age gender adjustments'!$G:$G,MATCH('Final Weighted Populations'!C8,'Age gender adjustments'!$B:$B,0),1)</f>
        <v>205259.04197265871</v>
      </c>
      <c r="F8" s="4">
        <f>INDEX('Age gender adjustments'!$H:$H,MATCH('Final Weighted Populations'!C8,'Age gender adjustments'!$B:$B,0),1)</f>
        <v>214353.40641498574</v>
      </c>
      <c r="G8" s="4">
        <f>INDEX('Substance misuse services'!$U:$U,MATCH('Final Weighted Populations'!C8,'Substance misuse services'!$B:$B,0),1)</f>
        <v>258599.98850370222</v>
      </c>
      <c r="H8" s="68">
        <f>(E8*Inputs!$B$8)+('Final Weighted Populations'!F8*Inputs!$B$9)+('Final Weighted Populations'!G8*SUM(Inputs!$B$10:$B$12))</f>
        <v>226694.06551734274</v>
      </c>
      <c r="I8" s="52">
        <f>H8/Inputs!$B$5</f>
        <v>4.1927311843598051E-3</v>
      </c>
      <c r="J8" s="52">
        <f>I8/(VLOOKUP(C8,'LA SMR&lt;75 and MFF weighted popn'!$B$5:$E$156,4,0))*100000</f>
        <v>2.1523830555812157E-3</v>
      </c>
    </row>
    <row r="9" spans="1:10" x14ac:dyDescent="0.2">
      <c r="A9" t="s">
        <v>7325</v>
      </c>
      <c r="B9" t="s">
        <v>8421</v>
      </c>
      <c r="C9" s="39" t="s">
        <v>6766</v>
      </c>
      <c r="D9" s="39" t="s">
        <v>11594</v>
      </c>
      <c r="E9" s="4">
        <f>INDEX('Age gender adjustments'!$G:$G,MATCH('Final Weighted Populations'!C9,'Age gender adjustments'!$B:$B,0),1)</f>
        <v>114665.27239428474</v>
      </c>
      <c r="F9" s="4">
        <f>INDEX('Age gender adjustments'!$H:$H,MATCH('Final Weighted Populations'!C9,'Age gender adjustments'!$B:$B,0),1)</f>
        <v>124878.38502190656</v>
      </c>
      <c r="G9" s="4">
        <f>INDEX('Substance misuse services'!$U:$U,MATCH('Final Weighted Populations'!C9,'Substance misuse services'!$B:$B,0),1)</f>
        <v>129698.09423643175</v>
      </c>
      <c r="H9" s="68">
        <f>(E9*Inputs!$B$8)+('Final Weighted Populations'!F9*Inputs!$B$9)+('Final Weighted Populations'!G9*SUM(Inputs!$B$10:$B$12))</f>
        <v>123606.30915949472</v>
      </c>
      <c r="I9" s="52">
        <f>H9/Inputs!$B$5</f>
        <v>2.2861120153892388E-3</v>
      </c>
      <c r="J9" s="52">
        <f>I9/(VLOOKUP(C9,'LA SMR&lt;75 and MFF weighted popn'!$B$5:$E$156,4,0))*100000</f>
        <v>2.1452751557986807E-3</v>
      </c>
    </row>
    <row r="10" spans="1:10" x14ac:dyDescent="0.2">
      <c r="A10" t="s">
        <v>7325</v>
      </c>
      <c r="B10" t="s">
        <v>14244</v>
      </c>
      <c r="C10" s="39" t="s">
        <v>6791</v>
      </c>
      <c r="D10" s="39" t="s">
        <v>11595</v>
      </c>
      <c r="E10" s="4">
        <f>INDEX('Age gender adjustments'!$G:$G,MATCH('Final Weighted Populations'!C10,'Age gender adjustments'!$B:$B,0),1)</f>
        <v>524619.30966922222</v>
      </c>
      <c r="F10" s="4">
        <f>INDEX('Age gender adjustments'!$H:$H,MATCH('Final Weighted Populations'!C10,'Age gender adjustments'!$B:$B,0),1)</f>
        <v>532786.66553646664</v>
      </c>
      <c r="G10" s="4">
        <f>INDEX('Substance misuse services'!$U:$U,MATCH('Final Weighted Populations'!C10,'Substance misuse services'!$B:$B,0),1)</f>
        <v>479450.06013800448</v>
      </c>
      <c r="H10" s="68">
        <f>(E10*Inputs!$B$8)+('Final Weighted Populations'!F10*Inputs!$B$9)+('Final Weighted Populations'!G10*SUM(Inputs!$B$10:$B$12))</f>
        <v>512483.7325517977</v>
      </c>
      <c r="I10" s="52">
        <f>H10/Inputs!$B$5</f>
        <v>9.4784418905868983E-3</v>
      </c>
      <c r="J10" s="52">
        <f>I10/(VLOOKUP(C10,'LA SMR&lt;75 and MFF weighted popn'!$B$5:$E$156,4,0))*100000</f>
        <v>1.8242241497330848E-3</v>
      </c>
    </row>
    <row r="11" spans="1:10" x14ac:dyDescent="0.2">
      <c r="A11" t="s">
        <v>7325</v>
      </c>
      <c r="B11" t="s">
        <v>14245</v>
      </c>
      <c r="C11" s="39" t="s">
        <v>11963</v>
      </c>
      <c r="D11" s="39" t="s">
        <v>11596</v>
      </c>
      <c r="E11" s="4">
        <f>INDEX('Age gender adjustments'!$G:$G,MATCH('Final Weighted Populations'!C11,'Age gender adjustments'!$B:$B,0),1)</f>
        <v>243384.73926266271</v>
      </c>
      <c r="F11" s="4">
        <f>INDEX('Age gender adjustments'!$H:$H,MATCH('Final Weighted Populations'!C11,'Age gender adjustments'!$B:$B,0),1)</f>
        <v>274703.66130716488</v>
      </c>
      <c r="G11" s="4">
        <f>INDEX('Substance misuse services'!$U:$U,MATCH('Final Weighted Populations'!C11,'Substance misuse services'!$B:$B,0),1)</f>
        <v>248146.75194345944</v>
      </c>
      <c r="H11" s="68">
        <f>(E11*Inputs!$B$8)+('Final Weighted Populations'!F11*Inputs!$B$9)+('Final Weighted Populations'!G11*SUM(Inputs!$B$10:$B$12))</f>
        <v>256863.39419294609</v>
      </c>
      <c r="I11" s="52">
        <f>H11/Inputs!$B$5</f>
        <v>4.7507161711336458E-3</v>
      </c>
      <c r="J11" s="52">
        <f>I11/(VLOOKUP(C11,'LA SMR&lt;75 and MFF weighted popn'!$B$5:$E$156,4,0))*100000</f>
        <v>1.4932238298450405E-3</v>
      </c>
    </row>
    <row r="12" spans="1:10" x14ac:dyDescent="0.2">
      <c r="A12" t="s">
        <v>7325</v>
      </c>
      <c r="B12" t="s">
        <v>14123</v>
      </c>
      <c r="C12" s="39" t="s">
        <v>11343</v>
      </c>
      <c r="D12" s="39" t="s">
        <v>11597</v>
      </c>
      <c r="E12" s="4">
        <f>INDEX('Age gender adjustments'!$G:$G,MATCH('Final Weighted Populations'!C12,'Age gender adjustments'!$B:$B,0),1)</f>
        <v>231008.33603285326</v>
      </c>
      <c r="F12" s="4">
        <f>INDEX('Age gender adjustments'!$H:$H,MATCH('Final Weighted Populations'!C12,'Age gender adjustments'!$B:$B,0),1)</f>
        <v>239148.91199682135</v>
      </c>
      <c r="G12" s="4">
        <f>INDEX('Substance misuse services'!$U:$U,MATCH('Final Weighted Populations'!C12,'Substance misuse services'!$B:$B,0),1)</f>
        <v>273662.05862556357</v>
      </c>
      <c r="H12" s="68">
        <f>(E12*Inputs!$B$8)+('Final Weighted Populations'!F12*Inputs!$B$9)+('Final Weighted Populations'!G12*SUM(Inputs!$B$10:$B$12))</f>
        <v>248477.88480149227</v>
      </c>
      <c r="I12" s="52">
        <f>H12/Inputs!$B$5</f>
        <v>4.5956252707959801E-3</v>
      </c>
      <c r="J12" s="52">
        <f>I12/(VLOOKUP(C12,'LA SMR&lt;75 and MFF weighted popn'!$B$5:$E$156,4,0))*100000</f>
        <v>2.2809771211506342E-3</v>
      </c>
    </row>
    <row r="13" spans="1:10" x14ac:dyDescent="0.2">
      <c r="A13" t="s">
        <v>7325</v>
      </c>
      <c r="B13" t="s">
        <v>14124</v>
      </c>
      <c r="C13" s="39" t="s">
        <v>3962</v>
      </c>
      <c r="D13" s="39" t="s">
        <v>11598</v>
      </c>
      <c r="E13" s="4">
        <f>INDEX('Age gender adjustments'!$G:$G,MATCH('Final Weighted Populations'!C13,'Age gender adjustments'!$B:$B,0),1)</f>
        <v>479113.97415466257</v>
      </c>
      <c r="F13" s="4">
        <f>INDEX('Age gender adjustments'!$H:$H,MATCH('Final Weighted Populations'!C13,'Age gender adjustments'!$B:$B,0),1)</f>
        <v>373861.44381541695</v>
      </c>
      <c r="G13" s="4">
        <f>INDEX('Substance misuse services'!$U:$U,MATCH('Final Weighted Populations'!C13,'Substance misuse services'!$B:$B,0),1)</f>
        <v>380502.53161788528</v>
      </c>
      <c r="H13" s="68">
        <f>(E13*Inputs!$B$8)+('Final Weighted Populations'!F13*Inputs!$B$9)+('Final Weighted Populations'!G13*SUM(Inputs!$B$10:$B$12))</f>
        <v>405960.004158478</v>
      </c>
      <c r="I13" s="52">
        <f>H13/Inputs!$B$5</f>
        <v>7.5082740483467698E-3</v>
      </c>
      <c r="J13" s="52">
        <f>I13/(VLOOKUP(C13,'LA SMR&lt;75 and MFF weighted popn'!$B$5:$E$156,4,0))*100000</f>
        <v>2.6309652388517893E-3</v>
      </c>
    </row>
    <row r="14" spans="1:10" x14ac:dyDescent="0.2">
      <c r="A14" t="s">
        <v>7325</v>
      </c>
      <c r="B14" t="s">
        <v>14125</v>
      </c>
      <c r="C14" s="39" t="s">
        <v>4103</v>
      </c>
      <c r="D14" s="39" t="s">
        <v>11599</v>
      </c>
      <c r="E14" s="4">
        <f>INDEX('Age gender adjustments'!$G:$G,MATCH('Final Weighted Populations'!C14,'Age gender adjustments'!$B:$B,0),1)</f>
        <v>215061.35725297913</v>
      </c>
      <c r="F14" s="4">
        <f>INDEX('Age gender adjustments'!$H:$H,MATCH('Final Weighted Populations'!C14,'Age gender adjustments'!$B:$B,0),1)</f>
        <v>232077.98322165781</v>
      </c>
      <c r="G14" s="4">
        <f>INDEX('Substance misuse services'!$U:$U,MATCH('Final Weighted Populations'!C14,'Substance misuse services'!$B:$B,0),1)</f>
        <v>211446.80539692979</v>
      </c>
      <c r="H14" s="68">
        <f>(E14*Inputs!$B$8)+('Final Weighted Populations'!F14*Inputs!$B$9)+('Final Weighted Populations'!G14*SUM(Inputs!$B$10:$B$12))</f>
        <v>220293.38255723292</v>
      </c>
      <c r="I14" s="52">
        <f>H14/Inputs!$B$5</f>
        <v>4.0743498628778808E-3</v>
      </c>
      <c r="J14" s="52">
        <f>I14/(VLOOKUP(C14,'LA SMR&lt;75 and MFF weighted popn'!$B$5:$E$156,4,0))*100000</f>
        <v>1.9971578583927647E-3</v>
      </c>
    </row>
    <row r="15" spans="1:10" x14ac:dyDescent="0.2">
      <c r="A15" t="s">
        <v>7325</v>
      </c>
      <c r="B15" t="s">
        <v>14126</v>
      </c>
      <c r="C15" s="39" t="s">
        <v>4643</v>
      </c>
      <c r="D15" s="39" t="s">
        <v>11600</v>
      </c>
      <c r="E15" s="4">
        <f>INDEX('Age gender adjustments'!$G:$G,MATCH('Final Weighted Populations'!C15,'Age gender adjustments'!$B:$B,0),1)</f>
        <v>172849.06731982436</v>
      </c>
      <c r="F15" s="4">
        <f>INDEX('Age gender adjustments'!$H:$H,MATCH('Final Weighted Populations'!C15,'Age gender adjustments'!$B:$B,0),1)</f>
        <v>179377.40300917282</v>
      </c>
      <c r="G15" s="4">
        <f>INDEX('Substance misuse services'!$U:$U,MATCH('Final Weighted Populations'!C15,'Substance misuse services'!$B:$B,0),1)</f>
        <v>168443.06704678599</v>
      </c>
      <c r="H15" s="68">
        <f>(E15*Inputs!$B$8)+('Final Weighted Populations'!F15*Inputs!$B$9)+('Final Weighted Populations'!G15*SUM(Inputs!$B$10:$B$12))</f>
        <v>173838.15110518815</v>
      </c>
      <c r="I15" s="52">
        <f>H15/Inputs!$B$5</f>
        <v>3.2151553482744994E-3</v>
      </c>
      <c r="J15" s="52">
        <f>I15/(VLOOKUP(C15,'LA SMR&lt;75 and MFF weighted popn'!$B$5:$E$156,4,0))*100000</f>
        <v>2.1546191958567852E-3</v>
      </c>
    </row>
    <row r="16" spans="1:10" x14ac:dyDescent="0.2">
      <c r="A16" t="s">
        <v>7325</v>
      </c>
      <c r="B16" t="s">
        <v>14127</v>
      </c>
      <c r="C16" s="39" t="s">
        <v>7845</v>
      </c>
      <c r="D16" s="39" t="s">
        <v>11601</v>
      </c>
      <c r="E16" s="4">
        <f>INDEX('Age gender adjustments'!$G:$G,MATCH('Final Weighted Populations'!C16,'Age gender adjustments'!$B:$B,0),1)</f>
        <v>346176.44894575415</v>
      </c>
      <c r="F16" s="4">
        <f>INDEX('Age gender adjustments'!$H:$H,MATCH('Final Weighted Populations'!C16,'Age gender adjustments'!$B:$B,0),1)</f>
        <v>344332.6233917572</v>
      </c>
      <c r="G16" s="4">
        <f>INDEX('Substance misuse services'!$U:$U,MATCH('Final Weighted Populations'!C16,'Substance misuse services'!$B:$B,0),1)</f>
        <v>303769.31255445664</v>
      </c>
      <c r="H16" s="68">
        <f>(E16*Inputs!$B$8)+('Final Weighted Populations'!F16*Inputs!$B$9)+('Final Weighted Populations'!G16*SUM(Inputs!$B$10:$B$12))</f>
        <v>331177.11609861872</v>
      </c>
      <c r="I16" s="52">
        <f>H16/Inputs!$B$5</f>
        <v>6.1251564704361411E-3</v>
      </c>
      <c r="J16" s="52">
        <f>I16/(VLOOKUP(C16,'LA SMR&lt;75 and MFF weighted popn'!$B$5:$E$156,4,0))*100000</f>
        <v>2.2106307097983931E-3</v>
      </c>
    </row>
    <row r="17" spans="1:10" x14ac:dyDescent="0.2">
      <c r="A17" t="s">
        <v>7326</v>
      </c>
      <c r="B17" t="s">
        <v>14204</v>
      </c>
      <c r="C17" s="39" t="s">
        <v>7130</v>
      </c>
      <c r="D17" s="39" t="s">
        <v>11602</v>
      </c>
      <c r="E17" s="4">
        <f>INDEX('Age gender adjustments'!$G:$G,MATCH('Final Weighted Populations'!C17,'Age gender adjustments'!$B:$B,0),1)</f>
        <v>174179.45645340366</v>
      </c>
      <c r="F17" s="4">
        <f>INDEX('Age gender adjustments'!$H:$H,MATCH('Final Weighted Populations'!C17,'Age gender adjustments'!$B:$B,0),1)</f>
        <v>186493.83474676264</v>
      </c>
      <c r="G17" s="4">
        <f>INDEX('Substance misuse services'!$U:$U,MATCH('Final Weighted Populations'!C17,'Substance misuse services'!$B:$B,0),1)</f>
        <v>168005.44577623211</v>
      </c>
      <c r="H17" s="68">
        <f>(E17*Inputs!$B$8)+('Final Weighted Populations'!F17*Inputs!$B$9)+('Final Weighted Populations'!G17*SUM(Inputs!$B$10:$B$12))</f>
        <v>176765.79621636157</v>
      </c>
      <c r="I17" s="52">
        <f>H17/Inputs!$B$5</f>
        <v>3.2693024602703197E-3</v>
      </c>
      <c r="J17" s="52">
        <f>I17/(VLOOKUP(C17,'LA SMR&lt;75 and MFF weighted popn'!$B$5:$E$156,4,0))*100000</f>
        <v>2.5863954531458377E-3</v>
      </c>
    </row>
    <row r="18" spans="1:10" x14ac:dyDescent="0.2">
      <c r="A18" t="s">
        <v>7326</v>
      </c>
      <c r="B18" t="s">
        <v>14205</v>
      </c>
      <c r="C18" s="39" t="s">
        <v>12276</v>
      </c>
      <c r="D18" s="39" t="s">
        <v>11603</v>
      </c>
      <c r="E18" s="4">
        <f>INDEX('Age gender adjustments'!$G:$G,MATCH('Final Weighted Populations'!C18,'Age gender adjustments'!$B:$B,0),1)</f>
        <v>207511.22782004214</v>
      </c>
      <c r="F18" s="4">
        <f>INDEX('Age gender adjustments'!$H:$H,MATCH('Final Weighted Populations'!C18,'Age gender adjustments'!$B:$B,0),1)</f>
        <v>222974.7797627493</v>
      </c>
      <c r="G18" s="4">
        <f>INDEX('Substance misuse services'!$U:$U,MATCH('Final Weighted Populations'!C18,'Substance misuse services'!$B:$B,0),1)</f>
        <v>209449.80197016199</v>
      </c>
      <c r="H18" s="68">
        <f>(E18*Inputs!$B$8)+('Final Weighted Populations'!F18*Inputs!$B$9)+('Final Weighted Populations'!G18*SUM(Inputs!$B$10:$B$12))</f>
        <v>214027.09219289664</v>
      </c>
      <c r="I18" s="52">
        <f>H18/Inputs!$B$5</f>
        <v>3.9584541469452729E-3</v>
      </c>
      <c r="J18" s="52">
        <f>I18/(VLOOKUP(C18,'LA SMR&lt;75 and MFF weighted popn'!$B$5:$E$156,4,0))*100000</f>
        <v>1.9154250379339308E-3</v>
      </c>
    </row>
    <row r="19" spans="1:10" x14ac:dyDescent="0.2">
      <c r="A19" t="s">
        <v>7326</v>
      </c>
      <c r="B19" t="s">
        <v>14212</v>
      </c>
      <c r="C19" s="39" t="s">
        <v>12300</v>
      </c>
      <c r="D19" s="39" t="s">
        <v>11604</v>
      </c>
      <c r="E19" s="4">
        <f>INDEX('Age gender adjustments'!$G:$G,MATCH('Final Weighted Populations'!C19,'Age gender adjustments'!$B:$B,0),1)</f>
        <v>223950.94248711519</v>
      </c>
      <c r="F19" s="4">
        <f>INDEX('Age gender adjustments'!$H:$H,MATCH('Final Weighted Populations'!C19,'Age gender adjustments'!$B:$B,0),1)</f>
        <v>237036.09469876767</v>
      </c>
      <c r="G19" s="4">
        <f>INDEX('Substance misuse services'!$U:$U,MATCH('Final Weighted Populations'!C19,'Substance misuse services'!$B:$B,0),1)</f>
        <v>239087.97176239418</v>
      </c>
      <c r="H19" s="68">
        <f>(E19*Inputs!$B$8)+('Final Weighted Populations'!F19*Inputs!$B$9)+('Final Weighted Populations'!G19*SUM(Inputs!$B$10:$B$12))</f>
        <v>234015.89392457175</v>
      </c>
      <c r="I19" s="52">
        <f>H19/Inputs!$B$5</f>
        <v>4.3281491902059793E-3</v>
      </c>
      <c r="J19" s="52">
        <f>I19/(VLOOKUP(C19,'LA SMR&lt;75 and MFF weighted popn'!$B$5:$E$156,4,0))*100000</f>
        <v>2.9109929713375198E-3</v>
      </c>
    </row>
    <row r="20" spans="1:10" x14ac:dyDescent="0.2">
      <c r="A20" t="s">
        <v>7326</v>
      </c>
      <c r="B20" t="s">
        <v>14213</v>
      </c>
      <c r="C20" s="39" t="s">
        <v>12337</v>
      </c>
      <c r="D20" s="39" t="s">
        <v>11605</v>
      </c>
      <c r="E20" s="4">
        <f>INDEX('Age gender adjustments'!$G:$G,MATCH('Final Weighted Populations'!C20,'Age gender adjustments'!$B:$B,0),1)</f>
        <v>203897.67615408814</v>
      </c>
      <c r="F20" s="4">
        <f>INDEX('Age gender adjustments'!$H:$H,MATCH('Final Weighted Populations'!C20,'Age gender adjustments'!$B:$B,0),1)</f>
        <v>215703.39014129579</v>
      </c>
      <c r="G20" s="4">
        <f>INDEX('Substance misuse services'!$U:$U,MATCH('Final Weighted Populations'!C20,'Substance misuse services'!$B:$B,0),1)</f>
        <v>272728.78981600545</v>
      </c>
      <c r="H20" s="68">
        <f>(E20*Inputs!$B$8)+('Final Weighted Populations'!F20*Inputs!$B$9)+('Final Weighted Populations'!G20*SUM(Inputs!$B$10:$B$12))</f>
        <v>231584.08360671788</v>
      </c>
      <c r="I20" s="52">
        <f>H20/Inputs!$B$5</f>
        <v>4.283172596174523E-3</v>
      </c>
      <c r="J20" s="52">
        <f>I20/(VLOOKUP(C20,'LA SMR&lt;75 and MFF weighted popn'!$B$5:$E$156,4,0))*100000</f>
        <v>3.0108303577752048E-3</v>
      </c>
    </row>
    <row r="21" spans="1:10" x14ac:dyDescent="0.2">
      <c r="A21" t="s">
        <v>7326</v>
      </c>
      <c r="B21" t="s">
        <v>14248</v>
      </c>
      <c r="C21" s="39" t="s">
        <v>12480</v>
      </c>
      <c r="D21" s="39" t="s">
        <v>11606</v>
      </c>
      <c r="E21" s="4">
        <f>INDEX('Age gender adjustments'!$G:$G,MATCH('Final Weighted Populations'!C21,'Age gender adjustments'!$B:$B,0),1)</f>
        <v>269097.30427958624</v>
      </c>
      <c r="F21" s="4">
        <f>INDEX('Age gender adjustments'!$H:$H,MATCH('Final Weighted Populations'!C21,'Age gender adjustments'!$B:$B,0),1)</f>
        <v>303285.86658102053</v>
      </c>
      <c r="G21" s="4">
        <f>INDEX('Substance misuse services'!$U:$U,MATCH('Final Weighted Populations'!C21,'Substance misuse services'!$B:$B,0),1)</f>
        <v>296120.75295757619</v>
      </c>
      <c r="H21" s="68">
        <f>(E21*Inputs!$B$8)+('Final Weighted Populations'!F21*Inputs!$B$9)+('Final Weighted Populations'!G21*SUM(Inputs!$B$10:$B$12))</f>
        <v>291170.7278792361</v>
      </c>
      <c r="I21" s="52">
        <f>H21/Inputs!$B$5</f>
        <v>5.3852340067482773E-3</v>
      </c>
      <c r="J21" s="52">
        <f>I21/(VLOOKUP(C21,'LA SMR&lt;75 and MFF weighted popn'!$B$5:$E$156,4,0))*100000</f>
        <v>1.4391961467383903E-3</v>
      </c>
    </row>
    <row r="22" spans="1:10" x14ac:dyDescent="0.2">
      <c r="A22" t="s">
        <v>7326</v>
      </c>
      <c r="B22" t="s">
        <v>14249</v>
      </c>
      <c r="C22" s="39" t="s">
        <v>12623</v>
      </c>
      <c r="D22" s="39" t="s">
        <v>11607</v>
      </c>
      <c r="E22" s="4">
        <f>INDEX('Age gender adjustments'!$G:$G,MATCH('Final Weighted Populations'!C22,'Age gender adjustments'!$B:$B,0),1)</f>
        <v>276621.86138987821</v>
      </c>
      <c r="F22" s="4">
        <f>INDEX('Age gender adjustments'!$H:$H,MATCH('Final Weighted Populations'!C22,'Age gender adjustments'!$B:$B,0),1)</f>
        <v>294592.58102898923</v>
      </c>
      <c r="G22" s="4">
        <f>INDEX('Substance misuse services'!$U:$U,MATCH('Final Weighted Populations'!C22,'Substance misuse services'!$B:$B,0),1)</f>
        <v>277885.90903630189</v>
      </c>
      <c r="H22" s="68">
        <f>(E22*Inputs!$B$8)+('Final Weighted Populations'!F22*Inputs!$B$9)+('Final Weighted Populations'!G22*SUM(Inputs!$B$10:$B$12))</f>
        <v>283860.71827604808</v>
      </c>
      <c r="I22" s="52">
        <f>H22/Inputs!$B$5</f>
        <v>5.2500345909571684E-3</v>
      </c>
      <c r="J22" s="52">
        <f>I22/(VLOOKUP(C22,'LA SMR&lt;75 and MFF weighted popn'!$B$5:$E$156,4,0))*100000</f>
        <v>1.5830365292303346E-3</v>
      </c>
    </row>
    <row r="23" spans="1:10" x14ac:dyDescent="0.2">
      <c r="A23" t="s">
        <v>7326</v>
      </c>
      <c r="B23" t="s">
        <v>10168</v>
      </c>
      <c r="C23" s="39" t="s">
        <v>11581</v>
      </c>
      <c r="D23" s="39" t="s">
        <v>11608</v>
      </c>
      <c r="E23" s="4">
        <f>INDEX('Age gender adjustments'!$G:$G,MATCH('Final Weighted Populations'!C23,'Age gender adjustments'!$B:$B,0),1)</f>
        <v>364756.57543640363</v>
      </c>
      <c r="F23" s="4">
        <f>INDEX('Age gender adjustments'!$H:$H,MATCH('Final Weighted Populations'!C23,'Age gender adjustments'!$B:$B,0),1)</f>
        <v>384417.74266229506</v>
      </c>
      <c r="G23" s="4">
        <f>INDEX('Substance misuse services'!$U:$U,MATCH('Final Weighted Populations'!C23,'Substance misuse services'!$B:$B,0),1)</f>
        <v>403124.82437378925</v>
      </c>
      <c r="H23" s="68">
        <f>(E23*Inputs!$B$8)+('Final Weighted Populations'!F23*Inputs!$B$9)+('Final Weighted Populations'!G23*SUM(Inputs!$B$10:$B$12))</f>
        <v>385148.3878839743</v>
      </c>
      <c r="I23" s="52">
        <f>H23/Inputs!$B$5</f>
        <v>7.1233609613989063E-3</v>
      </c>
      <c r="J23" s="52">
        <f>I23/(VLOOKUP(C23,'LA SMR&lt;75 and MFF weighted popn'!$B$5:$E$156,4,0))*100000</f>
        <v>2.5305663833171954E-3</v>
      </c>
    </row>
    <row r="24" spans="1:10" x14ac:dyDescent="0.2">
      <c r="A24" t="s">
        <v>7326</v>
      </c>
      <c r="B24" t="s">
        <v>10169</v>
      </c>
      <c r="C24" s="39" t="s">
        <v>4408</v>
      </c>
      <c r="D24" s="39" t="s">
        <v>11609</v>
      </c>
      <c r="E24" s="4">
        <f>INDEX('Age gender adjustments'!$G:$G,MATCH('Final Weighted Populations'!C24,'Age gender adjustments'!$B:$B,0),1)</f>
        <v>189109.39260641046</v>
      </c>
      <c r="F24" s="4">
        <f>INDEX('Age gender adjustments'!$H:$H,MATCH('Final Weighted Populations'!C24,'Age gender adjustments'!$B:$B,0),1)</f>
        <v>205376.15373994087</v>
      </c>
      <c r="G24" s="4">
        <f>INDEX('Substance misuse services'!$U:$U,MATCH('Final Weighted Populations'!C24,'Substance misuse services'!$B:$B,0),1)</f>
        <v>192698.80156799644</v>
      </c>
      <c r="H24" s="68">
        <f>(E24*Inputs!$B$8)+('Final Weighted Populations'!F24*Inputs!$B$9)+('Final Weighted Populations'!G24*SUM(Inputs!$B$10:$B$12))</f>
        <v>196486.43641907</v>
      </c>
      <c r="I24" s="52">
        <f>H24/Inputs!$B$5</f>
        <v>3.6340378271390644E-3</v>
      </c>
      <c r="J24" s="52">
        <f>I24/(VLOOKUP(C24,'LA SMR&lt;75 and MFF weighted popn'!$B$5:$E$156,4,0))*100000</f>
        <v>1.9323892615296261E-3</v>
      </c>
    </row>
    <row r="25" spans="1:10" x14ac:dyDescent="0.2">
      <c r="A25" t="s">
        <v>7326</v>
      </c>
      <c r="B25" t="s">
        <v>10170</v>
      </c>
      <c r="C25" s="39" t="s">
        <v>7685</v>
      </c>
      <c r="D25" s="39" t="s">
        <v>11610</v>
      </c>
      <c r="E25" s="4">
        <f>INDEX('Age gender adjustments'!$G:$G,MATCH('Final Weighted Populations'!C25,'Age gender adjustments'!$B:$B,0),1)</f>
        <v>1238202.350935542</v>
      </c>
      <c r="F25" s="4">
        <f>INDEX('Age gender adjustments'!$H:$H,MATCH('Final Weighted Populations'!C25,'Age gender adjustments'!$B:$B,0),1)</f>
        <v>957530.68842618878</v>
      </c>
      <c r="G25" s="4">
        <f>INDEX('Substance misuse services'!$U:$U,MATCH('Final Weighted Populations'!C25,'Substance misuse services'!$B:$B,0),1)</f>
        <v>964721.73893492797</v>
      </c>
      <c r="H25" s="68">
        <f>(E25*Inputs!$B$8)+('Final Weighted Populations'!F25*Inputs!$B$9)+('Final Weighted Populations'!G25*SUM(Inputs!$B$10:$B$12))</f>
        <v>1039579.3441731113</v>
      </c>
      <c r="I25" s="52">
        <f>H25/Inputs!$B$5</f>
        <v>1.92271320600471E-2</v>
      </c>
      <c r="J25" s="52">
        <f>I25/(VLOOKUP(C25,'LA SMR&lt;75 and MFF weighted popn'!$B$5:$E$156,4,0))*100000</f>
        <v>3.7627031283086667E-3</v>
      </c>
    </row>
    <row r="26" spans="1:10" x14ac:dyDescent="0.2">
      <c r="A26" t="s">
        <v>7326</v>
      </c>
      <c r="B26" t="s">
        <v>10171</v>
      </c>
      <c r="C26" s="39" t="s">
        <v>5679</v>
      </c>
      <c r="D26" s="39" t="s">
        <v>11611</v>
      </c>
      <c r="E26" s="4">
        <f>INDEX('Age gender adjustments'!$G:$G,MATCH('Final Weighted Populations'!C26,'Age gender adjustments'!$B:$B,0),1)</f>
        <v>321634.99730159901</v>
      </c>
      <c r="F26" s="4">
        <f>INDEX('Age gender adjustments'!$H:$H,MATCH('Final Weighted Populations'!C26,'Age gender adjustments'!$B:$B,0),1)</f>
        <v>345464.84925184143</v>
      </c>
      <c r="G26" s="4">
        <f>INDEX('Substance misuse services'!$U:$U,MATCH('Final Weighted Populations'!C26,'Substance misuse services'!$B:$B,0),1)</f>
        <v>303016.12405295006</v>
      </c>
      <c r="H26" s="68">
        <f>(E26*Inputs!$B$8)+('Final Weighted Populations'!F26*Inputs!$B$9)+('Final Weighted Populations'!G26*SUM(Inputs!$B$10:$B$12))</f>
        <v>324390.18729520671</v>
      </c>
      <c r="I26" s="52">
        <f>H26/Inputs!$B$5</f>
        <v>5.9996314904365283E-3</v>
      </c>
      <c r="J26" s="52">
        <f>I26/(VLOOKUP(C26,'LA SMR&lt;75 and MFF weighted popn'!$B$5:$E$156,4,0))*100000</f>
        <v>2.6372567958263828E-3</v>
      </c>
    </row>
    <row r="27" spans="1:10" x14ac:dyDescent="0.2">
      <c r="A27" t="s">
        <v>7326</v>
      </c>
      <c r="B27" t="s">
        <v>10172</v>
      </c>
      <c r="C27" s="39" t="s">
        <v>2203</v>
      </c>
      <c r="D27" s="39" t="s">
        <v>11612</v>
      </c>
      <c r="E27" s="4">
        <f>INDEX('Age gender adjustments'!$G:$G,MATCH('Final Weighted Populations'!C27,'Age gender adjustments'!$B:$B,0),1)</f>
        <v>285241.28450363135</v>
      </c>
      <c r="F27" s="4">
        <f>INDEX('Age gender adjustments'!$H:$H,MATCH('Final Weighted Populations'!C27,'Age gender adjustments'!$B:$B,0),1)</f>
        <v>300877.96923050971</v>
      </c>
      <c r="G27" s="4">
        <f>INDEX('Substance misuse services'!$U:$U,MATCH('Final Weighted Populations'!C27,'Substance misuse services'!$B:$B,0),1)</f>
        <v>313738.32431872661</v>
      </c>
      <c r="H27" s="68">
        <f>(E27*Inputs!$B$8)+('Final Weighted Populations'!F27*Inputs!$B$9)+('Final Weighted Populations'!G27*SUM(Inputs!$B$10:$B$12))</f>
        <v>300778.71202266985</v>
      </c>
      <c r="I27" s="52">
        <f>H27/Inputs!$B$5</f>
        <v>5.562934709433533E-3</v>
      </c>
      <c r="J27" s="52">
        <f>I27/(VLOOKUP(C27,'LA SMR&lt;75 and MFF weighted popn'!$B$5:$E$156,4,0))*100000</f>
        <v>2.6082302036477792E-3</v>
      </c>
    </row>
    <row r="28" spans="1:10" x14ac:dyDescent="0.2">
      <c r="A28" t="s">
        <v>7326</v>
      </c>
      <c r="B28" t="s">
        <v>10173</v>
      </c>
      <c r="C28" s="39" t="s">
        <v>10185</v>
      </c>
      <c r="D28" s="39" t="s">
        <v>11613</v>
      </c>
      <c r="E28" s="4">
        <f>INDEX('Age gender adjustments'!$G:$G,MATCH('Final Weighted Populations'!C28,'Age gender adjustments'!$B:$B,0),1)</f>
        <v>420447.87646062282</v>
      </c>
      <c r="F28" s="4">
        <f>INDEX('Age gender adjustments'!$H:$H,MATCH('Final Weighted Populations'!C28,'Age gender adjustments'!$B:$B,0),1)</f>
        <v>386251.91569656378</v>
      </c>
      <c r="G28" s="4">
        <f>INDEX('Substance misuse services'!$U:$U,MATCH('Final Weighted Populations'!C28,'Substance misuse services'!$B:$B,0),1)</f>
        <v>353019.38852618774</v>
      </c>
      <c r="H28" s="68">
        <f>(E28*Inputs!$B$8)+('Final Weighted Populations'!F28*Inputs!$B$9)+('Final Weighted Populations'!G28*SUM(Inputs!$B$10:$B$12))</f>
        <v>384746.43777892296</v>
      </c>
      <c r="I28" s="52">
        <f>H28/Inputs!$B$5</f>
        <v>7.1159268508669011E-3</v>
      </c>
      <c r="J28" s="52">
        <f>I28/(VLOOKUP(C28,'LA SMR&lt;75 and MFF weighted popn'!$B$5:$E$156,4,0))*100000</f>
        <v>2.9566956786141632E-3</v>
      </c>
    </row>
    <row r="29" spans="1:10" x14ac:dyDescent="0.2">
      <c r="A29" t="s">
        <v>7326</v>
      </c>
      <c r="B29" t="s">
        <v>10174</v>
      </c>
      <c r="C29" s="39" t="s">
        <v>10246</v>
      </c>
      <c r="D29" s="39" t="s">
        <v>11614</v>
      </c>
      <c r="E29" s="4">
        <f>INDEX('Age gender adjustments'!$G:$G,MATCH('Final Weighted Populations'!C29,'Age gender adjustments'!$B:$B,0),1)</f>
        <v>247087.01916313998</v>
      </c>
      <c r="F29" s="4">
        <f>INDEX('Age gender adjustments'!$H:$H,MATCH('Final Weighted Populations'!C29,'Age gender adjustments'!$B:$B,0),1)</f>
        <v>274804.61713199859</v>
      </c>
      <c r="G29" s="4">
        <f>INDEX('Substance misuse services'!$U:$U,MATCH('Final Weighted Populations'!C29,'Substance misuse services'!$B:$B,0),1)</f>
        <v>258756.17091650143</v>
      </c>
      <c r="H29" s="68">
        <f>(E29*Inputs!$B$8)+('Final Weighted Populations'!F29*Inputs!$B$9)+('Final Weighted Populations'!G29*SUM(Inputs!$B$10:$B$12))</f>
        <v>261529.62726919207</v>
      </c>
      <c r="I29" s="52">
        <f>H29/Inputs!$B$5</f>
        <v>4.8370186550015836E-3</v>
      </c>
      <c r="J29" s="52">
        <f>I29/(VLOOKUP(C29,'LA SMR&lt;75 and MFF weighted popn'!$B$5:$E$156,4,0))*100000</f>
        <v>1.6913482377823356E-3</v>
      </c>
    </row>
    <row r="30" spans="1:10" x14ac:dyDescent="0.2">
      <c r="A30" t="s">
        <v>7326</v>
      </c>
      <c r="B30" t="s">
        <v>14111</v>
      </c>
      <c r="C30" s="39" t="s">
        <v>6905</v>
      </c>
      <c r="D30" s="39" t="s">
        <v>11615</v>
      </c>
      <c r="E30" s="4">
        <f>INDEX('Age gender adjustments'!$G:$G,MATCH('Final Weighted Populations'!C30,'Age gender adjustments'!$B:$B,0),1)</f>
        <v>289902.43958011357</v>
      </c>
      <c r="F30" s="4">
        <f>INDEX('Age gender adjustments'!$H:$H,MATCH('Final Weighted Populations'!C30,'Age gender adjustments'!$B:$B,0),1)</f>
        <v>306066.70066633064</v>
      </c>
      <c r="G30" s="4">
        <f>INDEX('Substance misuse services'!$U:$U,MATCH('Final Weighted Populations'!C30,'Substance misuse services'!$B:$B,0),1)</f>
        <v>310809.44379600725</v>
      </c>
      <c r="H30" s="68">
        <f>(E30*Inputs!$B$8)+('Final Weighted Populations'!F30*Inputs!$B$9)+('Final Weighted Populations'!G30*SUM(Inputs!$B$10:$B$12))</f>
        <v>303080.38981397345</v>
      </c>
      <c r="I30" s="52">
        <f>H30/Inputs!$B$5</f>
        <v>5.6055044883552875E-3</v>
      </c>
      <c r="J30" s="52">
        <f>I30/(VLOOKUP(C30,'LA SMR&lt;75 and MFF weighted popn'!$B$5:$E$156,4,0))*100000</f>
        <v>2.5155221879351077E-3</v>
      </c>
    </row>
    <row r="31" spans="1:10" x14ac:dyDescent="0.2">
      <c r="A31" t="s">
        <v>7326</v>
      </c>
      <c r="B31" t="s">
        <v>14112</v>
      </c>
      <c r="C31" s="39" t="s">
        <v>2997</v>
      </c>
      <c r="D31" s="39" t="s">
        <v>11616</v>
      </c>
      <c r="E31" s="4">
        <f>INDEX('Age gender adjustments'!$G:$G,MATCH('Final Weighted Populations'!C31,'Age gender adjustments'!$B:$B,0),1)</f>
        <v>196991.38818798328</v>
      </c>
      <c r="F31" s="4">
        <f>INDEX('Age gender adjustments'!$H:$H,MATCH('Final Weighted Populations'!C31,'Age gender adjustments'!$B:$B,0),1)</f>
        <v>222141.28994532253</v>
      </c>
      <c r="G31" s="4">
        <f>INDEX('Substance misuse services'!$U:$U,MATCH('Final Weighted Populations'!C31,'Substance misuse services'!$B:$B,0),1)</f>
        <v>202562.15952273132</v>
      </c>
      <c r="H31" s="68">
        <f>(E31*Inputs!$B$8)+('Final Weighted Populations'!F31*Inputs!$B$9)+('Final Weighted Populations'!G31*SUM(Inputs!$B$10:$B$12))</f>
        <v>208404.12774858621</v>
      </c>
      <c r="I31" s="52">
        <f>H31/Inputs!$B$5</f>
        <v>3.8544568132682553E-3</v>
      </c>
      <c r="J31" s="52">
        <f>I31/(VLOOKUP(C31,'LA SMR&lt;75 and MFF weighted popn'!$B$5:$E$156,4,0))*100000</f>
        <v>1.6742123661484041E-3</v>
      </c>
    </row>
    <row r="32" spans="1:10" x14ac:dyDescent="0.2">
      <c r="A32" t="s">
        <v>7326</v>
      </c>
      <c r="B32" t="s">
        <v>14113</v>
      </c>
      <c r="C32" s="39" t="s">
        <v>3210</v>
      </c>
      <c r="D32" s="39" t="s">
        <v>11617</v>
      </c>
      <c r="E32" s="4">
        <f>INDEX('Age gender adjustments'!$G:$G,MATCH('Final Weighted Populations'!C32,'Age gender adjustments'!$B:$B,0),1)</f>
        <v>374725.03802255966</v>
      </c>
      <c r="F32" s="4">
        <f>INDEX('Age gender adjustments'!$H:$H,MATCH('Final Weighted Populations'!C32,'Age gender adjustments'!$B:$B,0),1)</f>
        <v>399424.46382292506</v>
      </c>
      <c r="G32" s="4">
        <f>INDEX('Substance misuse services'!$U:$U,MATCH('Final Weighted Populations'!C32,'Substance misuse services'!$B:$B,0),1)</f>
        <v>379867.48097157077</v>
      </c>
      <c r="H32" s="68">
        <f>(E32*Inputs!$B$8)+('Final Weighted Populations'!F32*Inputs!$B$9)+('Final Weighted Populations'!G32*SUM(Inputs!$B$10:$B$12))</f>
        <v>385822.56562088197</v>
      </c>
      <c r="I32" s="52">
        <f>H32/Inputs!$B$5</f>
        <v>7.1358299513342317E-3</v>
      </c>
      <c r="J32" s="52">
        <f>I32/(VLOOKUP(C32,'LA SMR&lt;75 and MFF weighted popn'!$B$5:$E$156,4,0))*100000</f>
        <v>2.2186093787635456E-3</v>
      </c>
    </row>
    <row r="33" spans="1:10" x14ac:dyDescent="0.2">
      <c r="A33" t="s">
        <v>7326</v>
      </c>
      <c r="B33" t="s">
        <v>14114</v>
      </c>
      <c r="C33" s="39" t="s">
        <v>7086</v>
      </c>
      <c r="D33" s="39" t="s">
        <v>11618</v>
      </c>
      <c r="E33" s="4">
        <f>INDEX('Age gender adjustments'!$G:$G,MATCH('Final Weighted Populations'!C33,'Age gender adjustments'!$B:$B,0),1)</f>
        <v>215944.58221089633</v>
      </c>
      <c r="F33" s="4">
        <f>INDEX('Age gender adjustments'!$H:$H,MATCH('Final Weighted Populations'!C33,'Age gender adjustments'!$B:$B,0),1)</f>
        <v>223276.97510079099</v>
      </c>
      <c r="G33" s="4">
        <f>INDEX('Substance misuse services'!$U:$U,MATCH('Final Weighted Populations'!C33,'Substance misuse services'!$B:$B,0),1)</f>
        <v>231505.38514196561</v>
      </c>
      <c r="H33" s="68">
        <f>(E33*Inputs!$B$8)+('Final Weighted Populations'!F33*Inputs!$B$9)+('Final Weighted Populations'!G33*SUM(Inputs!$B$10:$B$12))</f>
        <v>223971.59755012335</v>
      </c>
      <c r="I33" s="52">
        <f>H33/Inputs!$B$5</f>
        <v>4.142378845764033E-3</v>
      </c>
      <c r="J33" s="52">
        <f>I33/(VLOOKUP(C33,'LA SMR&lt;75 and MFF weighted popn'!$B$5:$E$156,4,0))*100000</f>
        <v>2.8245777616806951E-3</v>
      </c>
    </row>
    <row r="34" spans="1:10" x14ac:dyDescent="0.2">
      <c r="A34" t="s">
        <v>7326</v>
      </c>
      <c r="B34" t="s">
        <v>14115</v>
      </c>
      <c r="C34" s="39" t="s">
        <v>2005</v>
      </c>
      <c r="D34" s="39" t="s">
        <v>11619</v>
      </c>
      <c r="E34" s="4">
        <f>INDEX('Age gender adjustments'!$G:$G,MATCH('Final Weighted Populations'!C34,'Age gender adjustments'!$B:$B,0),1)</f>
        <v>903975.32404365938</v>
      </c>
      <c r="F34" s="4">
        <f>INDEX('Age gender adjustments'!$H:$H,MATCH('Final Weighted Populations'!C34,'Age gender adjustments'!$B:$B,0),1)</f>
        <v>756757.87200342305</v>
      </c>
      <c r="G34" s="4">
        <f>INDEX('Substance misuse services'!$U:$U,MATCH('Final Weighted Populations'!C34,'Substance misuse services'!$B:$B,0),1)</f>
        <v>885853.50495198509</v>
      </c>
      <c r="H34" s="68">
        <f>(E34*Inputs!$B$8)+('Final Weighted Populations'!F34*Inputs!$B$9)+('Final Weighted Populations'!G34*SUM(Inputs!$B$10:$B$12))</f>
        <v>842055.04295178258</v>
      </c>
      <c r="I34" s="52">
        <f>H34/Inputs!$B$5</f>
        <v>1.557389881148556E-2</v>
      </c>
      <c r="J34" s="52">
        <f>I34/(VLOOKUP(C34,'LA SMR&lt;75 and MFF weighted popn'!$B$5:$E$156,4,0))*100000</f>
        <v>3.3524653344686596E-3</v>
      </c>
    </row>
    <row r="35" spans="1:10" x14ac:dyDescent="0.2">
      <c r="A35" t="s">
        <v>7326</v>
      </c>
      <c r="B35" t="s">
        <v>14116</v>
      </c>
      <c r="C35" s="39" t="s">
        <v>12553</v>
      </c>
      <c r="D35" s="39" t="s">
        <v>11620</v>
      </c>
      <c r="E35" s="4">
        <f>INDEX('Age gender adjustments'!$G:$G,MATCH('Final Weighted Populations'!C35,'Age gender adjustments'!$B:$B,0),1)</f>
        <v>196698.30691273333</v>
      </c>
      <c r="F35" s="4">
        <f>INDEX('Age gender adjustments'!$H:$H,MATCH('Final Weighted Populations'!C35,'Age gender adjustments'!$B:$B,0),1)</f>
        <v>209747.82360046962</v>
      </c>
      <c r="G35" s="4">
        <f>INDEX('Substance misuse services'!$U:$U,MATCH('Final Weighted Populations'!C35,'Substance misuse services'!$B:$B,0),1)</f>
        <v>209587.95390311643</v>
      </c>
      <c r="H35" s="68">
        <f>(E35*Inputs!$B$8)+('Final Weighted Populations'!F35*Inputs!$B$9)+('Final Weighted Populations'!G35*SUM(Inputs!$B$10:$B$12))</f>
        <v>205991.89670977675</v>
      </c>
      <c r="I35" s="52">
        <f>H35/Inputs!$B$5</f>
        <v>3.8098423401138034E-3</v>
      </c>
      <c r="J35" s="52">
        <f>I35/(VLOOKUP(C35,'LA SMR&lt;75 and MFF weighted popn'!$B$5:$E$156,4,0))*100000</f>
        <v>2.1576991112538112E-3</v>
      </c>
    </row>
    <row r="36" spans="1:10" x14ac:dyDescent="0.2">
      <c r="A36" t="s">
        <v>7326</v>
      </c>
      <c r="B36" t="s">
        <v>14117</v>
      </c>
      <c r="C36" s="39" t="s">
        <v>13380</v>
      </c>
      <c r="D36" s="39" t="s">
        <v>11621</v>
      </c>
      <c r="E36" s="4">
        <f>INDEX('Age gender adjustments'!$G:$G,MATCH('Final Weighted Populations'!C36,'Age gender adjustments'!$B:$B,0),1)</f>
        <v>264458.303084018</v>
      </c>
      <c r="F36" s="4">
        <f>INDEX('Age gender adjustments'!$H:$H,MATCH('Final Weighted Populations'!C36,'Age gender adjustments'!$B:$B,0),1)</f>
        <v>286296.43493095686</v>
      </c>
      <c r="G36" s="4">
        <f>INDEX('Substance misuse services'!$U:$U,MATCH('Final Weighted Populations'!C36,'Substance misuse services'!$B:$B,0),1)</f>
        <v>335954.92291382398</v>
      </c>
      <c r="H36" s="68">
        <f>(E36*Inputs!$B$8)+('Final Weighted Populations'!F36*Inputs!$B$9)+('Final Weighted Populations'!G36*SUM(Inputs!$B$10:$B$12))</f>
        <v>296846.79489281843</v>
      </c>
      <c r="I36" s="52">
        <f>H36/Inputs!$B$5</f>
        <v>5.4902134781696053E-3</v>
      </c>
      <c r="J36" s="52">
        <f>I36/(VLOOKUP(C36,'LA SMR&lt;75 and MFF weighted popn'!$B$5:$E$156,4,0))*100000</f>
        <v>2.0016638833278782E-3</v>
      </c>
    </row>
    <row r="37" spans="1:10" x14ac:dyDescent="0.2">
      <c r="A37" t="s">
        <v>7326</v>
      </c>
      <c r="B37" t="s">
        <v>14118</v>
      </c>
      <c r="C37" s="39" t="s">
        <v>8748</v>
      </c>
      <c r="D37" s="39" t="s">
        <v>12362</v>
      </c>
      <c r="E37" s="4">
        <f>INDEX('Age gender adjustments'!$G:$G,MATCH('Final Weighted Populations'!C37,'Age gender adjustments'!$B:$B,0),1)</f>
        <v>346663.82261680404</v>
      </c>
      <c r="F37" s="4">
        <f>INDEX('Age gender adjustments'!$H:$H,MATCH('Final Weighted Populations'!C37,'Age gender adjustments'!$B:$B,0),1)</f>
        <v>382608.86650426482</v>
      </c>
      <c r="G37" s="4">
        <f>INDEX('Substance misuse services'!$U:$U,MATCH('Final Weighted Populations'!C37,'Substance misuse services'!$B:$B,0),1)</f>
        <v>478106.96514603967</v>
      </c>
      <c r="H37" s="68">
        <f>(E37*Inputs!$B$8)+('Final Weighted Populations'!F37*Inputs!$B$9)+('Final Weighted Populations'!G37*SUM(Inputs!$B$10:$B$12))</f>
        <v>404615.07046363095</v>
      </c>
      <c r="I37" s="52">
        <f>H37/Inputs!$B$5</f>
        <v>7.483399354647079E-3</v>
      </c>
      <c r="J37" s="52">
        <f>I37/(VLOOKUP(C37,'LA SMR&lt;75 and MFF weighted popn'!$B$5:$E$156,4,0))*100000</f>
        <v>2.3349624410573086E-3</v>
      </c>
    </row>
    <row r="38" spans="1:10" x14ac:dyDescent="0.2">
      <c r="A38" t="s">
        <v>7326</v>
      </c>
      <c r="B38" t="s">
        <v>14216</v>
      </c>
      <c r="C38" s="39" t="s">
        <v>6281</v>
      </c>
      <c r="D38" s="39" t="s">
        <v>12363</v>
      </c>
      <c r="E38" s="4">
        <f>INDEX('Age gender adjustments'!$G:$G,MATCH('Final Weighted Populations'!C38,'Age gender adjustments'!$B:$B,0),1)</f>
        <v>412919.83150878013</v>
      </c>
      <c r="F38" s="4">
        <f>INDEX('Age gender adjustments'!$H:$H,MATCH('Final Weighted Populations'!C38,'Age gender adjustments'!$B:$B,0),1)</f>
        <v>459622.01594624319</v>
      </c>
      <c r="G38" s="4">
        <f>INDEX('Substance misuse services'!$U:$U,MATCH('Final Weighted Populations'!C38,'Substance misuse services'!$B:$B,0),1)</f>
        <v>427546.305666017</v>
      </c>
      <c r="H38" s="68">
        <f>(E38*Inputs!$B$8)+('Final Weighted Populations'!F38*Inputs!$B$9)+('Final Weighted Populations'!G38*SUM(Inputs!$B$10:$B$12))</f>
        <v>435556.64649749384</v>
      </c>
      <c r="I38" s="52">
        <f>H38/Inputs!$B$5</f>
        <v>8.0556671395772151E-3</v>
      </c>
      <c r="J38" s="52">
        <f>I38/(VLOOKUP(C38,'LA SMR&lt;75 and MFF weighted popn'!$B$5:$E$156,4,0))*100000</f>
        <v>1.607225069424447E-3</v>
      </c>
    </row>
    <row r="39" spans="1:10" x14ac:dyDescent="0.2">
      <c r="A39" t="s">
        <v>7326</v>
      </c>
      <c r="B39" t="s">
        <v>14240</v>
      </c>
      <c r="C39" s="39" t="s">
        <v>286</v>
      </c>
      <c r="D39" s="39" t="s">
        <v>12364</v>
      </c>
      <c r="E39" s="4">
        <f>INDEX('Age gender adjustments'!$G:$G,MATCH('Final Weighted Populations'!C39,'Age gender adjustments'!$B:$B,0),1)</f>
        <v>1210412.1770444151</v>
      </c>
      <c r="F39" s="4">
        <f>INDEX('Age gender adjustments'!$H:$H,MATCH('Final Weighted Populations'!C39,'Age gender adjustments'!$B:$B,0),1)</f>
        <v>1249906.150905513</v>
      </c>
      <c r="G39" s="4">
        <f>INDEX('Substance misuse services'!$U:$U,MATCH('Final Weighted Populations'!C39,'Substance misuse services'!$B:$B,0),1)</f>
        <v>1171566.608478127</v>
      </c>
      <c r="H39" s="68">
        <f>(E39*Inputs!$B$8)+('Final Weighted Populations'!F39*Inputs!$B$9)+('Final Weighted Populations'!G39*SUM(Inputs!$B$10:$B$12))</f>
        <v>1212284.7912877854</v>
      </c>
      <c r="I39" s="52">
        <f>H39/Inputs!$B$5</f>
        <v>2.2421337925886586E-2</v>
      </c>
      <c r="J39" s="52">
        <f>I39/(VLOOKUP(C39,'LA SMR&lt;75 and MFF weighted popn'!$B$5:$E$156,4,0))*100000</f>
        <v>1.8940713571340858E-3</v>
      </c>
    </row>
    <row r="40" spans="1:10" x14ac:dyDescent="0.2">
      <c r="A40" t="s">
        <v>171</v>
      </c>
      <c r="B40" t="s">
        <v>8412</v>
      </c>
      <c r="C40" s="39" t="s">
        <v>8559</v>
      </c>
      <c r="D40" s="39" t="s">
        <v>12365</v>
      </c>
      <c r="E40" s="4">
        <f>INDEX('Age gender adjustments'!$G:$G,MATCH('Final Weighted Populations'!C40,'Age gender adjustments'!$B:$B,0),1)</f>
        <v>393677.95158262737</v>
      </c>
      <c r="F40" s="4">
        <f>INDEX('Age gender adjustments'!$H:$H,MATCH('Final Weighted Populations'!C40,'Age gender adjustments'!$B:$B,0),1)</f>
        <v>356682.14955625695</v>
      </c>
      <c r="G40" s="4">
        <f>INDEX('Substance misuse services'!$U:$U,MATCH('Final Weighted Populations'!C40,'Substance misuse services'!$B:$B,0),1)</f>
        <v>434177.52281439182</v>
      </c>
      <c r="H40" s="68">
        <f>(E40*Inputs!$B$8)+('Final Weighted Populations'!F40*Inputs!$B$9)+('Final Weighted Populations'!G40*SUM(Inputs!$B$10:$B$12))</f>
        <v>393310.13597881695</v>
      </c>
      <c r="I40" s="52">
        <f>H40/Inputs!$B$5</f>
        <v>7.2743133724293488E-3</v>
      </c>
      <c r="J40" s="52">
        <f>I40/(VLOOKUP(C40,'LA SMR&lt;75 and MFF weighted popn'!$B$5:$E$156,4,0))*100000</f>
        <v>2.8151015150811713E-3</v>
      </c>
    </row>
    <row r="41" spans="1:10" x14ac:dyDescent="0.2">
      <c r="A41" t="s">
        <v>171</v>
      </c>
      <c r="B41" t="s">
        <v>8411</v>
      </c>
      <c r="C41" s="39" t="s">
        <v>5863</v>
      </c>
      <c r="D41" s="39" t="s">
        <v>12366</v>
      </c>
      <c r="E41" s="4">
        <f>INDEX('Age gender adjustments'!$G:$G,MATCH('Final Weighted Populations'!C41,'Age gender adjustments'!$B:$B,0),1)</f>
        <v>218323.02122747933</v>
      </c>
      <c r="F41" s="4">
        <f>INDEX('Age gender adjustments'!$H:$H,MATCH('Final Weighted Populations'!C41,'Age gender adjustments'!$B:$B,0),1)</f>
        <v>249365.9214670113</v>
      </c>
      <c r="G41" s="4">
        <f>INDEX('Substance misuse services'!$U:$U,MATCH('Final Weighted Populations'!C41,'Substance misuse services'!$B:$B,0),1)</f>
        <v>209611.09935335538</v>
      </c>
      <c r="H41" s="68">
        <f>(E41*Inputs!$B$8)+('Final Weighted Populations'!F41*Inputs!$B$9)+('Final Weighted Populations'!G41*SUM(Inputs!$B$10:$B$12))</f>
        <v>227153.41662498604</v>
      </c>
      <c r="I41" s="52">
        <f>H41/Inputs!$B$5</f>
        <v>4.2012269326238416E-3</v>
      </c>
      <c r="J41" s="52">
        <f>I41/(VLOOKUP(C41,'LA SMR&lt;75 and MFF weighted popn'!$B$5:$E$156,4,0))*100000</f>
        <v>1.2373074451305483E-3</v>
      </c>
    </row>
    <row r="42" spans="1:10" x14ac:dyDescent="0.2">
      <c r="A42" t="s">
        <v>171</v>
      </c>
      <c r="B42" t="s">
        <v>8413</v>
      </c>
      <c r="C42" s="39" t="s">
        <v>5743</v>
      </c>
      <c r="D42" s="39" t="s">
        <v>12367</v>
      </c>
      <c r="E42" s="4">
        <f>INDEX('Age gender adjustments'!$G:$G,MATCH('Final Weighted Populations'!C42,'Age gender adjustments'!$B:$B,0),1)</f>
        <v>175788.14480696752</v>
      </c>
      <c r="F42" s="4">
        <f>INDEX('Age gender adjustments'!$H:$H,MATCH('Final Weighted Populations'!C42,'Age gender adjustments'!$B:$B,0),1)</f>
        <v>184956.74037256718</v>
      </c>
      <c r="G42" s="4">
        <f>INDEX('Substance misuse services'!$U:$U,MATCH('Final Weighted Populations'!C42,'Substance misuse services'!$B:$B,0),1)</f>
        <v>220509.51078358653</v>
      </c>
      <c r="H42" s="68">
        <f>(E42*Inputs!$B$8)+('Final Weighted Populations'!F42*Inputs!$B$9)+('Final Weighted Populations'!G42*SUM(Inputs!$B$10:$B$12))</f>
        <v>194344.65175812019</v>
      </c>
      <c r="I42" s="52">
        <f>H42/Inputs!$B$5</f>
        <v>3.5944252889032065E-3</v>
      </c>
      <c r="J42" s="52">
        <f>I42/(VLOOKUP(C42,'LA SMR&lt;75 and MFF weighted popn'!$B$5:$E$156,4,0))*100000</f>
        <v>2.2476270184127209E-3</v>
      </c>
    </row>
    <row r="43" spans="1:10" x14ac:dyDescent="0.2">
      <c r="A43" t="s">
        <v>171</v>
      </c>
      <c r="B43" t="s">
        <v>8414</v>
      </c>
      <c r="C43" s="39" t="s">
        <v>16</v>
      </c>
      <c r="D43" s="39" t="s">
        <v>12368</v>
      </c>
      <c r="E43" s="4">
        <f>INDEX('Age gender adjustments'!$G:$G,MATCH('Final Weighted Populations'!C43,'Age gender adjustments'!$B:$B,0),1)</f>
        <v>155152.65880438907</v>
      </c>
      <c r="F43" s="4">
        <f>INDEX('Age gender adjustments'!$H:$H,MATCH('Final Weighted Populations'!C43,'Age gender adjustments'!$B:$B,0),1)</f>
        <v>171779.85398594005</v>
      </c>
      <c r="G43" s="4">
        <f>INDEX('Substance misuse services'!$U:$U,MATCH('Final Weighted Populations'!C43,'Substance misuse services'!$B:$B,0),1)</f>
        <v>180532.10722134434</v>
      </c>
      <c r="H43" s="68">
        <f>(E43*Inputs!$B$8)+('Final Weighted Populations'!F43*Inputs!$B$9)+('Final Weighted Populations'!G43*SUM(Inputs!$B$10:$B$12))</f>
        <v>170014.28283397917</v>
      </c>
      <c r="I43" s="52">
        <f>H43/Inputs!$B$5</f>
        <v>3.1444324923012123E-3</v>
      </c>
      <c r="J43" s="52">
        <f>I43/(VLOOKUP(C43,'LA SMR&lt;75 and MFF weighted popn'!$B$5:$E$156,4,0))*100000</f>
        <v>1.8519663859961903E-3</v>
      </c>
    </row>
    <row r="44" spans="1:10" x14ac:dyDescent="0.2">
      <c r="A44" t="s">
        <v>171</v>
      </c>
      <c r="B44" t="s">
        <v>8415</v>
      </c>
      <c r="C44" s="39" t="s">
        <v>12065</v>
      </c>
      <c r="D44" s="39" t="s">
        <v>12369</v>
      </c>
      <c r="E44" s="4">
        <f>INDEX('Age gender adjustments'!$G:$G,MATCH('Final Weighted Populations'!C44,'Age gender adjustments'!$B:$B,0),1)</f>
        <v>181775.05237187725</v>
      </c>
      <c r="F44" s="4">
        <f>INDEX('Age gender adjustments'!$H:$H,MATCH('Final Weighted Populations'!C44,'Age gender adjustments'!$B:$B,0),1)</f>
        <v>158485.13386349691</v>
      </c>
      <c r="G44" s="4">
        <f>INDEX('Substance misuse services'!$U:$U,MATCH('Final Weighted Populations'!C44,'Substance misuse services'!$B:$B,0),1)</f>
        <v>174629.21602752831</v>
      </c>
      <c r="H44" s="68">
        <f>(E44*Inputs!$B$8)+('Final Weighted Populations'!F44*Inputs!$B$9)+('Final Weighted Populations'!G44*SUM(Inputs!$B$10:$B$12))</f>
        <v>170536.28563467597</v>
      </c>
      <c r="I44" s="52">
        <f>H44/Inputs!$B$5</f>
        <v>3.1540869903835065E-3</v>
      </c>
      <c r="J44" s="52">
        <f>I44/(VLOOKUP(C44,'LA SMR&lt;75 and MFF weighted popn'!$B$5:$E$156,4,0))*100000</f>
        <v>1.5648433807078205E-3</v>
      </c>
    </row>
    <row r="45" spans="1:10" x14ac:dyDescent="0.2">
      <c r="A45" t="s">
        <v>171</v>
      </c>
      <c r="B45" t="s">
        <v>14119</v>
      </c>
      <c r="C45" s="39" t="s">
        <v>13586</v>
      </c>
      <c r="D45" s="39" t="s">
        <v>12370</v>
      </c>
      <c r="E45" s="4">
        <f>INDEX('Age gender adjustments'!$G:$G,MATCH('Final Weighted Populations'!C45,'Age gender adjustments'!$B:$B,0),1)</f>
        <v>272658.23204358463</v>
      </c>
      <c r="F45" s="4">
        <f>INDEX('Age gender adjustments'!$H:$H,MATCH('Final Weighted Populations'!C45,'Age gender adjustments'!$B:$B,0),1)</f>
        <v>290557.21937286091</v>
      </c>
      <c r="G45" s="4">
        <f>INDEX('Substance misuse services'!$U:$U,MATCH('Final Weighted Populations'!C45,'Substance misuse services'!$B:$B,0),1)</f>
        <v>293191.18787175528</v>
      </c>
      <c r="H45" s="68">
        <f>(E45*Inputs!$B$8)+('Final Weighted Populations'!F45*Inputs!$B$9)+('Final Weighted Populations'!G45*SUM(Inputs!$B$10:$B$12))</f>
        <v>286367.67242854077</v>
      </c>
      <c r="I45" s="52">
        <f>H45/Inputs!$B$5</f>
        <v>5.2964009783124308E-3</v>
      </c>
      <c r="J45" s="52">
        <f>I45/(VLOOKUP(C45,'LA SMR&lt;75 and MFF weighted popn'!$B$5:$E$156,4,0))*100000</f>
        <v>2.252862258679485E-3</v>
      </c>
    </row>
    <row r="46" spans="1:10" x14ac:dyDescent="0.2">
      <c r="A46" t="s">
        <v>171</v>
      </c>
      <c r="B46" t="s">
        <v>14120</v>
      </c>
      <c r="C46" s="39" t="s">
        <v>841</v>
      </c>
      <c r="D46" s="39" t="s">
        <v>12371</v>
      </c>
      <c r="E46" s="4">
        <f>INDEX('Age gender adjustments'!$G:$G,MATCH('Final Weighted Populations'!C46,'Age gender adjustments'!$B:$B,0),1)</f>
        <v>328683.32205520436</v>
      </c>
      <c r="F46" s="4">
        <f>INDEX('Age gender adjustments'!$H:$H,MATCH('Final Weighted Populations'!C46,'Age gender adjustments'!$B:$B,0),1)</f>
        <v>345898.55954398395</v>
      </c>
      <c r="G46" s="4">
        <f>INDEX('Substance misuse services'!$U:$U,MATCH('Final Weighted Populations'!C46,'Substance misuse services'!$B:$B,0),1)</f>
        <v>402547.46025678504</v>
      </c>
      <c r="H46" s="68">
        <f>(E46*Inputs!$B$8)+('Final Weighted Populations'!F46*Inputs!$B$9)+('Final Weighted Populations'!G46*SUM(Inputs!$B$10:$B$12))</f>
        <v>360117.66439476178</v>
      </c>
      <c r="I46" s="52">
        <f>H46/Inputs!$B$5</f>
        <v>6.6604150316022567E-3</v>
      </c>
      <c r="J46" s="52">
        <f>I46/(VLOOKUP(C46,'LA SMR&lt;75 and MFF weighted popn'!$B$5:$E$156,4,0))*100000</f>
        <v>2.1877865416431389E-3</v>
      </c>
    </row>
    <row r="47" spans="1:10" x14ac:dyDescent="0.2">
      <c r="A47" t="s">
        <v>171</v>
      </c>
      <c r="B47" t="s">
        <v>14121</v>
      </c>
      <c r="C47" s="39" t="s">
        <v>5161</v>
      </c>
      <c r="D47" s="39" t="s">
        <v>12372</v>
      </c>
      <c r="E47" s="4">
        <f>INDEX('Age gender adjustments'!$G:$G,MATCH('Final Weighted Populations'!C47,'Age gender adjustments'!$B:$B,0),1)</f>
        <v>254553.93367164247</v>
      </c>
      <c r="F47" s="4">
        <f>INDEX('Age gender adjustments'!$H:$H,MATCH('Final Weighted Populations'!C47,'Age gender adjustments'!$B:$B,0),1)</f>
        <v>274586.65153785201</v>
      </c>
      <c r="G47" s="4">
        <f>INDEX('Substance misuse services'!$U:$U,MATCH('Final Weighted Populations'!C47,'Substance misuse services'!$B:$B,0),1)</f>
        <v>304970.41804506379</v>
      </c>
      <c r="H47" s="68">
        <f>(E47*Inputs!$B$8)+('Final Weighted Populations'!F47*Inputs!$B$9)+('Final Weighted Populations'!G47*SUM(Inputs!$B$10:$B$12))</f>
        <v>279149.45209196175</v>
      </c>
      <c r="I47" s="52">
        <f>H47/Inputs!$B$5</f>
        <v>5.1628992149041616E-3</v>
      </c>
      <c r="J47" s="52">
        <f>I47/(VLOOKUP(C47,'LA SMR&lt;75 and MFF weighted popn'!$B$5:$E$156,4,0))*100000</f>
        <v>1.9875041218918969E-3</v>
      </c>
    </row>
    <row r="48" spans="1:10" x14ac:dyDescent="0.2">
      <c r="A48" t="s">
        <v>171</v>
      </c>
      <c r="B48" t="s">
        <v>14122</v>
      </c>
      <c r="C48" s="39" t="s">
        <v>4344</v>
      </c>
      <c r="D48" s="39" t="s">
        <v>12373</v>
      </c>
      <c r="E48" s="4">
        <f>INDEX('Age gender adjustments'!$G:$G,MATCH('Final Weighted Populations'!C48,'Age gender adjustments'!$B:$B,0),1)</f>
        <v>671434.25549690076</v>
      </c>
      <c r="F48" s="4">
        <f>INDEX('Age gender adjustments'!$H:$H,MATCH('Final Weighted Populations'!C48,'Age gender adjustments'!$B:$B,0),1)</f>
        <v>584740.68449312169</v>
      </c>
      <c r="G48" s="4">
        <f>INDEX('Substance misuse services'!$U:$U,MATCH('Final Weighted Populations'!C48,'Substance misuse services'!$B:$B,0),1)</f>
        <v>632291.38903034723</v>
      </c>
      <c r="H48" s="68">
        <f>(E48*Inputs!$B$8)+('Final Weighted Populations'!F48*Inputs!$B$9)+('Final Weighted Populations'!G48*SUM(Inputs!$B$10:$B$12))</f>
        <v>625369.61693943536</v>
      </c>
      <c r="I48" s="52">
        <f>H48/Inputs!$B$5</f>
        <v>1.1566278493922574E-2</v>
      </c>
      <c r="J48" s="52">
        <f>I48/(VLOOKUP(C48,'LA SMR&lt;75 and MFF weighted popn'!$B$5:$E$156,4,0))*100000</f>
        <v>2.0609038316379974E-3</v>
      </c>
    </row>
    <row r="49" spans="1:10" x14ac:dyDescent="0.2">
      <c r="A49" t="s">
        <v>171</v>
      </c>
      <c r="B49" t="s">
        <v>14135</v>
      </c>
      <c r="C49" s="39" t="s">
        <v>9808</v>
      </c>
      <c r="D49" s="39" t="s">
        <v>12374</v>
      </c>
      <c r="E49" s="4">
        <f>INDEX('Age gender adjustments'!$G:$G,MATCH('Final Weighted Populations'!C49,'Age gender adjustments'!$B:$B,0),1)</f>
        <v>678541.28078448121</v>
      </c>
      <c r="F49" s="4">
        <f>INDEX('Age gender adjustments'!$H:$H,MATCH('Final Weighted Populations'!C49,'Age gender adjustments'!$B:$B,0),1)</f>
        <v>705551.59731971752</v>
      </c>
      <c r="G49" s="4">
        <f>INDEX('Substance misuse services'!$U:$U,MATCH('Final Weighted Populations'!C49,'Substance misuse services'!$B:$B,0),1)</f>
        <v>735861.8220998185</v>
      </c>
      <c r="H49" s="68">
        <f>(E49*Inputs!$B$8)+('Final Weighted Populations'!F49*Inputs!$B$9)+('Final Weighted Populations'!G49*SUM(Inputs!$B$10:$B$12))</f>
        <v>708110.12405378884</v>
      </c>
      <c r="I49" s="52">
        <f>H49/Inputs!$B$5</f>
        <v>1.3096573094252792E-2</v>
      </c>
      <c r="J49" s="52">
        <f>I49/(VLOOKUP(C49,'LA SMR&lt;75 and MFF weighted popn'!$B$5:$E$156,4,0))*100000</f>
        <v>2.4587676785651313E-3</v>
      </c>
    </row>
    <row r="50" spans="1:10" x14ac:dyDescent="0.2">
      <c r="A50" t="s">
        <v>171</v>
      </c>
      <c r="B50" t="s">
        <v>14136</v>
      </c>
      <c r="C50" s="39" t="s">
        <v>4994</v>
      </c>
      <c r="D50" s="39" t="s">
        <v>12375</v>
      </c>
      <c r="E50" s="4">
        <f>INDEX('Age gender adjustments'!$G:$G,MATCH('Final Weighted Populations'!C50,'Age gender adjustments'!$B:$B,0),1)</f>
        <v>204902.00517233295</v>
      </c>
      <c r="F50" s="4">
        <f>INDEX('Age gender adjustments'!$H:$H,MATCH('Final Weighted Populations'!C50,'Age gender adjustments'!$B:$B,0),1)</f>
        <v>224737.2955824958</v>
      </c>
      <c r="G50" s="4">
        <f>INDEX('Substance misuse services'!$U:$U,MATCH('Final Weighted Populations'!C50,'Substance misuse services'!$B:$B,0),1)</f>
        <v>224666.09924639613</v>
      </c>
      <c r="H50" s="68">
        <f>(E50*Inputs!$B$8)+('Final Weighted Populations'!F50*Inputs!$B$9)+('Final Weighted Populations'!G50*SUM(Inputs!$B$10:$B$12))</f>
        <v>219086.21513692313</v>
      </c>
      <c r="I50" s="52">
        <f>H50/Inputs!$B$5</f>
        <v>4.0520231712799981E-3</v>
      </c>
      <c r="J50" s="52">
        <f>I50/(VLOOKUP(C50,'LA SMR&lt;75 and MFF weighted popn'!$B$5:$E$156,4,0))*100000</f>
        <v>1.9525919662773728E-3</v>
      </c>
    </row>
    <row r="51" spans="1:10" x14ac:dyDescent="0.2">
      <c r="A51" t="s">
        <v>171</v>
      </c>
      <c r="B51" t="s">
        <v>14137</v>
      </c>
      <c r="C51" s="39" t="s">
        <v>5049</v>
      </c>
      <c r="D51" s="39" t="s">
        <v>12376</v>
      </c>
      <c r="E51" s="4">
        <f>INDEX('Age gender adjustments'!$G:$G,MATCH('Final Weighted Populations'!C51,'Age gender adjustments'!$B:$B,0),1)</f>
        <v>476791.34102905088</v>
      </c>
      <c r="F51" s="4">
        <f>INDEX('Age gender adjustments'!$H:$H,MATCH('Final Weighted Populations'!C51,'Age gender adjustments'!$B:$B,0),1)</f>
        <v>492178.55087404005</v>
      </c>
      <c r="G51" s="4">
        <f>INDEX('Substance misuse services'!$U:$U,MATCH('Final Weighted Populations'!C51,'Substance misuse services'!$B:$B,0),1)</f>
        <v>469200.40589999652</v>
      </c>
      <c r="H51" s="68">
        <f>(E51*Inputs!$B$8)+('Final Weighted Populations'!F51*Inputs!$B$9)+('Final Weighted Populations'!G51*SUM(Inputs!$B$10:$B$12))</f>
        <v>480064.76515520783</v>
      </c>
      <c r="I51" s="52">
        <f>H51/Inputs!$B$5</f>
        <v>8.8788495931077759E-3</v>
      </c>
      <c r="J51" s="52">
        <f>I51/(VLOOKUP(C51,'LA SMR&lt;75 and MFF weighted popn'!$B$5:$E$156,4,0))*100000</f>
        <v>2.0721392112787152E-3</v>
      </c>
    </row>
    <row r="52" spans="1:10" x14ac:dyDescent="0.2">
      <c r="A52" t="s">
        <v>171</v>
      </c>
      <c r="B52" t="s">
        <v>14138</v>
      </c>
      <c r="C52" s="39" t="s">
        <v>9087</v>
      </c>
      <c r="D52" s="39" t="s">
        <v>12377</v>
      </c>
      <c r="E52" s="4">
        <f>INDEX('Age gender adjustments'!$G:$G,MATCH('Final Weighted Populations'!C52,'Age gender adjustments'!$B:$B,0),1)</f>
        <v>997191.20255498774</v>
      </c>
      <c r="F52" s="4">
        <f>INDEX('Age gender adjustments'!$H:$H,MATCH('Final Weighted Populations'!C52,'Age gender adjustments'!$B:$B,0),1)</f>
        <v>862862.00667411892</v>
      </c>
      <c r="G52" s="4">
        <f>INDEX('Substance misuse services'!$U:$U,MATCH('Final Weighted Populations'!C52,'Substance misuse services'!$B:$B,0),1)</f>
        <v>853512.51199982653</v>
      </c>
      <c r="H52" s="68">
        <f>(E52*Inputs!$B$8)+('Final Weighted Populations'!F52*Inputs!$B$9)+('Final Weighted Populations'!G52*SUM(Inputs!$B$10:$B$12))</f>
        <v>897817.04972342693</v>
      </c>
      <c r="I52" s="52">
        <f>H52/Inputs!$B$5</f>
        <v>1.6605223139100435E-2</v>
      </c>
      <c r="J52" s="52">
        <f>I52/(VLOOKUP(C52,'LA SMR&lt;75 and MFF weighted popn'!$B$5:$E$156,4,0))*100000</f>
        <v>2.1464953228204835E-3</v>
      </c>
    </row>
    <row r="53" spans="1:10" x14ac:dyDescent="0.2">
      <c r="A53" t="s">
        <v>171</v>
      </c>
      <c r="B53" t="s">
        <v>14139</v>
      </c>
      <c r="C53" s="39" t="s">
        <v>8974</v>
      </c>
      <c r="D53" s="39" t="s">
        <v>12378</v>
      </c>
      <c r="E53" s="4">
        <f>INDEX('Age gender adjustments'!$G:$G,MATCH('Final Weighted Populations'!C53,'Age gender adjustments'!$B:$B,0),1)</f>
        <v>353333.32305570436</v>
      </c>
      <c r="F53" s="4">
        <f>INDEX('Age gender adjustments'!$H:$H,MATCH('Final Weighted Populations'!C53,'Age gender adjustments'!$B:$B,0),1)</f>
        <v>375644.96806761686</v>
      </c>
      <c r="G53" s="4">
        <f>INDEX('Substance misuse services'!$U:$U,MATCH('Final Weighted Populations'!C53,'Substance misuse services'!$B:$B,0),1)</f>
        <v>415495.71290854231</v>
      </c>
      <c r="H53" s="68">
        <f>(E53*Inputs!$B$8)+('Final Weighted Populations'!F53*Inputs!$B$9)+('Final Weighted Populations'!G53*SUM(Inputs!$B$10:$B$12))</f>
        <v>382753.67293321923</v>
      </c>
      <c r="I53" s="52">
        <f>H53/Inputs!$B$5</f>
        <v>7.07907045018164E-3</v>
      </c>
      <c r="J53" s="52">
        <f>I53/(VLOOKUP(C53,'LA SMR&lt;75 and MFF weighted popn'!$B$5:$E$156,4,0))*100000</f>
        <v>2.1384880884179054E-3</v>
      </c>
    </row>
    <row r="54" spans="1:10" x14ac:dyDescent="0.2">
      <c r="A54" t="s">
        <v>171</v>
      </c>
      <c r="B54" t="s">
        <v>14228</v>
      </c>
      <c r="C54" s="39" t="s">
        <v>7189</v>
      </c>
      <c r="D54" s="39" t="s">
        <v>12379</v>
      </c>
      <c r="E54" s="4">
        <f>INDEX('Age gender adjustments'!$G:$G,MATCH('Final Weighted Populations'!C54,'Age gender adjustments'!$B:$B,0),1)</f>
        <v>386075.13435706374</v>
      </c>
      <c r="F54" s="4">
        <f>INDEX('Age gender adjustments'!$H:$H,MATCH('Final Weighted Populations'!C54,'Age gender adjustments'!$B:$B,0),1)</f>
        <v>436037.26511459064</v>
      </c>
      <c r="G54" s="4">
        <f>INDEX('Substance misuse services'!$U:$U,MATCH('Final Weighted Populations'!C54,'Substance misuse services'!$B:$B,0),1)</f>
        <v>383688.98867372214</v>
      </c>
      <c r="H54" s="68">
        <f>(E54*Inputs!$B$8)+('Final Weighted Populations'!F54*Inputs!$B$9)+('Final Weighted Populations'!G54*SUM(Inputs!$B$10:$B$12))</f>
        <v>404210.85579071136</v>
      </c>
      <c r="I54" s="52">
        <f>H54/Inputs!$B$5</f>
        <v>7.4759233606881805E-3</v>
      </c>
      <c r="J54" s="52">
        <f>I54/(VLOOKUP(C54,'LA SMR&lt;75 and MFF weighted popn'!$B$5:$E$156,4,0))*100000</f>
        <v>1.2346623724123211E-3</v>
      </c>
    </row>
    <row r="55" spans="1:10" x14ac:dyDescent="0.2">
      <c r="A55" t="s">
        <v>172</v>
      </c>
      <c r="B55" t="s">
        <v>8418</v>
      </c>
      <c r="C55" s="39" t="s">
        <v>2798</v>
      </c>
      <c r="D55" s="39" t="s">
        <v>12380</v>
      </c>
      <c r="E55" s="4">
        <f>INDEX('Age gender adjustments'!$G:$G,MATCH('Final Weighted Populations'!C55,'Age gender adjustments'!$B:$B,0),1)</f>
        <v>322978.97896501288</v>
      </c>
      <c r="F55" s="4">
        <f>INDEX('Age gender adjustments'!$H:$H,MATCH('Final Weighted Populations'!C55,'Age gender adjustments'!$B:$B,0),1)</f>
        <v>309579.85822371114</v>
      </c>
      <c r="G55" s="4">
        <f>INDEX('Substance misuse services'!$U:$U,MATCH('Final Weighted Populations'!C55,'Substance misuse services'!$B:$B,0),1)</f>
        <v>344624.54497299995</v>
      </c>
      <c r="H55" s="68">
        <f>(E55*Inputs!$B$8)+('Final Weighted Populations'!F55*Inputs!$B$9)+('Final Weighted Populations'!G55*SUM(Inputs!$B$10:$B$12))</f>
        <v>325198.66947239026</v>
      </c>
      <c r="I55" s="52">
        <f>H55/Inputs!$B$5</f>
        <v>6.0145844554757352E-3</v>
      </c>
      <c r="J55" s="52">
        <f>I55/(VLOOKUP(C55,'LA SMR&lt;75 and MFF weighted popn'!$B$5:$E$156,4,0))*100000</f>
        <v>2.3626516984608247E-3</v>
      </c>
    </row>
    <row r="56" spans="1:10" x14ac:dyDescent="0.2">
      <c r="A56" t="s">
        <v>172</v>
      </c>
      <c r="B56" t="s">
        <v>14193</v>
      </c>
      <c r="C56" s="39" t="s">
        <v>13216</v>
      </c>
      <c r="D56" s="39" t="s">
        <v>12381</v>
      </c>
      <c r="E56" s="4">
        <f>INDEX('Age gender adjustments'!$G:$G,MATCH('Final Weighted Populations'!C56,'Age gender adjustments'!$B:$B,0),1)</f>
        <v>566608.86947686248</v>
      </c>
      <c r="F56" s="4">
        <f>INDEX('Age gender adjustments'!$H:$H,MATCH('Final Weighted Populations'!C56,'Age gender adjustments'!$B:$B,0),1)</f>
        <v>496957.9324202268</v>
      </c>
      <c r="G56" s="4">
        <f>INDEX('Substance misuse services'!$U:$U,MATCH('Final Weighted Populations'!C56,'Substance misuse services'!$B:$B,0),1)</f>
        <v>458731.19250603346</v>
      </c>
      <c r="H56" s="68">
        <f>(E56*Inputs!$B$8)+('Final Weighted Populations'!F56*Inputs!$B$9)+('Final Weighted Populations'!G56*SUM(Inputs!$B$10:$B$12))</f>
        <v>503826.54730660468</v>
      </c>
      <c r="I56" s="52">
        <f>H56/Inputs!$B$5</f>
        <v>9.3183263160416824E-3</v>
      </c>
      <c r="J56" s="52">
        <f>I56/(VLOOKUP(C56,'LA SMR&lt;75 and MFF weighted popn'!$B$5:$E$156,4,0))*100000</f>
        <v>2.8001401534609037E-3</v>
      </c>
    </row>
    <row r="57" spans="1:10" x14ac:dyDescent="0.2">
      <c r="A57" t="s">
        <v>172</v>
      </c>
      <c r="B57" t="s">
        <v>14194</v>
      </c>
      <c r="C57" s="39" t="s">
        <v>9524</v>
      </c>
      <c r="D57" s="39" t="s">
        <v>12382</v>
      </c>
      <c r="E57" s="4">
        <f>INDEX('Age gender adjustments'!$G:$G,MATCH('Final Weighted Populations'!C57,'Age gender adjustments'!$B:$B,0),1)</f>
        <v>18416.764586862304</v>
      </c>
      <c r="F57" s="4">
        <f>INDEX('Age gender adjustments'!$H:$H,MATCH('Final Weighted Populations'!C57,'Age gender adjustments'!$B:$B,0),1)</f>
        <v>21232.525248802667</v>
      </c>
      <c r="G57" s="4">
        <f>INDEX('Substance misuse services'!$U:$U,MATCH('Final Weighted Populations'!C57,'Substance misuse services'!$B:$B,0),1)</f>
        <v>13103.883220136195</v>
      </c>
      <c r="H57" s="68">
        <f>(E57*Inputs!$B$8)+('Final Weighted Populations'!F57*Inputs!$B$9)+('Final Weighted Populations'!G57*SUM(Inputs!$B$10:$B$12))</f>
        <v>17692.617272984651</v>
      </c>
      <c r="I57" s="52">
        <f>H57/Inputs!$B$5</f>
        <v>3.2722686411793461E-4</v>
      </c>
      <c r="J57" s="52">
        <f>I57/(VLOOKUP(C57,'LA SMR&lt;75 and MFF weighted popn'!$B$5:$E$156,4,0))*100000</f>
        <v>8.4985436375009877E-4</v>
      </c>
    </row>
    <row r="58" spans="1:10" x14ac:dyDescent="0.2">
      <c r="A58" t="s">
        <v>172</v>
      </c>
      <c r="B58" t="s">
        <v>14214</v>
      </c>
      <c r="C58" s="39" t="s">
        <v>9535</v>
      </c>
      <c r="D58" s="39" t="s">
        <v>12383</v>
      </c>
      <c r="E58" s="4">
        <f>INDEX('Age gender adjustments'!$G:$G,MATCH('Final Weighted Populations'!C58,'Age gender adjustments'!$B:$B,0),1)</f>
        <v>622987.42695079662</v>
      </c>
      <c r="F58" s="4">
        <f>INDEX('Age gender adjustments'!$H:$H,MATCH('Final Weighted Populations'!C58,'Age gender adjustments'!$B:$B,0),1)</f>
        <v>465743.61025800795</v>
      </c>
      <c r="G58" s="4">
        <f>INDEX('Substance misuse services'!$U:$U,MATCH('Final Weighted Populations'!C58,'Substance misuse services'!$B:$B,0),1)</f>
        <v>493293.40037858742</v>
      </c>
      <c r="H58" s="68">
        <f>(E58*Inputs!$B$8)+('Final Weighted Populations'!F58*Inputs!$B$9)+('Final Weighted Populations'!G58*SUM(Inputs!$B$10:$B$12))</f>
        <v>519642.31542974256</v>
      </c>
      <c r="I58" s="52">
        <f>H58/Inputs!$B$5</f>
        <v>9.610840652767497E-3</v>
      </c>
      <c r="J58" s="52">
        <f>I58/(VLOOKUP(C58,'LA SMR&lt;75 and MFF weighted popn'!$B$5:$E$156,4,0))*100000</f>
        <v>3.0915225455405725E-3</v>
      </c>
    </row>
    <row r="59" spans="1:10" x14ac:dyDescent="0.2">
      <c r="A59" t="s">
        <v>172</v>
      </c>
      <c r="B59" t="s">
        <v>14230</v>
      </c>
      <c r="C59" s="39" t="s">
        <v>13919</v>
      </c>
      <c r="D59" s="39" t="s">
        <v>12384</v>
      </c>
      <c r="E59" s="4">
        <f>INDEX('Age gender adjustments'!$G:$G,MATCH('Final Weighted Populations'!C59,'Age gender adjustments'!$B:$B,0),1)</f>
        <v>590034.08543819119</v>
      </c>
      <c r="F59" s="4">
        <f>INDEX('Age gender adjustments'!$H:$H,MATCH('Final Weighted Populations'!C59,'Age gender adjustments'!$B:$B,0),1)</f>
        <v>654364.84071574837</v>
      </c>
      <c r="G59" s="4">
        <f>INDEX('Substance misuse services'!$U:$U,MATCH('Final Weighted Populations'!C59,'Substance misuse services'!$B:$B,0),1)</f>
        <v>615411.85702385486</v>
      </c>
      <c r="H59" s="68">
        <f>(E59*Inputs!$B$8)+('Final Weighted Populations'!F59*Inputs!$B$9)+('Final Weighted Populations'!G59*SUM(Inputs!$B$10:$B$12))</f>
        <v>622979.29941630119</v>
      </c>
      <c r="I59" s="52">
        <f>H59/Inputs!$B$5</f>
        <v>1.1522069313603297E-2</v>
      </c>
      <c r="J59" s="52">
        <f>I59/(VLOOKUP(C59,'LA SMR&lt;75 and MFF weighted popn'!$B$5:$E$156,4,0))*100000</f>
        <v>1.4790896338495038E-3</v>
      </c>
    </row>
    <row r="60" spans="1:10" x14ac:dyDescent="0.2">
      <c r="A60" t="s">
        <v>172</v>
      </c>
      <c r="B60" t="s">
        <v>14234</v>
      </c>
      <c r="C60" s="39" t="s">
        <v>10336</v>
      </c>
      <c r="D60" s="39" t="s">
        <v>12385</v>
      </c>
      <c r="E60" s="4">
        <f>INDEX('Age gender adjustments'!$G:$G,MATCH('Final Weighted Populations'!C60,'Age gender adjustments'!$B:$B,0),1)</f>
        <v>452306.58910297707</v>
      </c>
      <c r="F60" s="4">
        <f>INDEX('Age gender adjustments'!$H:$H,MATCH('Final Weighted Populations'!C60,'Age gender adjustments'!$B:$B,0),1)</f>
        <v>474117.68230965134</v>
      </c>
      <c r="G60" s="4">
        <f>INDEX('Substance misuse services'!$U:$U,MATCH('Final Weighted Populations'!C60,'Substance misuse services'!$B:$B,0),1)</f>
        <v>409447.1889817334</v>
      </c>
      <c r="H60" s="68">
        <f>(E60*Inputs!$B$8)+('Final Weighted Populations'!F60*Inputs!$B$9)+('Final Weighted Populations'!G60*SUM(Inputs!$B$10:$B$12))</f>
        <v>446122.1945392231</v>
      </c>
      <c r="I60" s="52">
        <f>H60/Inputs!$B$5</f>
        <v>8.2510780898079391E-3</v>
      </c>
      <c r="J60" s="52">
        <f>I60/(VLOOKUP(C60,'LA SMR&lt;75 and MFF weighted popn'!$B$5:$E$156,4,0))*100000</f>
        <v>1.2397260848372367E-3</v>
      </c>
    </row>
    <row r="61" spans="1:10" x14ac:dyDescent="0.2">
      <c r="A61" t="s">
        <v>172</v>
      </c>
      <c r="B61" t="s">
        <v>14219</v>
      </c>
      <c r="C61" s="39" t="s">
        <v>6118</v>
      </c>
      <c r="D61" s="39" t="s">
        <v>12386</v>
      </c>
      <c r="E61" s="4">
        <f>INDEX('Age gender adjustments'!$G:$G,MATCH('Final Weighted Populations'!C61,'Age gender adjustments'!$B:$B,0),1)</f>
        <v>567747.85170917795</v>
      </c>
      <c r="F61" s="4">
        <f>INDEX('Age gender adjustments'!$H:$H,MATCH('Final Weighted Populations'!C61,'Age gender adjustments'!$B:$B,0),1)</f>
        <v>612977.33854494407</v>
      </c>
      <c r="G61" s="4">
        <f>INDEX('Substance misuse services'!$U:$U,MATCH('Final Weighted Populations'!C61,'Substance misuse services'!$B:$B,0),1)</f>
        <v>557484.20309796964</v>
      </c>
      <c r="H61" s="68">
        <f>(E61*Inputs!$B$8)+('Final Weighted Populations'!F61*Inputs!$B$9)+('Final Weighted Populations'!G61*SUM(Inputs!$B$10:$B$12))</f>
        <v>581433.03701198043</v>
      </c>
      <c r="I61" s="52">
        <f>H61/Inputs!$B$5</f>
        <v>1.0753666710832627E-2</v>
      </c>
      <c r="J61" s="52">
        <f>I61/(VLOOKUP(C61,'LA SMR&lt;75 and MFF weighted popn'!$B$5:$E$156,4,0))*100000</f>
        <v>1.4696355655195994E-3</v>
      </c>
    </row>
    <row r="62" spans="1:10" x14ac:dyDescent="0.2">
      <c r="A62" t="s">
        <v>172</v>
      </c>
      <c r="B62" t="s">
        <v>14221</v>
      </c>
      <c r="C62" s="39" t="s">
        <v>1242</v>
      </c>
      <c r="D62" s="39" t="s">
        <v>12387</v>
      </c>
      <c r="E62" s="4">
        <f>INDEX('Age gender adjustments'!$G:$G,MATCH('Final Weighted Populations'!C62,'Age gender adjustments'!$B:$B,0),1)</f>
        <v>609941.80676401942</v>
      </c>
      <c r="F62" s="4">
        <f>INDEX('Age gender adjustments'!$H:$H,MATCH('Final Weighted Populations'!C62,'Age gender adjustments'!$B:$B,0),1)</f>
        <v>665288.65787768736</v>
      </c>
      <c r="G62" s="4">
        <f>INDEX('Substance misuse services'!$U:$U,MATCH('Final Weighted Populations'!C62,'Substance misuse services'!$B:$B,0),1)</f>
        <v>592864.35056230868</v>
      </c>
      <c r="H62" s="68">
        <f>(E62*Inputs!$B$8)+('Final Weighted Populations'!F62*Inputs!$B$9)+('Final Weighted Populations'!G62*SUM(Inputs!$B$10:$B$12))</f>
        <v>625164.70647295518</v>
      </c>
      <c r="I62" s="52">
        <f>H62/Inputs!$B$5</f>
        <v>1.156248865275116E-2</v>
      </c>
      <c r="J62" s="52">
        <f>I62/(VLOOKUP(C62,'LA SMR&lt;75 and MFF weighted popn'!$B$5:$E$156,4,0))*100000</f>
        <v>1.6275854734541294E-3</v>
      </c>
    </row>
    <row r="63" spans="1:10" x14ac:dyDescent="0.2">
      <c r="A63" t="s">
        <v>172</v>
      </c>
      <c r="B63" t="s">
        <v>14241</v>
      </c>
      <c r="C63" s="39" t="s">
        <v>226</v>
      </c>
      <c r="D63" s="39" t="s">
        <v>12388</v>
      </c>
      <c r="E63" s="4">
        <f>INDEX('Age gender adjustments'!$G:$G,MATCH('Final Weighted Populations'!C63,'Age gender adjustments'!$B:$B,0),1)</f>
        <v>661350.94174378482</v>
      </c>
      <c r="F63" s="4">
        <f>INDEX('Age gender adjustments'!$H:$H,MATCH('Final Weighted Populations'!C63,'Age gender adjustments'!$B:$B,0),1)</f>
        <v>715395.5436932419</v>
      </c>
      <c r="G63" s="4">
        <f>INDEX('Substance misuse services'!$U:$U,MATCH('Final Weighted Populations'!C63,'Substance misuse services'!$B:$B,0),1)</f>
        <v>721631.2954589728</v>
      </c>
      <c r="H63" s="68">
        <f>(E63*Inputs!$B$8)+('Final Weighted Populations'!F63*Inputs!$B$9)+('Final Weighted Populations'!G63*SUM(Inputs!$B$10:$B$12))</f>
        <v>702166.42784426571</v>
      </c>
      <c r="I63" s="52">
        <f>H63/Inputs!$B$5</f>
        <v>1.2986643791996213E-2</v>
      </c>
      <c r="J63" s="52">
        <f>I63/(VLOOKUP(C63,'LA SMR&lt;75 and MFF weighted popn'!$B$5:$E$156,4,0))*100000</f>
        <v>1.6289614558725827E-3</v>
      </c>
    </row>
    <row r="64" spans="1:10" x14ac:dyDescent="0.2">
      <c r="A64" t="s">
        <v>173</v>
      </c>
      <c r="B64" t="s">
        <v>14210</v>
      </c>
      <c r="C64" s="39" t="s">
        <v>13452</v>
      </c>
      <c r="D64" s="39" t="s">
        <v>12389</v>
      </c>
      <c r="E64" s="4">
        <f>INDEX('Age gender adjustments'!$G:$G,MATCH('Final Weighted Populations'!C64,'Age gender adjustments'!$B:$B,0),1)</f>
        <v>121448.83110850253</v>
      </c>
      <c r="F64" s="4">
        <f>INDEX('Age gender adjustments'!$H:$H,MATCH('Final Weighted Populations'!C64,'Age gender adjustments'!$B:$B,0),1)</f>
        <v>136042.7773567923</v>
      </c>
      <c r="G64" s="4">
        <f>INDEX('Substance misuse services'!$U:$U,MATCH('Final Weighted Populations'!C64,'Substance misuse services'!$B:$B,0),1)</f>
        <v>139812.05606216725</v>
      </c>
      <c r="H64" s="68">
        <f>(E64*Inputs!$B$8)+('Final Weighted Populations'!F64*Inputs!$B$9)+('Final Weighted Populations'!G64*SUM(Inputs!$B$10:$B$12))</f>
        <v>133173.68158411016</v>
      </c>
      <c r="I64" s="52">
        <f>H64/Inputs!$B$5</f>
        <v>2.4630615999561116E-3</v>
      </c>
      <c r="J64" s="52">
        <f>I64/(VLOOKUP(C64,'LA SMR&lt;75 and MFF weighted popn'!$B$5:$E$156,4,0))*100000</f>
        <v>1.3190243463062547E-3</v>
      </c>
    </row>
    <row r="65" spans="1:10" x14ac:dyDescent="0.2">
      <c r="A65" t="s">
        <v>173</v>
      </c>
      <c r="B65" t="s">
        <v>14215</v>
      </c>
      <c r="C65" s="39" t="s">
        <v>7718</v>
      </c>
      <c r="D65" s="39" t="s">
        <v>12390</v>
      </c>
      <c r="E65" s="4">
        <f>INDEX('Age gender adjustments'!$G:$G,MATCH('Final Weighted Populations'!C65,'Age gender adjustments'!$B:$B,0),1)</f>
        <v>171299.80751902505</v>
      </c>
      <c r="F65" s="4">
        <f>INDEX('Age gender adjustments'!$H:$H,MATCH('Final Weighted Populations'!C65,'Age gender adjustments'!$B:$B,0),1)</f>
        <v>178116.43804669884</v>
      </c>
      <c r="G65" s="4">
        <f>INDEX('Substance misuse services'!$U:$U,MATCH('Final Weighted Populations'!C65,'Substance misuse services'!$B:$B,0),1)</f>
        <v>170157.85393430767</v>
      </c>
      <c r="H65" s="68">
        <f>(E65*Inputs!$B$8)+('Final Weighted Populations'!F65*Inputs!$B$9)+('Final Weighted Populations'!G65*SUM(Inputs!$B$10:$B$12))</f>
        <v>173498.86980859347</v>
      </c>
      <c r="I65" s="52">
        <f>H65/Inputs!$B$5</f>
        <v>3.2088803041119794E-3</v>
      </c>
      <c r="J65" s="52">
        <f>I65/(VLOOKUP(C65,'LA SMR&lt;75 and MFF weighted popn'!$B$5:$E$156,4,0))*100000</f>
        <v>1.8980142650875367E-3</v>
      </c>
    </row>
    <row r="66" spans="1:10" x14ac:dyDescent="0.2">
      <c r="A66" t="s">
        <v>173</v>
      </c>
      <c r="B66" t="s">
        <v>14195</v>
      </c>
      <c r="C66" s="39" t="s">
        <v>4449</v>
      </c>
      <c r="D66" s="39" t="s">
        <v>12391</v>
      </c>
      <c r="E66" s="4">
        <f>INDEX('Age gender adjustments'!$G:$G,MATCH('Final Weighted Populations'!C66,'Age gender adjustments'!$B:$B,0),1)</f>
        <v>339240.13515628938</v>
      </c>
      <c r="F66" s="4">
        <f>INDEX('Age gender adjustments'!$H:$H,MATCH('Final Weighted Populations'!C66,'Age gender adjustments'!$B:$B,0),1)</f>
        <v>333781.01627360628</v>
      </c>
      <c r="G66" s="4">
        <f>INDEX('Substance misuse services'!$U:$U,MATCH('Final Weighted Populations'!C66,'Substance misuse services'!$B:$B,0),1)</f>
        <v>366224.77533918293</v>
      </c>
      <c r="H66" s="68">
        <f>(E66*Inputs!$B$8)+('Final Weighted Populations'!F66*Inputs!$B$9)+('Final Weighted Populations'!G66*SUM(Inputs!$B$10:$B$12))</f>
        <v>346270.25559693656</v>
      </c>
      <c r="I66" s="52">
        <f>H66/Inputs!$B$5</f>
        <v>6.4043057128306165E-3</v>
      </c>
      <c r="J66" s="52">
        <f>I66/(VLOOKUP(C66,'LA SMR&lt;75 and MFF weighted popn'!$B$5:$E$156,4,0))*100000</f>
        <v>2.548092941038979E-3</v>
      </c>
    </row>
    <row r="67" spans="1:10" x14ac:dyDescent="0.2">
      <c r="A67" t="s">
        <v>173</v>
      </c>
      <c r="B67" t="s">
        <v>14246</v>
      </c>
      <c r="C67" s="39" t="s">
        <v>13807</v>
      </c>
      <c r="D67" s="39" t="s">
        <v>12392</v>
      </c>
      <c r="E67" s="4">
        <f>INDEX('Age gender adjustments'!$G:$G,MATCH('Final Weighted Populations'!C67,'Age gender adjustments'!$B:$B,0),1)</f>
        <v>199830.33396781233</v>
      </c>
      <c r="F67" s="4">
        <f>INDEX('Age gender adjustments'!$H:$H,MATCH('Final Weighted Populations'!C67,'Age gender adjustments'!$B:$B,0),1)</f>
        <v>224533.72078719447</v>
      </c>
      <c r="G67" s="4">
        <f>INDEX('Substance misuse services'!$U:$U,MATCH('Final Weighted Populations'!C67,'Substance misuse services'!$B:$B,0),1)</f>
        <v>204370.32183183869</v>
      </c>
      <c r="H67" s="68">
        <f>(E67*Inputs!$B$8)+('Final Weighted Populations'!F67*Inputs!$B$9)+('Final Weighted Populations'!G67*SUM(Inputs!$B$10:$B$12))</f>
        <v>210726.2059014707</v>
      </c>
      <c r="I67" s="52">
        <f>H67/Inputs!$B$5</f>
        <v>3.897403899077057E-3</v>
      </c>
      <c r="J67" s="52">
        <f>I67/(VLOOKUP(C67,'LA SMR&lt;75 and MFF weighted popn'!$B$5:$E$156,4,0))*100000</f>
        <v>1.2578681657486467E-3</v>
      </c>
    </row>
    <row r="68" spans="1:10" x14ac:dyDescent="0.2">
      <c r="A68" t="s">
        <v>173</v>
      </c>
      <c r="B68" t="s">
        <v>14128</v>
      </c>
      <c r="C68" s="39" t="s">
        <v>11655</v>
      </c>
      <c r="D68" s="39" t="s">
        <v>12393</v>
      </c>
      <c r="E68" s="4">
        <f>INDEX('Age gender adjustments'!$G:$G,MATCH('Final Weighted Populations'!C68,'Age gender adjustments'!$B:$B,0),1)</f>
        <v>1610687.2272750491</v>
      </c>
      <c r="F68" s="4">
        <f>INDEX('Age gender adjustments'!$H:$H,MATCH('Final Weighted Populations'!C68,'Age gender adjustments'!$B:$B,0),1)</f>
        <v>1520455.0930778647</v>
      </c>
      <c r="G68" s="4">
        <f>INDEX('Substance misuse services'!$U:$U,MATCH('Final Weighted Populations'!C68,'Substance misuse services'!$B:$B,0),1)</f>
        <v>1624778.2370140203</v>
      </c>
      <c r="H68" s="68">
        <f>(E68*Inputs!$B$8)+('Final Weighted Populations'!F68*Inputs!$B$9)+('Final Weighted Populations'!G68*SUM(Inputs!$B$10:$B$12))</f>
        <v>1581232.43358318</v>
      </c>
      <c r="I68" s="52">
        <f>H68/Inputs!$B$5</f>
        <v>2.9245064350827275E-2</v>
      </c>
      <c r="J68" s="52">
        <f>I68/(VLOOKUP(C68,'LA SMR&lt;75 and MFF weighted popn'!$B$5:$E$156,4,0))*100000</f>
        <v>2.6732803890224307E-3</v>
      </c>
    </row>
    <row r="69" spans="1:10" x14ac:dyDescent="0.2">
      <c r="A69" t="s">
        <v>173</v>
      </c>
      <c r="B69" t="s">
        <v>14129</v>
      </c>
      <c r="C69" s="39" t="s">
        <v>5962</v>
      </c>
      <c r="D69" s="39" t="s">
        <v>12394</v>
      </c>
      <c r="E69" s="4">
        <f>INDEX('Age gender adjustments'!$G:$G,MATCH('Final Weighted Populations'!C69,'Age gender adjustments'!$B:$B,0),1)</f>
        <v>503663.94975078152</v>
      </c>
      <c r="F69" s="4">
        <f>INDEX('Age gender adjustments'!$H:$H,MATCH('Final Weighted Populations'!C69,'Age gender adjustments'!$B:$B,0),1)</f>
        <v>440395.27264846995</v>
      </c>
      <c r="G69" s="4">
        <f>INDEX('Substance misuse services'!$U:$U,MATCH('Final Weighted Populations'!C69,'Substance misuse services'!$B:$B,0),1)</f>
        <v>408610.28284400725</v>
      </c>
      <c r="H69" s="68">
        <f>(E69*Inputs!$B$8)+('Final Weighted Populations'!F69*Inputs!$B$9)+('Final Weighted Populations'!G69*SUM(Inputs!$B$10:$B$12))</f>
        <v>447625.56348307733</v>
      </c>
      <c r="I69" s="52">
        <f>H69/Inputs!$B$5</f>
        <v>8.2788830605208304E-3</v>
      </c>
      <c r="J69" s="52">
        <f>I69/(VLOOKUP(C69,'LA SMR&lt;75 and MFF weighted popn'!$B$5:$E$156,4,0))*100000</f>
        <v>2.5238913039939115E-3</v>
      </c>
    </row>
    <row r="70" spans="1:10" x14ac:dyDescent="0.2">
      <c r="A70" t="s">
        <v>173</v>
      </c>
      <c r="B70" t="s">
        <v>14130</v>
      </c>
      <c r="C70" s="39" t="s">
        <v>7013</v>
      </c>
      <c r="D70" s="39" t="s">
        <v>12395</v>
      </c>
      <c r="E70" s="4">
        <f>INDEX('Age gender adjustments'!$G:$G,MATCH('Final Weighted Populations'!C70,'Age gender adjustments'!$B:$B,0),1)</f>
        <v>272185.92129788111</v>
      </c>
      <c r="F70" s="4">
        <f>INDEX('Age gender adjustments'!$H:$H,MATCH('Final Weighted Populations'!C70,'Age gender adjustments'!$B:$B,0),1)</f>
        <v>294812.68552611419</v>
      </c>
      <c r="G70" s="4">
        <f>INDEX('Substance misuse services'!$U:$U,MATCH('Final Weighted Populations'!C70,'Substance misuse services'!$B:$B,0),1)</f>
        <v>292302.46092447219</v>
      </c>
      <c r="H70" s="68">
        <f>(E70*Inputs!$B$8)+('Final Weighted Populations'!F70*Inputs!$B$9)+('Final Weighted Populations'!G70*SUM(Inputs!$B$10:$B$12))</f>
        <v>287547.21367044747</v>
      </c>
      <c r="I70" s="52">
        <f>H70/Inputs!$B$5</f>
        <v>5.3182167207620383E-3</v>
      </c>
      <c r="J70" s="52">
        <f>I70/(VLOOKUP(C70,'LA SMR&lt;75 and MFF weighted popn'!$B$5:$E$156,4,0))*100000</f>
        <v>1.6861503654065552E-3</v>
      </c>
    </row>
    <row r="71" spans="1:10" x14ac:dyDescent="0.2">
      <c r="A71" t="s">
        <v>173</v>
      </c>
      <c r="B71" t="s">
        <v>14131</v>
      </c>
      <c r="C71" s="39" t="s">
        <v>8678</v>
      </c>
      <c r="D71" s="39" t="s">
        <v>12396</v>
      </c>
      <c r="E71" s="4">
        <f>INDEX('Age gender adjustments'!$G:$G,MATCH('Final Weighted Populations'!C71,'Age gender adjustments'!$B:$B,0),1)</f>
        <v>452418.8697601778</v>
      </c>
      <c r="F71" s="4">
        <f>INDEX('Age gender adjustments'!$H:$H,MATCH('Final Weighted Populations'!C71,'Age gender adjustments'!$B:$B,0),1)</f>
        <v>469333.93968627381</v>
      </c>
      <c r="G71" s="4">
        <f>INDEX('Substance misuse services'!$U:$U,MATCH('Final Weighted Populations'!C71,'Substance misuse services'!$B:$B,0),1)</f>
        <v>407373.68083447404</v>
      </c>
      <c r="H71" s="68">
        <f>(E71*Inputs!$B$8)+('Final Weighted Populations'!F71*Inputs!$B$9)+('Final Weighted Populations'!G71*SUM(Inputs!$B$10:$B$12))</f>
        <v>443641.33776285942</v>
      </c>
      <c r="I71" s="52">
        <f>H71/Inputs!$B$5</f>
        <v>8.2051943762380553E-3</v>
      </c>
      <c r="J71" s="52">
        <f>I71/(VLOOKUP(C71,'LA SMR&lt;75 and MFF weighted popn'!$B$5:$E$156,4,0))*100000</f>
        <v>2.6107158896976498E-3</v>
      </c>
    </row>
    <row r="72" spans="1:10" x14ac:dyDescent="0.2">
      <c r="A72" t="s">
        <v>173</v>
      </c>
      <c r="B72" t="s">
        <v>14132</v>
      </c>
      <c r="C72" s="39" t="s">
        <v>9209</v>
      </c>
      <c r="D72" s="39" t="s">
        <v>12397</v>
      </c>
      <c r="E72" s="4">
        <f>INDEX('Age gender adjustments'!$G:$G,MATCH('Final Weighted Populations'!C72,'Age gender adjustments'!$B:$B,0),1)</f>
        <v>154313.90613749868</v>
      </c>
      <c r="F72" s="4">
        <f>INDEX('Age gender adjustments'!$H:$H,MATCH('Final Weighted Populations'!C72,'Age gender adjustments'!$B:$B,0),1)</f>
        <v>171948.47054458587</v>
      </c>
      <c r="G72" s="4">
        <f>INDEX('Substance misuse services'!$U:$U,MATCH('Final Weighted Populations'!C72,'Substance misuse services'!$B:$B,0),1)</f>
        <v>160043.93471349959</v>
      </c>
      <c r="H72" s="68">
        <f>(E72*Inputs!$B$8)+('Final Weighted Populations'!F72*Inputs!$B$9)+('Final Weighted Populations'!G72*SUM(Inputs!$B$10:$B$12))</f>
        <v>162931.32696545465</v>
      </c>
      <c r="I72" s="52">
        <f>H72/Inputs!$B$5</f>
        <v>3.0134324598141016E-3</v>
      </c>
      <c r="J72" s="52">
        <f>I72/(VLOOKUP(C72,'LA SMR&lt;75 and MFF weighted popn'!$B$5:$E$156,4,0))*100000</f>
        <v>1.4384504690668775E-3</v>
      </c>
    </row>
    <row r="73" spans="1:10" x14ac:dyDescent="0.2">
      <c r="A73" t="s">
        <v>173</v>
      </c>
      <c r="B73" t="s">
        <v>14133</v>
      </c>
      <c r="C73" s="39" t="s">
        <v>85</v>
      </c>
      <c r="D73" s="39" t="s">
        <v>12398</v>
      </c>
      <c r="E73" s="4">
        <f>INDEX('Age gender adjustments'!$G:$G,MATCH('Final Weighted Populations'!C73,'Age gender adjustments'!$B:$B,0),1)</f>
        <v>314079.99122689123</v>
      </c>
      <c r="F73" s="4">
        <f>INDEX('Age gender adjustments'!$H:$H,MATCH('Final Weighted Populations'!C73,'Age gender adjustments'!$B:$B,0),1)</f>
        <v>333954.4835695076</v>
      </c>
      <c r="G73" s="4">
        <f>INDEX('Substance misuse services'!$U:$U,MATCH('Final Weighted Populations'!C73,'Substance misuse services'!$B:$B,0),1)</f>
        <v>321506.86826297326</v>
      </c>
      <c r="H73" s="68">
        <f>(E73*Inputs!$B$8)+('Final Weighted Populations'!F73*Inputs!$B$9)+('Final Weighted Populations'!G73*SUM(Inputs!$B$10:$B$12))</f>
        <v>324118.76013382885</v>
      </c>
      <c r="I73" s="52">
        <f>H73/Inputs!$B$5</f>
        <v>5.9946114158210143E-3</v>
      </c>
      <c r="J73" s="52">
        <f>I73/(VLOOKUP(C73,'LA SMR&lt;75 and MFF weighted popn'!$B$5:$E$156,4,0))*100000</f>
        <v>2.2047543678512848E-3</v>
      </c>
    </row>
    <row r="74" spans="1:10" x14ac:dyDescent="0.2">
      <c r="A74" t="s">
        <v>173</v>
      </c>
      <c r="B74" t="s">
        <v>14134</v>
      </c>
      <c r="C74" s="39" t="s">
        <v>1095</v>
      </c>
      <c r="D74" s="39" t="s">
        <v>12399</v>
      </c>
      <c r="E74" s="4">
        <f>INDEX('Age gender adjustments'!$G:$G,MATCH('Final Weighted Populations'!C74,'Age gender adjustments'!$B:$B,0),1)</f>
        <v>323812.20223647612</v>
      </c>
      <c r="F74" s="4">
        <f>INDEX('Age gender adjustments'!$H:$H,MATCH('Final Weighted Populations'!C74,'Age gender adjustments'!$B:$B,0),1)</f>
        <v>321324.94232795207</v>
      </c>
      <c r="G74" s="4">
        <f>INDEX('Substance misuse services'!$U:$U,MATCH('Final Weighted Populations'!C74,'Substance misuse services'!$B:$B,0),1)</f>
        <v>346842.05177656387</v>
      </c>
      <c r="H74" s="68">
        <f>(E74*Inputs!$B$8)+('Final Weighted Populations'!F74*Inputs!$B$9)+('Final Weighted Populations'!G74*SUM(Inputs!$B$10:$B$12))</f>
        <v>330635.3207743243</v>
      </c>
      <c r="I74" s="52">
        <f>H74/Inputs!$B$5</f>
        <v>6.1151359074958387E-3</v>
      </c>
      <c r="J74" s="52">
        <f>I74/(VLOOKUP(C74,'LA SMR&lt;75 and MFF weighted popn'!$B$5:$E$156,4,0))*100000</f>
        <v>2.4280713818944418E-3</v>
      </c>
    </row>
    <row r="75" spans="1:10" x14ac:dyDescent="0.2">
      <c r="A75" t="s">
        <v>173</v>
      </c>
      <c r="B75" t="s">
        <v>14235</v>
      </c>
      <c r="C75" s="39" t="s">
        <v>12974</v>
      </c>
      <c r="D75" s="39" t="s">
        <v>12400</v>
      </c>
      <c r="E75" s="4">
        <f>INDEX('Age gender adjustments'!$G:$G,MATCH('Final Weighted Populations'!C75,'Age gender adjustments'!$B:$B,0),1)</f>
        <v>683241.3527563808</v>
      </c>
      <c r="F75" s="4">
        <f>INDEX('Age gender adjustments'!$H:$H,MATCH('Final Weighted Populations'!C75,'Age gender adjustments'!$B:$B,0),1)</f>
        <v>731699.98284797533</v>
      </c>
      <c r="G75" s="4">
        <f>INDEX('Substance misuse services'!$U:$U,MATCH('Final Weighted Populations'!C75,'Substance misuse services'!$B:$B,0),1)</f>
        <v>628587.00225526735</v>
      </c>
      <c r="H75" s="68">
        <f>(E75*Inputs!$B$8)+('Final Weighted Populations'!F75*Inputs!$B$9)+('Final Weighted Populations'!G75*SUM(Inputs!$B$10:$B$12))</f>
        <v>683181.45031914709</v>
      </c>
      <c r="I75" s="52">
        <f>H75/Inputs!$B$5</f>
        <v>1.2635514585670141E-2</v>
      </c>
      <c r="J75" s="52">
        <f>I75/(VLOOKUP(C75,'LA SMR&lt;75 and MFF weighted popn'!$B$5:$E$156,4,0))*100000</f>
        <v>1.4708929269636583E-3</v>
      </c>
    </row>
    <row r="76" spans="1:10" x14ac:dyDescent="0.2">
      <c r="A76" t="s">
        <v>173</v>
      </c>
      <c r="B76" t="s">
        <v>14226</v>
      </c>
      <c r="C76" s="39" t="s">
        <v>783</v>
      </c>
      <c r="D76" s="39" t="s">
        <v>12401</v>
      </c>
      <c r="E76" s="4">
        <f>INDEX('Age gender adjustments'!$G:$G,MATCH('Final Weighted Populations'!C76,'Age gender adjustments'!$B:$B,0),1)</f>
        <v>427344.82841587311</v>
      </c>
      <c r="F76" s="4">
        <f>INDEX('Age gender adjustments'!$H:$H,MATCH('Final Weighted Populations'!C76,'Age gender adjustments'!$B:$B,0),1)</f>
        <v>462058.23574310355</v>
      </c>
      <c r="G76" s="4">
        <f>INDEX('Substance misuse services'!$U:$U,MATCH('Final Weighted Populations'!C76,'Substance misuse services'!$B:$B,0),1)</f>
        <v>406044.01025581226</v>
      </c>
      <c r="H76" s="68">
        <f>(E76*Inputs!$B$8)+('Final Weighted Populations'!F76*Inputs!$B$9)+('Final Weighted Populations'!G76*SUM(Inputs!$B$10:$B$12))</f>
        <v>433321.52025261754</v>
      </c>
      <c r="I76" s="52">
        <f>H76/Inputs!$B$5</f>
        <v>8.014328238682358E-3</v>
      </c>
      <c r="J76" s="52">
        <f>I76/(VLOOKUP(C76,'LA SMR&lt;75 and MFF weighted popn'!$B$5:$E$156,4,0))*100000</f>
        <v>1.4450130921939881E-3</v>
      </c>
    </row>
    <row r="77" spans="1:10" x14ac:dyDescent="0.2">
      <c r="A77" t="s">
        <v>173</v>
      </c>
      <c r="B77" t="s">
        <v>14242</v>
      </c>
      <c r="C77" s="39" t="s">
        <v>3698</v>
      </c>
      <c r="D77" s="39" t="s">
        <v>12402</v>
      </c>
      <c r="E77" s="4">
        <f>INDEX('Age gender adjustments'!$G:$G,MATCH('Final Weighted Populations'!C77,'Age gender adjustments'!$B:$B,0),1)</f>
        <v>399339.79405246972</v>
      </c>
      <c r="F77" s="4">
        <f>INDEX('Age gender adjustments'!$H:$H,MATCH('Final Weighted Populations'!C77,'Age gender adjustments'!$B:$B,0),1)</f>
        <v>440044.70146399603</v>
      </c>
      <c r="G77" s="4">
        <f>INDEX('Substance misuse services'!$U:$U,MATCH('Final Weighted Populations'!C77,'Substance misuse services'!$B:$B,0),1)</f>
        <v>400876.07895078813</v>
      </c>
      <c r="H77" s="68">
        <f>(E77*Inputs!$B$8)+('Final Weighted Populations'!F77*Inputs!$B$9)+('Final Weighted Populations'!G77*SUM(Inputs!$B$10:$B$12))</f>
        <v>415288.85825212055</v>
      </c>
      <c r="I77" s="52">
        <f>H77/Inputs!$B$5</f>
        <v>7.6808122106647664E-3</v>
      </c>
      <c r="J77" s="52">
        <f>I77/(VLOOKUP(C77,'LA SMR&lt;75 and MFF weighted popn'!$B$5:$E$156,4,0))*100000</f>
        <v>1.3437398344248652E-3</v>
      </c>
    </row>
    <row r="78" spans="1:10" x14ac:dyDescent="0.2">
      <c r="A78" t="s">
        <v>174</v>
      </c>
      <c r="B78" t="s">
        <v>14203</v>
      </c>
      <c r="C78" s="39" t="s">
        <v>8037</v>
      </c>
      <c r="D78" s="39" t="s">
        <v>12403</v>
      </c>
      <c r="E78" s="4">
        <f>INDEX('Age gender adjustments'!$G:$G,MATCH('Final Weighted Populations'!C78,'Age gender adjustments'!$B:$B,0),1)</f>
        <v>209397.07728005337</v>
      </c>
      <c r="F78" s="4">
        <f>INDEX('Age gender adjustments'!$H:$H,MATCH('Final Weighted Populations'!C78,'Age gender adjustments'!$B:$B,0),1)</f>
        <v>213806.03338474515</v>
      </c>
      <c r="G78" s="4">
        <f>INDEX('Substance misuse services'!$U:$U,MATCH('Final Weighted Populations'!C78,'Substance misuse services'!$B:$B,0),1)</f>
        <v>249226.01293509957</v>
      </c>
      <c r="H78" s="68">
        <f>(E78*Inputs!$B$8)+('Final Weighted Populations'!F78*Inputs!$B$9)+('Final Weighted Populations'!G78*SUM(Inputs!$B$10:$B$12))</f>
        <v>224499.42735081259</v>
      </c>
      <c r="I78" s="52">
        <f>H78/Inputs!$B$5</f>
        <v>4.1521411148394659E-3</v>
      </c>
      <c r="J78" s="52">
        <f>I78/(VLOOKUP(C78,'LA SMR&lt;75 and MFF weighted popn'!$B$5:$E$156,4,0))*100000</f>
        <v>2.1915864981160347E-3</v>
      </c>
    </row>
    <row r="79" spans="1:10" x14ac:dyDescent="0.2">
      <c r="A79" t="s">
        <v>174</v>
      </c>
      <c r="B79" t="s">
        <v>8416</v>
      </c>
      <c r="C79" s="39" t="s">
        <v>3384</v>
      </c>
      <c r="D79" s="39" t="s">
        <v>12404</v>
      </c>
      <c r="E79" s="4">
        <f>INDEX('Age gender adjustments'!$G:$G,MATCH('Final Weighted Populations'!C79,'Age gender adjustments'!$B:$B,0),1)</f>
        <v>295267.23737224122</v>
      </c>
      <c r="F79" s="4">
        <f>INDEX('Age gender adjustments'!$H:$H,MATCH('Final Weighted Populations'!C79,'Age gender adjustments'!$B:$B,0),1)</f>
        <v>282452.75407995319</v>
      </c>
      <c r="G79" s="4">
        <f>INDEX('Substance misuse services'!$U:$U,MATCH('Final Weighted Populations'!C79,'Substance misuse services'!$B:$B,0),1)</f>
        <v>291175.43731760315</v>
      </c>
      <c r="H79" s="68">
        <f>(E79*Inputs!$B$8)+('Final Weighted Populations'!F79*Inputs!$B$9)+('Final Weighted Populations'!G79*SUM(Inputs!$B$10:$B$12))</f>
        <v>289029.51884306944</v>
      </c>
      <c r="I79" s="52">
        <f>H79/Inputs!$B$5</f>
        <v>5.3456321147548492E-3</v>
      </c>
      <c r="J79" s="52">
        <f>I79/(VLOOKUP(C79,'LA SMR&lt;75 and MFF weighted popn'!$B$5:$E$156,4,0))*100000</f>
        <v>2.5421643708116591E-3</v>
      </c>
    </row>
    <row r="80" spans="1:10" x14ac:dyDescent="0.2">
      <c r="A80" t="s">
        <v>174</v>
      </c>
      <c r="B80" t="s">
        <v>14208</v>
      </c>
      <c r="C80" s="39" t="s">
        <v>3427</v>
      </c>
      <c r="D80" s="39" t="s">
        <v>12405</v>
      </c>
      <c r="E80" s="4">
        <f>INDEX('Age gender adjustments'!$G:$G,MATCH('Final Weighted Populations'!C80,'Age gender adjustments'!$B:$B,0),1)</f>
        <v>163671.75662820914</v>
      </c>
      <c r="F80" s="4">
        <f>INDEX('Age gender adjustments'!$H:$H,MATCH('Final Weighted Populations'!C80,'Age gender adjustments'!$B:$B,0),1)</f>
        <v>176168.59973347874</v>
      </c>
      <c r="G80" s="4">
        <f>INDEX('Substance misuse services'!$U:$U,MATCH('Final Weighted Populations'!C80,'Substance misuse services'!$B:$B,0),1)</f>
        <v>191611.72343124449</v>
      </c>
      <c r="H80" s="68">
        <f>(E80*Inputs!$B$8)+('Final Weighted Populations'!F80*Inputs!$B$9)+('Final Weighted Populations'!G80*SUM(Inputs!$B$10:$B$12))</f>
        <v>177831.03385891579</v>
      </c>
      <c r="I80" s="52">
        <f>H80/Inputs!$B$5</f>
        <v>3.2890041453254551E-3</v>
      </c>
      <c r="J80" s="52">
        <f>I80/(VLOOKUP(C80,'LA SMR&lt;75 and MFF weighted popn'!$B$5:$E$156,4,0))*100000</f>
        <v>1.8647410017862862E-3</v>
      </c>
    </row>
    <row r="81" spans="1:10" x14ac:dyDescent="0.2">
      <c r="A81" t="s">
        <v>174</v>
      </c>
      <c r="B81" t="s">
        <v>14209</v>
      </c>
      <c r="C81" s="39" t="s">
        <v>392</v>
      </c>
      <c r="D81" s="39" t="s">
        <v>12406</v>
      </c>
      <c r="E81" s="4">
        <f>INDEX('Age gender adjustments'!$G:$G,MATCH('Final Weighted Populations'!C81,'Age gender adjustments'!$B:$B,0),1)</f>
        <v>149953.53667401482</v>
      </c>
      <c r="F81" s="4">
        <f>INDEX('Age gender adjustments'!$H:$H,MATCH('Final Weighted Populations'!C81,'Age gender adjustments'!$B:$B,0),1)</f>
        <v>159217.01165109506</v>
      </c>
      <c r="G81" s="4">
        <f>INDEX('Substance misuse services'!$U:$U,MATCH('Final Weighted Populations'!C81,'Substance misuse services'!$B:$B,0),1)</f>
        <v>148497.15345170401</v>
      </c>
      <c r="H81" s="68">
        <f>(E81*Inputs!$B$8)+('Final Weighted Populations'!F81*Inputs!$B$9)+('Final Weighted Populations'!G81*SUM(Inputs!$B$10:$B$12))</f>
        <v>152974.15355607207</v>
      </c>
      <c r="I81" s="52">
        <f>H81/Inputs!$B$5</f>
        <v>2.8292734640048235E-3</v>
      </c>
      <c r="J81" s="52">
        <f>I81/(VLOOKUP(C81,'LA SMR&lt;75 and MFF weighted popn'!$B$5:$E$156,4,0))*100000</f>
        <v>1.7391063191563344E-3</v>
      </c>
    </row>
    <row r="82" spans="1:10" x14ac:dyDescent="0.2">
      <c r="A82" t="s">
        <v>174</v>
      </c>
      <c r="B82" t="s">
        <v>14250</v>
      </c>
      <c r="C82" s="39" t="s">
        <v>11010</v>
      </c>
      <c r="D82" s="39" t="s">
        <v>12407</v>
      </c>
      <c r="E82" s="4">
        <f>INDEX('Age gender adjustments'!$G:$G,MATCH('Final Weighted Populations'!C82,'Age gender adjustments'!$B:$B,0),1)</f>
        <v>154873.15091259414</v>
      </c>
      <c r="F82" s="4">
        <f>INDEX('Age gender adjustments'!$H:$H,MATCH('Final Weighted Populations'!C82,'Age gender adjustments'!$B:$B,0),1)</f>
        <v>162218.58840822458</v>
      </c>
      <c r="G82" s="4">
        <f>INDEX('Substance misuse services'!$U:$U,MATCH('Final Weighted Populations'!C82,'Substance misuse services'!$B:$B,0),1)</f>
        <v>145329.10331030539</v>
      </c>
      <c r="H82" s="68">
        <f>(E82*Inputs!$B$8)+('Final Weighted Populations'!F82*Inputs!$B$9)+('Final Weighted Populations'!G82*SUM(Inputs!$B$10:$B$12))</f>
        <v>154439.36365083052</v>
      </c>
      <c r="I82" s="52">
        <f>H82/Inputs!$B$5</f>
        <v>2.8563726826893224E-3</v>
      </c>
      <c r="J82" s="52">
        <f>I82/(VLOOKUP(C82,'LA SMR&lt;75 and MFF weighted popn'!$B$5:$E$156,4,0))*100000</f>
        <v>1.7658199958950857E-3</v>
      </c>
    </row>
    <row r="83" spans="1:10" x14ac:dyDescent="0.2">
      <c r="A83" t="s">
        <v>174</v>
      </c>
      <c r="B83" t="s">
        <v>14251</v>
      </c>
      <c r="C83" s="39" t="s">
        <v>4064</v>
      </c>
      <c r="D83" s="39" t="s">
        <v>12408</v>
      </c>
      <c r="E83" s="4">
        <f>INDEX('Age gender adjustments'!$G:$G,MATCH('Final Weighted Populations'!C83,'Age gender adjustments'!$B:$B,0),1)</f>
        <v>184966.49479446863</v>
      </c>
      <c r="F83" s="4">
        <f>INDEX('Age gender adjustments'!$H:$H,MATCH('Final Weighted Populations'!C83,'Age gender adjustments'!$B:$B,0),1)</f>
        <v>205383.27314436177</v>
      </c>
      <c r="G83" s="4">
        <f>INDEX('Substance misuse services'!$U:$U,MATCH('Final Weighted Populations'!C83,'Substance misuse services'!$B:$B,0),1)</f>
        <v>201968.18053814955</v>
      </c>
      <c r="H83" s="68">
        <f>(E83*Inputs!$B$8)+('Final Weighted Populations'!F83*Inputs!$B$9)+('Final Weighted Populations'!G83*SUM(Inputs!$B$10:$B$12))</f>
        <v>198439.61637819663</v>
      </c>
      <c r="I83" s="52">
        <f>H83/Inputs!$B$5</f>
        <v>3.6701621010789584E-3</v>
      </c>
      <c r="J83" s="52">
        <f>I83/(VLOOKUP(C83,'LA SMR&lt;75 and MFF weighted popn'!$B$5:$E$156,4,0))*100000</f>
        <v>1.398092678499261E-3</v>
      </c>
    </row>
    <row r="84" spans="1:10" x14ac:dyDescent="0.2">
      <c r="A84" t="s">
        <v>174</v>
      </c>
      <c r="B84" t="s">
        <v>14236</v>
      </c>
      <c r="C84" s="39" t="s">
        <v>7910</v>
      </c>
      <c r="D84" s="39" t="s">
        <v>12409</v>
      </c>
      <c r="E84" s="4">
        <f>INDEX('Age gender adjustments'!$G:$G,MATCH('Final Weighted Populations'!C84,'Age gender adjustments'!$B:$B,0),1)</f>
        <v>458078.73986915924</v>
      </c>
      <c r="F84" s="4">
        <f>INDEX('Age gender adjustments'!$H:$H,MATCH('Final Weighted Populations'!C84,'Age gender adjustments'!$B:$B,0),1)</f>
        <v>466008.99969117966</v>
      </c>
      <c r="G84" s="4">
        <f>INDEX('Substance misuse services'!$U:$U,MATCH('Final Weighted Populations'!C84,'Substance misuse services'!$B:$B,0),1)</f>
        <v>430306.64213214477</v>
      </c>
      <c r="H84" s="68">
        <f>(E84*Inputs!$B$8)+('Final Weighted Populations'!F84*Inputs!$B$9)+('Final Weighted Populations'!G84*SUM(Inputs!$B$10:$B$12))</f>
        <v>451719.87228358444</v>
      </c>
      <c r="I84" s="52">
        <f>H84/Inputs!$B$5</f>
        <v>8.3546077432429342E-3</v>
      </c>
      <c r="J84" s="52">
        <f>I84/(VLOOKUP(C84,'LA SMR&lt;75 and MFF weighted popn'!$B$5:$E$156,4,0))*100000</f>
        <v>1.3137762013879877E-3</v>
      </c>
    </row>
    <row r="85" spans="1:10" x14ac:dyDescent="0.2">
      <c r="A85" t="s">
        <v>174</v>
      </c>
      <c r="B85" t="s">
        <v>14238</v>
      </c>
      <c r="C85" s="39" t="s">
        <v>12264</v>
      </c>
      <c r="D85" s="39" t="s">
        <v>12410</v>
      </c>
      <c r="E85" s="4">
        <f>INDEX('Age gender adjustments'!$G:$G,MATCH('Final Weighted Populations'!C85,'Age gender adjustments'!$B:$B,0),1)</f>
        <v>1020052.7092622522</v>
      </c>
      <c r="F85" s="4">
        <f>INDEX('Age gender adjustments'!$H:$H,MATCH('Final Weighted Populations'!C85,'Age gender adjustments'!$B:$B,0),1)</f>
        <v>1114012.4892922651</v>
      </c>
      <c r="G85" s="4">
        <f>INDEX('Substance misuse services'!$U:$U,MATCH('Final Weighted Populations'!C85,'Substance misuse services'!$B:$B,0),1)</f>
        <v>942611.13470471918</v>
      </c>
      <c r="H85" s="68">
        <f>(E85*Inputs!$B$8)+('Final Weighted Populations'!F85*Inputs!$B$9)+('Final Weighted Populations'!G85*SUM(Inputs!$B$10:$B$12))</f>
        <v>1029557.8328463426</v>
      </c>
      <c r="I85" s="52">
        <f>H85/Inputs!$B$5</f>
        <v>1.9041783127518721E-2</v>
      </c>
      <c r="J85" s="52">
        <f>I85/(VLOOKUP(C85,'LA SMR&lt;75 and MFF weighted popn'!$B$5:$E$156,4,0))*100000</f>
        <v>1.3369966451526358E-3</v>
      </c>
    </row>
    <row r="86" spans="1:10" x14ac:dyDescent="0.2">
      <c r="A86" t="s">
        <v>174</v>
      </c>
      <c r="B86" t="s">
        <v>14218</v>
      </c>
      <c r="C86" s="39" t="s">
        <v>922</v>
      </c>
      <c r="D86" s="39" t="s">
        <v>12411</v>
      </c>
      <c r="E86" s="4">
        <f>INDEX('Age gender adjustments'!$G:$G,MATCH('Final Weighted Populations'!C86,'Age gender adjustments'!$B:$B,0),1)</f>
        <v>862518.23410337418</v>
      </c>
      <c r="F86" s="4">
        <f>INDEX('Age gender adjustments'!$H:$H,MATCH('Final Weighted Populations'!C86,'Age gender adjustments'!$B:$B,0),1)</f>
        <v>935532.09092135506</v>
      </c>
      <c r="G86" s="4">
        <f>INDEX('Substance misuse services'!$U:$U,MATCH('Final Weighted Populations'!C86,'Substance misuse services'!$B:$B,0),1)</f>
        <v>851657.12429251836</v>
      </c>
      <c r="H86" s="68">
        <f>(E86*Inputs!$B$8)+('Final Weighted Populations'!F86*Inputs!$B$9)+('Final Weighted Populations'!G86*SUM(Inputs!$B$10:$B$12))</f>
        <v>886534.84691982716</v>
      </c>
      <c r="I86" s="52">
        <f>H86/Inputs!$B$5</f>
        <v>1.639655758177774E-2</v>
      </c>
      <c r="J86" s="52">
        <f>I86/(VLOOKUP(C86,'LA SMR&lt;75 and MFF weighted popn'!$B$5:$E$156,4,0))*100000</f>
        <v>1.4368644939180102E-3</v>
      </c>
    </row>
    <row r="87" spans="1:10" x14ac:dyDescent="0.2">
      <c r="A87" t="s">
        <v>174</v>
      </c>
      <c r="B87" t="s">
        <v>14220</v>
      </c>
      <c r="C87" s="39" t="s">
        <v>1761</v>
      </c>
      <c r="D87" s="39" t="s">
        <v>12412</v>
      </c>
      <c r="E87" s="4">
        <f>INDEX('Age gender adjustments'!$G:$G,MATCH('Final Weighted Populations'!C87,'Age gender adjustments'!$B:$B,0),1)</f>
        <v>588596.17534913658</v>
      </c>
      <c r="F87" s="4">
        <f>INDEX('Age gender adjustments'!$H:$H,MATCH('Final Weighted Populations'!C87,'Age gender adjustments'!$B:$B,0),1)</f>
        <v>626125.87818014075</v>
      </c>
      <c r="G87" s="4">
        <f>INDEX('Substance misuse services'!$U:$U,MATCH('Final Weighted Populations'!C87,'Substance misuse services'!$B:$B,0),1)</f>
        <v>620756.43904059264</v>
      </c>
      <c r="H87" s="68">
        <f>(E87*Inputs!$B$8)+('Final Weighted Populations'!F87*Inputs!$B$9)+('Final Weighted Populations'!G87*SUM(Inputs!$B$10:$B$12))</f>
        <v>613668.42107678624</v>
      </c>
      <c r="I87" s="52">
        <f>H87/Inputs!$B$5</f>
        <v>1.1349863614796073E-2</v>
      </c>
      <c r="J87" s="52">
        <f>I87/(VLOOKUP(C87,'LA SMR&lt;75 and MFF weighted popn'!$B$5:$E$156,4,0))*100000</f>
        <v>1.2975293884069153E-3</v>
      </c>
    </row>
    <row r="88" spans="1:10" x14ac:dyDescent="0.2">
      <c r="A88" t="s">
        <v>174</v>
      </c>
      <c r="B88" t="s">
        <v>14224</v>
      </c>
      <c r="C88" s="39" t="s">
        <v>2038</v>
      </c>
      <c r="D88" s="39" t="s">
        <v>12413</v>
      </c>
      <c r="E88" s="4">
        <f>INDEX('Age gender adjustments'!$G:$G,MATCH('Final Weighted Populations'!C88,'Age gender adjustments'!$B:$B,0),1)</f>
        <v>455929.15882815077</v>
      </c>
      <c r="F88" s="4">
        <f>INDEX('Age gender adjustments'!$H:$H,MATCH('Final Weighted Populations'!C88,'Age gender adjustments'!$B:$B,0),1)</f>
        <v>506656.09303388267</v>
      </c>
      <c r="G88" s="4">
        <f>INDEX('Substance misuse services'!$U:$U,MATCH('Final Weighted Populations'!C88,'Substance misuse services'!$B:$B,0),1)</f>
        <v>432380.893314755</v>
      </c>
      <c r="H88" s="68">
        <f>(E88*Inputs!$B$8)+('Final Weighted Populations'!F88*Inputs!$B$9)+('Final Weighted Populations'!G88*SUM(Inputs!$B$10:$B$12))</f>
        <v>467218.61565278261</v>
      </c>
      <c r="I88" s="52">
        <f>H88/Inputs!$B$5</f>
        <v>8.6412586729623792E-3</v>
      </c>
      <c r="J88" s="52">
        <f>I88/(VLOOKUP(C88,'LA SMR&lt;75 and MFF weighted popn'!$B$5:$E$156,4,0))*100000</f>
        <v>1.1675264907503649E-3</v>
      </c>
    </row>
    <row r="89" spans="1:10" x14ac:dyDescent="0.2">
      <c r="A89" t="s">
        <v>175</v>
      </c>
      <c r="B89" t="s">
        <v>14140</v>
      </c>
      <c r="C89" s="39" t="s">
        <v>5820</v>
      </c>
      <c r="D89" s="39" t="s">
        <v>12414</v>
      </c>
      <c r="E89" s="4">
        <f>INDEX('Age gender adjustments'!$G:$G,MATCH('Final Weighted Populations'!C89,'Age gender adjustments'!$B:$B,0),1)</f>
        <v>5347.9168739330607</v>
      </c>
      <c r="F89" s="4">
        <f>INDEX('Age gender adjustments'!$H:$H,MATCH('Final Weighted Populations'!C89,'Age gender adjustments'!$B:$B,0),1)</f>
        <v>4129.3777329296645</v>
      </c>
      <c r="G89" s="4">
        <f>INDEX('Substance misuse services'!$U:$U,MATCH('Final Weighted Populations'!C89,'Substance misuse services'!$B:$B,0),1)</f>
        <v>5874.5137288772166</v>
      </c>
      <c r="H89" s="68">
        <f>(E89*Inputs!$B$8)+('Final Weighted Populations'!F89*Inputs!$B$9)+('Final Weighted Populations'!G89*SUM(Inputs!$B$10:$B$12))</f>
        <v>5063.5521200252015</v>
      </c>
      <c r="I89" s="52">
        <f>H89/Inputs!$B$5</f>
        <v>9.3650942422384231E-5</v>
      </c>
      <c r="J89" s="52">
        <f>I89/(VLOOKUP(C89,'LA SMR&lt;75 and MFF weighted popn'!$B$5:$E$156,4,0))*100000</f>
        <v>1.0871867200796244E-3</v>
      </c>
    </row>
    <row r="90" spans="1:10" x14ac:dyDescent="0.2">
      <c r="A90" t="s">
        <v>175</v>
      </c>
      <c r="B90" t="s">
        <v>14153</v>
      </c>
      <c r="C90" s="39" t="s">
        <v>5823</v>
      </c>
      <c r="D90" s="39" t="s">
        <v>12415</v>
      </c>
      <c r="E90" s="4">
        <f>INDEX('Age gender adjustments'!$G:$G,MATCH('Final Weighted Populations'!C90,'Age gender adjustments'!$B:$B,0),1)</f>
        <v>297898.9912820902</v>
      </c>
      <c r="F90" s="4">
        <f>INDEX('Age gender adjustments'!$H:$H,MATCH('Final Weighted Populations'!C90,'Age gender adjustments'!$B:$B,0),1)</f>
        <v>304767.12371353293</v>
      </c>
      <c r="G90" s="4">
        <f>INDEX('Substance misuse services'!$U:$U,MATCH('Final Weighted Populations'!C90,'Substance misuse services'!$B:$B,0),1)</f>
        <v>278544.19144426653</v>
      </c>
      <c r="H90" s="68">
        <f>(E90*Inputs!$B$8)+('Final Weighted Populations'!F90*Inputs!$B$9)+('Final Weighted Populations'!G90*SUM(Inputs!$B$10:$B$12))</f>
        <v>293975.92141606275</v>
      </c>
      <c r="I90" s="52">
        <f>H90/Inputs!$B$5</f>
        <v>5.4371163636735753E-3</v>
      </c>
      <c r="J90" s="52">
        <f>I90/(VLOOKUP(C90,'LA SMR&lt;75 and MFF weighted popn'!$B$5:$E$156,4,0))*100000</f>
        <v>2.7727160867902063E-3</v>
      </c>
    </row>
    <row r="91" spans="1:10" x14ac:dyDescent="0.2">
      <c r="A91" t="s">
        <v>175</v>
      </c>
      <c r="B91" t="s">
        <v>14154</v>
      </c>
      <c r="C91" s="39" t="s">
        <v>9698</v>
      </c>
      <c r="D91" s="39" t="s">
        <v>13156</v>
      </c>
      <c r="E91" s="4">
        <f>INDEX('Age gender adjustments'!$G:$G,MATCH('Final Weighted Populations'!C91,'Age gender adjustments'!$B:$B,0),1)</f>
        <v>288789.156448956</v>
      </c>
      <c r="F91" s="4">
        <f>INDEX('Age gender adjustments'!$H:$H,MATCH('Final Weighted Populations'!C91,'Age gender adjustments'!$B:$B,0),1)</f>
        <v>297063.22291148518</v>
      </c>
      <c r="G91" s="4">
        <f>INDEX('Substance misuse services'!$U:$U,MATCH('Final Weighted Populations'!C91,'Substance misuse services'!$B:$B,0),1)</f>
        <v>290573.06731154886</v>
      </c>
      <c r="H91" s="68">
        <f>(E91*Inputs!$B$8)+('Final Weighted Populations'!F91*Inputs!$B$9)+('Final Weighted Populations'!G91*SUM(Inputs!$B$10:$B$12))</f>
        <v>292527.37182245636</v>
      </c>
      <c r="I91" s="52">
        <f>H91/Inputs!$B$5</f>
        <v>5.4103252827542529E-3</v>
      </c>
      <c r="J91" s="52">
        <f>I91/(VLOOKUP(C91,'LA SMR&lt;75 and MFF weighted popn'!$B$5:$E$156,4,0))*100000</f>
        <v>1.4595359171109801E-3</v>
      </c>
    </row>
    <row r="92" spans="1:10" x14ac:dyDescent="0.2">
      <c r="A92" t="s">
        <v>175</v>
      </c>
      <c r="B92" t="s">
        <v>14155</v>
      </c>
      <c r="C92" s="39" t="s">
        <v>12525</v>
      </c>
      <c r="D92" s="39" t="s">
        <v>13157</v>
      </c>
      <c r="E92" s="4">
        <f>INDEX('Age gender adjustments'!$G:$G,MATCH('Final Weighted Populations'!C92,'Age gender adjustments'!$B:$B,0),1)</f>
        <v>202482.27754429902</v>
      </c>
      <c r="F92" s="4">
        <f>INDEX('Age gender adjustments'!$H:$H,MATCH('Final Weighted Populations'!C92,'Age gender adjustments'!$B:$B,0),1)</f>
        <v>214118.75073572231</v>
      </c>
      <c r="G92" s="4">
        <f>INDEX('Substance misuse services'!$U:$U,MATCH('Final Weighted Populations'!C92,'Substance misuse services'!$B:$B,0),1)</f>
        <v>164193.28094532521</v>
      </c>
      <c r="H92" s="68">
        <f>(E92*Inputs!$B$8)+('Final Weighted Populations'!F92*Inputs!$B$9)+('Final Weighted Populations'!G92*SUM(Inputs!$B$10:$B$12))</f>
        <v>193981.95234763937</v>
      </c>
      <c r="I92" s="52">
        <f>H92/Inputs!$B$5</f>
        <v>3.5877171241993737E-3</v>
      </c>
      <c r="J92" s="52">
        <f>I92/(VLOOKUP(C92,'LA SMR&lt;75 and MFF weighted popn'!$B$5:$E$156,4,0))*100000</f>
        <v>1.5087488387134005E-3</v>
      </c>
    </row>
    <row r="93" spans="1:10" x14ac:dyDescent="0.2">
      <c r="A93" t="s">
        <v>175</v>
      </c>
      <c r="B93" t="s">
        <v>14156</v>
      </c>
      <c r="C93" s="39" t="s">
        <v>3817</v>
      </c>
      <c r="D93" s="39" t="s">
        <v>13158</v>
      </c>
      <c r="E93" s="4">
        <f>INDEX('Age gender adjustments'!$G:$G,MATCH('Final Weighted Populations'!C93,'Age gender adjustments'!$B:$B,0),1)</f>
        <v>368349.8636998951</v>
      </c>
      <c r="F93" s="4">
        <f>INDEX('Age gender adjustments'!$H:$H,MATCH('Final Weighted Populations'!C93,'Age gender adjustments'!$B:$B,0),1)</f>
        <v>344926.14547845611</v>
      </c>
      <c r="G93" s="4">
        <f>INDEX('Substance misuse services'!$U:$U,MATCH('Final Weighted Populations'!C93,'Substance misuse services'!$B:$B,0),1)</f>
        <v>411789.17012563773</v>
      </c>
      <c r="H93" s="68">
        <f>(E93*Inputs!$B$8)+('Final Weighted Populations'!F93*Inputs!$B$9)+('Final Weighted Populations'!G93*SUM(Inputs!$B$10:$B$12))</f>
        <v>374118.47451692715</v>
      </c>
      <c r="I93" s="52">
        <f>H93/Inputs!$B$5</f>
        <v>6.9193615244076108E-3</v>
      </c>
      <c r="J93" s="52">
        <f>I93/(VLOOKUP(C93,'LA SMR&lt;75 and MFF weighted popn'!$B$5:$E$156,4,0))*100000</f>
        <v>2.1854716380664274E-3</v>
      </c>
    </row>
    <row r="94" spans="1:10" x14ac:dyDescent="0.2">
      <c r="A94" t="s">
        <v>175</v>
      </c>
      <c r="B94" t="s">
        <v>14157</v>
      </c>
      <c r="C94" s="39" t="s">
        <v>1058</v>
      </c>
      <c r="D94" s="39" t="s">
        <v>13159</v>
      </c>
      <c r="E94" s="4">
        <f>INDEX('Age gender adjustments'!$G:$G,MATCH('Final Weighted Populations'!C94,'Age gender adjustments'!$B:$B,0),1)</f>
        <v>219068.80123573577</v>
      </c>
      <c r="F94" s="4">
        <f>INDEX('Age gender adjustments'!$H:$H,MATCH('Final Weighted Populations'!C94,'Age gender adjustments'!$B:$B,0),1)</f>
        <v>242935.19337652266</v>
      </c>
      <c r="G94" s="4">
        <f>INDEX('Substance misuse services'!$U:$U,MATCH('Final Weighted Populations'!C94,'Substance misuse services'!$B:$B,0),1)</f>
        <v>210733.35527025815</v>
      </c>
      <c r="H94" s="68">
        <f>(E94*Inputs!$B$8)+('Final Weighted Populations'!F94*Inputs!$B$9)+('Final Weighted Populations'!G94*SUM(Inputs!$B$10:$B$12))</f>
        <v>225305.57572067622</v>
      </c>
      <c r="I94" s="52">
        <f>H94/Inputs!$B$5</f>
        <v>4.1670509158606558E-3</v>
      </c>
      <c r="J94" s="52">
        <f>I94/(VLOOKUP(C94,'LA SMR&lt;75 and MFF weighted popn'!$B$5:$E$156,4,0))*100000</f>
        <v>1.3088365800905258E-3</v>
      </c>
    </row>
    <row r="95" spans="1:10" x14ac:dyDescent="0.2">
      <c r="A95" t="s">
        <v>175</v>
      </c>
      <c r="B95" t="s">
        <v>14141</v>
      </c>
      <c r="C95" s="39" t="s">
        <v>4847</v>
      </c>
      <c r="D95" s="39" t="s">
        <v>13160</v>
      </c>
      <c r="E95" s="4">
        <f>INDEX('Age gender adjustments'!$G:$G,MATCH('Final Weighted Populations'!C95,'Age gender adjustments'!$B:$B,0),1)</f>
        <v>358970.09458955092</v>
      </c>
      <c r="F95" s="4">
        <f>INDEX('Age gender adjustments'!$H:$H,MATCH('Final Weighted Populations'!C95,'Age gender adjustments'!$B:$B,0),1)</f>
        <v>288926.63662629022</v>
      </c>
      <c r="G95" s="4">
        <f>INDEX('Substance misuse services'!$U:$U,MATCH('Final Weighted Populations'!C95,'Substance misuse services'!$B:$B,0),1)</f>
        <v>409964.27316594421</v>
      </c>
      <c r="H95" s="68">
        <f>(E95*Inputs!$B$8)+('Final Weighted Populations'!F95*Inputs!$B$9)+('Final Weighted Populations'!G95*SUM(Inputs!$B$10:$B$12))</f>
        <v>349613.04119399696</v>
      </c>
      <c r="I95" s="52">
        <f>H95/Inputs!$B$5</f>
        <v>6.4661308928742108E-3</v>
      </c>
      <c r="J95" s="52">
        <f>I95/(VLOOKUP(C95,'LA SMR&lt;75 and MFF weighted popn'!$B$5:$E$156,4,0))*100000</f>
        <v>2.7973834677286783E-3</v>
      </c>
    </row>
    <row r="96" spans="1:10" x14ac:dyDescent="0.2">
      <c r="A96" t="s">
        <v>175</v>
      </c>
      <c r="B96" t="s">
        <v>14158</v>
      </c>
      <c r="C96" s="39" t="s">
        <v>6606</v>
      </c>
      <c r="D96" s="39" t="s">
        <v>13161</v>
      </c>
      <c r="E96" s="4">
        <f>INDEX('Age gender adjustments'!$G:$G,MATCH('Final Weighted Populations'!C96,'Age gender adjustments'!$B:$B,0),1)</f>
        <v>373139.58600963012</v>
      </c>
      <c r="F96" s="4">
        <f>INDEX('Age gender adjustments'!$H:$H,MATCH('Final Weighted Populations'!C96,'Age gender adjustments'!$B:$B,0),1)</f>
        <v>392953.66974798107</v>
      </c>
      <c r="G96" s="4">
        <f>INDEX('Substance misuse services'!$U:$U,MATCH('Final Weighted Populations'!C96,'Substance misuse services'!$B:$B,0),1)</f>
        <v>356178.25093427347</v>
      </c>
      <c r="H96" s="68">
        <f>(E96*Inputs!$B$8)+('Final Weighted Populations'!F96*Inputs!$B$9)+('Final Weighted Populations'!G96*SUM(Inputs!$B$10:$B$12))</f>
        <v>374931.36828031956</v>
      </c>
      <c r="I96" s="52">
        <f>H96/Inputs!$B$5</f>
        <v>6.934396082209417E-3</v>
      </c>
      <c r="J96" s="52">
        <f>I96/(VLOOKUP(C96,'LA SMR&lt;75 and MFF weighted popn'!$B$5:$E$156,4,0))*100000</f>
        <v>1.869085361350938E-3</v>
      </c>
    </row>
    <row r="97" spans="1:10" x14ac:dyDescent="0.2">
      <c r="A97" t="s">
        <v>175</v>
      </c>
      <c r="B97" t="s">
        <v>14159</v>
      </c>
      <c r="C97" s="39" t="s">
        <v>7795</v>
      </c>
      <c r="D97" s="39" t="s">
        <v>13162</v>
      </c>
      <c r="E97" s="4">
        <f>INDEX('Age gender adjustments'!$G:$G,MATCH('Final Weighted Populations'!C97,'Age gender adjustments'!$B:$B,0),1)</f>
        <v>389205.54820587736</v>
      </c>
      <c r="F97" s="4">
        <f>INDEX('Age gender adjustments'!$H:$H,MATCH('Final Weighted Populations'!C97,'Age gender adjustments'!$B:$B,0),1)</f>
        <v>377439.75259697007</v>
      </c>
      <c r="G97" s="4">
        <f>INDEX('Substance misuse services'!$U:$U,MATCH('Final Weighted Populations'!C97,'Substance misuse services'!$B:$B,0),1)</f>
        <v>455239.160663135</v>
      </c>
      <c r="H97" s="68">
        <f>(E97*Inputs!$B$8)+('Final Weighted Populations'!F97*Inputs!$B$9)+('Final Weighted Populations'!G97*SUM(Inputs!$B$10:$B$12))</f>
        <v>407012.7658299781</v>
      </c>
      <c r="I97" s="52">
        <f>H97/Inputs!$B$5</f>
        <v>7.5277449889720746E-3</v>
      </c>
      <c r="J97" s="52">
        <f>I97/(VLOOKUP(C97,'LA SMR&lt;75 and MFF weighted popn'!$B$5:$E$156,4,0))*100000</f>
        <v>2.1667075706010303E-3</v>
      </c>
    </row>
    <row r="98" spans="1:10" x14ac:dyDescent="0.2">
      <c r="A98" t="s">
        <v>175</v>
      </c>
      <c r="B98" t="s">
        <v>14160</v>
      </c>
      <c r="C98" s="39" t="s">
        <v>7868</v>
      </c>
      <c r="D98" s="39" t="s">
        <v>13163</v>
      </c>
      <c r="E98" s="4">
        <f>INDEX('Age gender adjustments'!$G:$G,MATCH('Final Weighted Populations'!C98,'Age gender adjustments'!$B:$B,0),1)</f>
        <v>308267.34796216199</v>
      </c>
      <c r="F98" s="4">
        <f>INDEX('Age gender adjustments'!$H:$H,MATCH('Final Weighted Populations'!C98,'Age gender adjustments'!$B:$B,0),1)</f>
        <v>318855.86989559809</v>
      </c>
      <c r="G98" s="4">
        <f>INDEX('Substance misuse services'!$U:$U,MATCH('Final Weighted Populations'!C98,'Substance misuse services'!$B:$B,0),1)</f>
        <v>314996.53176950524</v>
      </c>
      <c r="H98" s="68">
        <f>(E98*Inputs!$B$8)+('Final Weighted Populations'!F98*Inputs!$B$9)+('Final Weighted Populations'!G98*SUM(Inputs!$B$10:$B$12))</f>
        <v>314550.58386726805</v>
      </c>
      <c r="I98" s="52">
        <f>H98/Inputs!$B$5</f>
        <v>5.8176469641106907E-3</v>
      </c>
      <c r="J98" s="52">
        <f>I98/(VLOOKUP(C98,'LA SMR&lt;75 and MFF weighted popn'!$B$5:$E$156,4,0))*100000</f>
        <v>1.7912947024229218E-3</v>
      </c>
    </row>
    <row r="99" spans="1:10" x14ac:dyDescent="0.2">
      <c r="A99" t="s">
        <v>175</v>
      </c>
      <c r="B99" t="s">
        <v>14142</v>
      </c>
      <c r="C99" s="39" t="s">
        <v>2104</v>
      </c>
      <c r="D99" s="39" t="s">
        <v>13164</v>
      </c>
      <c r="E99" s="4">
        <f>INDEX('Age gender adjustments'!$G:$G,MATCH('Final Weighted Populations'!C99,'Age gender adjustments'!$B:$B,0),1)</f>
        <v>410131.02711201704</v>
      </c>
      <c r="F99" s="4">
        <f>INDEX('Age gender adjustments'!$H:$H,MATCH('Final Weighted Populations'!C99,'Age gender adjustments'!$B:$B,0),1)</f>
        <v>394061.50271902682</v>
      </c>
      <c r="G99" s="4">
        <f>INDEX('Substance misuse services'!$U:$U,MATCH('Final Weighted Populations'!C99,'Substance misuse services'!$B:$B,0),1)</f>
        <v>372133.34963929356</v>
      </c>
      <c r="H99" s="68">
        <f>(E99*Inputs!$B$8)+('Final Weighted Populations'!F99*Inputs!$B$9)+('Final Weighted Populations'!G99*SUM(Inputs!$B$10:$B$12))</f>
        <v>391225.74905450549</v>
      </c>
      <c r="I99" s="52">
        <f>H99/Inputs!$B$5</f>
        <v>7.2357624115213584E-3</v>
      </c>
      <c r="J99" s="52">
        <f>I99/(VLOOKUP(C99,'LA SMR&lt;75 and MFF weighted popn'!$B$5:$E$156,4,0))*100000</f>
        <v>2.7970878757524525E-3</v>
      </c>
    </row>
    <row r="100" spans="1:10" x14ac:dyDescent="0.2">
      <c r="A100" t="s">
        <v>175</v>
      </c>
      <c r="B100" t="s">
        <v>14143</v>
      </c>
      <c r="C100" s="39" t="s">
        <v>6810</v>
      </c>
      <c r="D100" s="39" t="s">
        <v>13165</v>
      </c>
      <c r="E100" s="4">
        <f>INDEX('Age gender adjustments'!$G:$G,MATCH('Final Weighted Populations'!C100,'Age gender adjustments'!$B:$B,0),1)</f>
        <v>463756.7943074347</v>
      </c>
      <c r="F100" s="4">
        <f>INDEX('Age gender adjustments'!$H:$H,MATCH('Final Weighted Populations'!C100,'Age gender adjustments'!$B:$B,0),1)</f>
        <v>416633.54033806955</v>
      </c>
      <c r="G100" s="4">
        <f>INDEX('Substance misuse services'!$U:$U,MATCH('Final Weighted Populations'!C100,'Substance misuse services'!$B:$B,0),1)</f>
        <v>470658.762024973</v>
      </c>
      <c r="H100" s="68">
        <f>(E100*Inputs!$B$8)+('Final Weighted Populations'!F100*Inputs!$B$9)+('Final Weighted Populations'!G100*SUM(Inputs!$B$10:$B$12))</f>
        <v>448220.08106691099</v>
      </c>
      <c r="I100" s="52">
        <f>H100/Inputs!$B$5</f>
        <v>8.2898787273359316E-3</v>
      </c>
      <c r="J100" s="52">
        <f>I100/(VLOOKUP(C100,'LA SMR&lt;75 and MFF weighted popn'!$B$5:$E$156,4,0))*100000</f>
        <v>3.2906391019167408E-3</v>
      </c>
    </row>
    <row r="101" spans="1:10" x14ac:dyDescent="0.2">
      <c r="A101" t="s">
        <v>175</v>
      </c>
      <c r="B101" t="s">
        <v>14144</v>
      </c>
      <c r="C101" s="39" t="s">
        <v>10658</v>
      </c>
      <c r="D101" s="39" t="s">
        <v>13166</v>
      </c>
      <c r="E101" s="4">
        <f>INDEX('Age gender adjustments'!$G:$G,MATCH('Final Weighted Populations'!C101,'Age gender adjustments'!$B:$B,0),1)</f>
        <v>241587.66575595655</v>
      </c>
      <c r="F101" s="4">
        <f>INDEX('Age gender adjustments'!$H:$H,MATCH('Final Weighted Populations'!C101,'Age gender adjustments'!$B:$B,0),1)</f>
        <v>203636.83475695201</v>
      </c>
      <c r="G101" s="4">
        <f>INDEX('Substance misuse services'!$U:$U,MATCH('Final Weighted Populations'!C101,'Substance misuse services'!$B:$B,0),1)</f>
        <v>260748.94317611257</v>
      </c>
      <c r="H101" s="68">
        <f>(E101*Inputs!$B$8)+('Final Weighted Populations'!F101*Inputs!$B$9)+('Final Weighted Populations'!G101*SUM(Inputs!$B$10:$B$12))</f>
        <v>233662.19798012174</v>
      </c>
      <c r="I101" s="52">
        <f>H101/Inputs!$B$5</f>
        <v>4.321607545577158E-3</v>
      </c>
      <c r="J101" s="52">
        <f>I101/(VLOOKUP(C101,'LA SMR&lt;75 and MFF weighted popn'!$B$5:$E$156,4,0))*100000</f>
        <v>2.3615975275812773E-3</v>
      </c>
    </row>
    <row r="102" spans="1:10" x14ac:dyDescent="0.2">
      <c r="A102" t="s">
        <v>175</v>
      </c>
      <c r="B102" t="s">
        <v>14161</v>
      </c>
      <c r="C102" s="39" t="s">
        <v>8541</v>
      </c>
      <c r="D102" s="39" t="s">
        <v>13167</v>
      </c>
      <c r="E102" s="4">
        <f>INDEX('Age gender adjustments'!$G:$G,MATCH('Final Weighted Populations'!C102,'Age gender adjustments'!$B:$B,0),1)</f>
        <v>373839.23445258482</v>
      </c>
      <c r="F102" s="4">
        <f>INDEX('Age gender adjustments'!$H:$H,MATCH('Final Weighted Populations'!C102,'Age gender adjustments'!$B:$B,0),1)</f>
        <v>346548.73969352199</v>
      </c>
      <c r="G102" s="4">
        <f>INDEX('Substance misuse services'!$U:$U,MATCH('Final Weighted Populations'!C102,'Substance misuse services'!$B:$B,0),1)</f>
        <v>403029.14613008767</v>
      </c>
      <c r="H102" s="68">
        <f>(E102*Inputs!$B$8)+('Final Weighted Populations'!F102*Inputs!$B$9)+('Final Weighted Populations'!G102*SUM(Inputs!$B$10:$B$12))</f>
        <v>373336.8532169821</v>
      </c>
      <c r="I102" s="52">
        <f>H102/Inputs!$B$5</f>
        <v>6.9049053541891245E-3</v>
      </c>
      <c r="J102" s="52">
        <f>I102/(VLOOKUP(C102,'LA SMR&lt;75 and MFF weighted popn'!$B$5:$E$156,4,0))*100000</f>
        <v>2.630384402856829E-3</v>
      </c>
    </row>
    <row r="103" spans="1:10" x14ac:dyDescent="0.2">
      <c r="A103" t="s">
        <v>175</v>
      </c>
      <c r="B103" t="s">
        <v>14162</v>
      </c>
      <c r="C103" s="39" t="s">
        <v>10705</v>
      </c>
      <c r="D103" s="39" t="s">
        <v>13168</v>
      </c>
      <c r="E103" s="4">
        <f>INDEX('Age gender adjustments'!$G:$G,MATCH('Final Weighted Populations'!C103,'Age gender adjustments'!$B:$B,0),1)</f>
        <v>180894.99693976453</v>
      </c>
      <c r="F103" s="4">
        <f>INDEX('Age gender adjustments'!$H:$H,MATCH('Final Weighted Populations'!C103,'Age gender adjustments'!$B:$B,0),1)</f>
        <v>185877.40886839817</v>
      </c>
      <c r="G103" s="4">
        <f>INDEX('Substance misuse services'!$U:$U,MATCH('Final Weighted Populations'!C103,'Substance misuse services'!$B:$B,0),1)</f>
        <v>193412.46848283446</v>
      </c>
      <c r="H103" s="68">
        <f>(E103*Inputs!$B$8)+('Final Weighted Populations'!F103*Inputs!$B$9)+('Final Weighted Populations'!G103*SUM(Inputs!$B$10:$B$12))</f>
        <v>187004.88863211963</v>
      </c>
      <c r="I103" s="52">
        <f>H103/Inputs!$B$5</f>
        <v>3.4586755784995946E-3</v>
      </c>
      <c r="J103" s="52">
        <f>I103/(VLOOKUP(C103,'LA SMR&lt;75 and MFF weighted popn'!$B$5:$E$156,4,0))*100000</f>
        <v>1.395780160978225E-3</v>
      </c>
    </row>
    <row r="104" spans="1:10" x14ac:dyDescent="0.2">
      <c r="A104" t="s">
        <v>175</v>
      </c>
      <c r="B104" t="s">
        <v>14163</v>
      </c>
      <c r="C104" s="39" t="s">
        <v>10751</v>
      </c>
      <c r="D104" s="39" t="s">
        <v>13169</v>
      </c>
      <c r="E104" s="4">
        <f>INDEX('Age gender adjustments'!$G:$G,MATCH('Final Weighted Populations'!C104,'Age gender adjustments'!$B:$B,0),1)</f>
        <v>212335.94389020986</v>
      </c>
      <c r="F104" s="4">
        <f>INDEX('Age gender adjustments'!$H:$H,MATCH('Final Weighted Populations'!C104,'Age gender adjustments'!$B:$B,0),1)</f>
        <v>224737.24398674964</v>
      </c>
      <c r="G104" s="4">
        <f>INDEX('Substance misuse services'!$U:$U,MATCH('Final Weighted Populations'!C104,'Substance misuse services'!$B:$B,0),1)</f>
        <v>192890.17192920312</v>
      </c>
      <c r="H104" s="68">
        <f>(E104*Inputs!$B$8)+('Final Weighted Populations'!F104*Inputs!$B$9)+('Final Weighted Populations'!G104*SUM(Inputs!$B$10:$B$12))</f>
        <v>210479.79001686117</v>
      </c>
      <c r="I104" s="52">
        <f>H104/Inputs!$B$5</f>
        <v>3.89284641072214E-3</v>
      </c>
      <c r="J104" s="52">
        <f>I104/(VLOOKUP(C104,'LA SMR&lt;75 and MFF weighted popn'!$B$5:$E$156,4,0))*100000</f>
        <v>1.5975471535193868E-3</v>
      </c>
    </row>
    <row r="105" spans="1:10" x14ac:dyDescent="0.2">
      <c r="A105" t="s">
        <v>175</v>
      </c>
      <c r="B105" t="s">
        <v>14164</v>
      </c>
      <c r="C105" s="39" t="s">
        <v>6939</v>
      </c>
      <c r="D105" s="39" t="s">
        <v>13170</v>
      </c>
      <c r="E105" s="4">
        <f>INDEX('Age gender adjustments'!$G:$G,MATCH('Final Weighted Populations'!C105,'Age gender adjustments'!$B:$B,0),1)</f>
        <v>318086.060466539</v>
      </c>
      <c r="F105" s="4">
        <f>INDEX('Age gender adjustments'!$H:$H,MATCH('Final Weighted Populations'!C105,'Age gender adjustments'!$B:$B,0),1)</f>
        <v>304387.20894830726</v>
      </c>
      <c r="G105" s="4">
        <f>INDEX('Substance misuse services'!$U:$U,MATCH('Final Weighted Populations'!C105,'Substance misuse services'!$B:$B,0),1)</f>
        <v>295191.33573617425</v>
      </c>
      <c r="H105" s="68">
        <f>(E105*Inputs!$B$8)+('Final Weighted Populations'!F105*Inputs!$B$9)+('Final Weighted Populations'!G105*SUM(Inputs!$B$10:$B$12))</f>
        <v>305172.44293822517</v>
      </c>
      <c r="I105" s="52">
        <f>H105/Inputs!$B$5</f>
        <v>5.644197236457758E-3</v>
      </c>
      <c r="J105" s="52">
        <f>I105/(VLOOKUP(C105,'LA SMR&lt;75 and MFF weighted popn'!$B$5:$E$156,4,0))*100000</f>
        <v>1.9784378539605759E-3</v>
      </c>
    </row>
    <row r="106" spans="1:10" x14ac:dyDescent="0.2">
      <c r="A106" t="s">
        <v>175</v>
      </c>
      <c r="B106" t="s">
        <v>14165</v>
      </c>
      <c r="C106" s="39" t="s">
        <v>5326</v>
      </c>
      <c r="D106" s="39" t="s">
        <v>13171</v>
      </c>
      <c r="E106" s="4">
        <f>INDEX('Age gender adjustments'!$G:$G,MATCH('Final Weighted Populations'!C106,'Age gender adjustments'!$B:$B,0),1)</f>
        <v>316306.91286562104</v>
      </c>
      <c r="F106" s="4">
        <f>INDEX('Age gender adjustments'!$H:$H,MATCH('Final Weighted Populations'!C106,'Age gender adjustments'!$B:$B,0),1)</f>
        <v>299026.141348843</v>
      </c>
      <c r="G106" s="4">
        <f>INDEX('Substance misuse services'!$U:$U,MATCH('Final Weighted Populations'!C106,'Substance misuse services'!$B:$B,0),1)</f>
        <v>330870.04107066983</v>
      </c>
      <c r="H106" s="68">
        <f>(E106*Inputs!$B$8)+('Final Weighted Populations'!F106*Inputs!$B$9)+('Final Weighted Populations'!G106*SUM(Inputs!$B$10:$B$12))</f>
        <v>314666.78240933572</v>
      </c>
      <c r="I106" s="52">
        <f>H106/Inputs!$B$5</f>
        <v>5.8197960686749957E-3</v>
      </c>
      <c r="J106" s="52">
        <f>I106/(VLOOKUP(C106,'LA SMR&lt;75 and MFF weighted popn'!$B$5:$E$156,4,0))*100000</f>
        <v>2.2013746663702648E-3</v>
      </c>
    </row>
    <row r="107" spans="1:10" x14ac:dyDescent="0.2">
      <c r="A107" t="s">
        <v>175</v>
      </c>
      <c r="B107" t="s">
        <v>14145</v>
      </c>
      <c r="C107" s="39" t="s">
        <v>5441</v>
      </c>
      <c r="D107" s="39" t="s">
        <v>13172</v>
      </c>
      <c r="E107" s="4">
        <f>INDEX('Age gender adjustments'!$G:$G,MATCH('Final Weighted Populations'!C107,'Age gender adjustments'!$B:$B,0),1)</f>
        <v>436782.76714880997</v>
      </c>
      <c r="F107" s="4">
        <f>INDEX('Age gender adjustments'!$H:$H,MATCH('Final Weighted Populations'!C107,'Age gender adjustments'!$B:$B,0),1)</f>
        <v>345044.33049546595</v>
      </c>
      <c r="G107" s="4">
        <f>INDEX('Substance misuse services'!$U:$U,MATCH('Final Weighted Populations'!C107,'Substance misuse services'!$B:$B,0),1)</f>
        <v>415405.46295003744</v>
      </c>
      <c r="H107" s="68">
        <f>(E107*Inputs!$B$8)+('Final Weighted Populations'!F107*Inputs!$B$9)+('Final Weighted Populations'!G107*SUM(Inputs!$B$10:$B$12))</f>
        <v>394796.47306271887</v>
      </c>
      <c r="I107" s="52">
        <f>H107/Inputs!$B$5</f>
        <v>7.3018033370560106E-3</v>
      </c>
      <c r="J107" s="52">
        <f>I107/(VLOOKUP(C107,'LA SMR&lt;75 and MFF weighted popn'!$B$5:$E$156,4,0))*100000</f>
        <v>3.3939508263518131E-3</v>
      </c>
    </row>
    <row r="108" spans="1:10" x14ac:dyDescent="0.2">
      <c r="A108" t="s">
        <v>175</v>
      </c>
      <c r="B108" t="s">
        <v>14146</v>
      </c>
      <c r="C108" s="39" t="s">
        <v>7116</v>
      </c>
      <c r="D108" s="39" t="s">
        <v>13173</v>
      </c>
      <c r="E108" s="4">
        <f>INDEX('Age gender adjustments'!$G:$G,MATCH('Final Weighted Populations'!C108,'Age gender adjustments'!$B:$B,0),1)</f>
        <v>121640.22221200925</v>
      </c>
      <c r="F108" s="4">
        <f>INDEX('Age gender adjustments'!$H:$H,MATCH('Final Weighted Populations'!C108,'Age gender adjustments'!$B:$B,0),1)</f>
        <v>115068.24734716422</v>
      </c>
      <c r="G108" s="4">
        <f>INDEX('Substance misuse services'!$U:$U,MATCH('Final Weighted Populations'!C108,'Substance misuse services'!$B:$B,0),1)</f>
        <v>195002.11141965946</v>
      </c>
      <c r="H108" s="68">
        <f>(E108*Inputs!$B$8)+('Final Weighted Populations'!F108*Inputs!$B$9)+('Final Weighted Populations'!G108*SUM(Inputs!$B$10:$B$12))</f>
        <v>143887.59789984731</v>
      </c>
      <c r="I108" s="52">
        <f>H108/Inputs!$B$5</f>
        <v>2.6612166374119814E-3</v>
      </c>
      <c r="J108" s="52">
        <f>I108/(VLOOKUP(C108,'LA SMR&lt;75 and MFF weighted popn'!$B$5:$E$156,4,0))*100000</f>
        <v>1.6736101309243782E-3</v>
      </c>
    </row>
    <row r="109" spans="1:10" x14ac:dyDescent="0.2">
      <c r="A109" t="s">
        <v>175</v>
      </c>
      <c r="B109" t="s">
        <v>14166</v>
      </c>
      <c r="C109" s="39" t="s">
        <v>13286</v>
      </c>
      <c r="D109" s="39" t="s">
        <v>13174</v>
      </c>
      <c r="E109" s="4">
        <f>INDEX('Age gender adjustments'!$G:$G,MATCH('Final Weighted Populations'!C109,'Age gender adjustments'!$B:$B,0),1)</f>
        <v>148238.48080783107</v>
      </c>
      <c r="F109" s="4">
        <f>INDEX('Age gender adjustments'!$H:$H,MATCH('Final Weighted Populations'!C109,'Age gender adjustments'!$B:$B,0),1)</f>
        <v>135030.79524445056</v>
      </c>
      <c r="G109" s="4">
        <f>INDEX('Substance misuse services'!$U:$U,MATCH('Final Weighted Populations'!C109,'Substance misuse services'!$B:$B,0),1)</f>
        <v>127277.61464409388</v>
      </c>
      <c r="H109" s="68">
        <f>(E109*Inputs!$B$8)+('Final Weighted Populations'!F109*Inputs!$B$9)+('Final Weighted Populations'!G109*SUM(Inputs!$B$10:$B$12))</f>
        <v>136163.18888805827</v>
      </c>
      <c r="I109" s="52">
        <f>H109/Inputs!$B$5</f>
        <v>2.5183528598774073E-3</v>
      </c>
      <c r="J109" s="52">
        <f>I109/(VLOOKUP(C109,'LA SMR&lt;75 and MFF weighted popn'!$B$5:$E$156,4,0))*100000</f>
        <v>1.4872371334783594E-3</v>
      </c>
    </row>
    <row r="110" spans="1:10" x14ac:dyDescent="0.2">
      <c r="A110" t="s">
        <v>175</v>
      </c>
      <c r="B110" t="s">
        <v>14147</v>
      </c>
      <c r="C110" s="39" t="s">
        <v>6586</v>
      </c>
      <c r="D110" s="39" t="s">
        <v>13175</v>
      </c>
      <c r="E110" s="4">
        <f>INDEX('Age gender adjustments'!$G:$G,MATCH('Final Weighted Populations'!C110,'Age gender adjustments'!$B:$B,0),1)</f>
        <v>554688.09094961162</v>
      </c>
      <c r="F110" s="4">
        <f>INDEX('Age gender adjustments'!$H:$H,MATCH('Final Weighted Populations'!C110,'Age gender adjustments'!$B:$B,0),1)</f>
        <v>478366.71456065541</v>
      </c>
      <c r="G110" s="4">
        <f>INDEX('Substance misuse services'!$U:$U,MATCH('Final Weighted Populations'!C110,'Substance misuse services'!$B:$B,0),1)</f>
        <v>588364.43968061858</v>
      </c>
      <c r="H110" s="68">
        <f>(E110*Inputs!$B$8)+('Final Weighted Populations'!F110*Inputs!$B$9)+('Final Weighted Populations'!G110*SUM(Inputs!$B$10:$B$12))</f>
        <v>537111.27072312194</v>
      </c>
      <c r="I110" s="52">
        <f>H110/Inputs!$B$5</f>
        <v>9.9339308644569406E-3</v>
      </c>
      <c r="J110" s="52">
        <f>I110/(VLOOKUP(C110,'LA SMR&lt;75 and MFF weighted popn'!$B$5:$E$156,4,0))*100000</f>
        <v>3.1940686310736924E-3</v>
      </c>
    </row>
    <row r="111" spans="1:10" x14ac:dyDescent="0.2">
      <c r="A111" t="s">
        <v>175</v>
      </c>
      <c r="B111" t="s">
        <v>14148</v>
      </c>
      <c r="C111" s="39" t="s">
        <v>2876</v>
      </c>
      <c r="D111" s="39" t="s">
        <v>13176</v>
      </c>
      <c r="E111" s="4">
        <f>INDEX('Age gender adjustments'!$G:$G,MATCH('Final Weighted Populations'!C111,'Age gender adjustments'!$B:$B,0),1)</f>
        <v>392372.59366825991</v>
      </c>
      <c r="F111" s="4">
        <f>INDEX('Age gender adjustments'!$H:$H,MATCH('Final Weighted Populations'!C111,'Age gender adjustments'!$B:$B,0),1)</f>
        <v>372145.86450169294</v>
      </c>
      <c r="G111" s="4">
        <f>INDEX('Substance misuse services'!$U:$U,MATCH('Final Weighted Populations'!C111,'Substance misuse services'!$B:$B,0),1)</f>
        <v>403347.86103448074</v>
      </c>
      <c r="H111" s="68">
        <f>(E111*Inputs!$B$8)+('Final Weighted Populations'!F111*Inputs!$B$9)+('Final Weighted Populations'!G111*SUM(Inputs!$B$10:$B$12))</f>
        <v>388405.78426720394</v>
      </c>
      <c r="I111" s="52">
        <f>H111/Inputs!$B$5</f>
        <v>7.1836068587258608E-3</v>
      </c>
      <c r="J111" s="52">
        <f>I111/(VLOOKUP(C111,'LA SMR&lt;75 and MFF weighted popn'!$B$5:$E$156,4,0))*100000</f>
        <v>2.5088486039439211E-3</v>
      </c>
    </row>
    <row r="112" spans="1:10" x14ac:dyDescent="0.2">
      <c r="A112" t="s">
        <v>175</v>
      </c>
      <c r="B112" t="s">
        <v>14167</v>
      </c>
      <c r="C112" s="39" t="s">
        <v>8750</v>
      </c>
      <c r="D112" s="39" t="s">
        <v>13177</v>
      </c>
      <c r="E112" s="4">
        <f>INDEX('Age gender adjustments'!$G:$G,MATCH('Final Weighted Populations'!C112,'Age gender adjustments'!$B:$B,0),1)</f>
        <v>167856.54198882778</v>
      </c>
      <c r="F112" s="4">
        <f>INDEX('Age gender adjustments'!$H:$H,MATCH('Final Weighted Populations'!C112,'Age gender adjustments'!$B:$B,0),1)</f>
        <v>163727.62616005293</v>
      </c>
      <c r="G112" s="4">
        <f>INDEX('Substance misuse services'!$U:$U,MATCH('Final Weighted Populations'!C112,'Substance misuse services'!$B:$B,0),1)</f>
        <v>188927.41899184897</v>
      </c>
      <c r="H112" s="68">
        <f>(E112*Inputs!$B$8)+('Final Weighted Populations'!F112*Inputs!$B$9)+('Final Weighted Populations'!G112*SUM(Inputs!$B$10:$B$12))</f>
        <v>173396.72172170613</v>
      </c>
      <c r="I112" s="52">
        <f>H112/Inputs!$B$5</f>
        <v>3.2069910642311826E-3</v>
      </c>
      <c r="J112" s="52">
        <f>I112/(VLOOKUP(C112,'LA SMR&lt;75 and MFF weighted popn'!$B$5:$E$156,4,0))*100000</f>
        <v>1.5246389366966378E-3</v>
      </c>
    </row>
    <row r="113" spans="1:10" x14ac:dyDescent="0.2">
      <c r="A113" t="s">
        <v>175</v>
      </c>
      <c r="B113" t="s">
        <v>14168</v>
      </c>
      <c r="C113" s="39" t="s">
        <v>8801</v>
      </c>
      <c r="D113" s="39" t="s">
        <v>13178</v>
      </c>
      <c r="E113" s="4">
        <f>INDEX('Age gender adjustments'!$G:$G,MATCH('Final Weighted Populations'!C113,'Age gender adjustments'!$B:$B,0),1)</f>
        <v>642749.05489605665</v>
      </c>
      <c r="F113" s="4">
        <f>INDEX('Age gender adjustments'!$H:$H,MATCH('Final Weighted Populations'!C113,'Age gender adjustments'!$B:$B,0),1)</f>
        <v>545053.1956308434</v>
      </c>
      <c r="G113" s="4">
        <f>INDEX('Substance misuse services'!$U:$U,MATCH('Final Weighted Populations'!C113,'Substance misuse services'!$B:$B,0),1)</f>
        <v>522904.69510431675</v>
      </c>
      <c r="H113" s="68">
        <f>(E113*Inputs!$B$8)+('Final Weighted Populations'!F113*Inputs!$B$9)+('Final Weighted Populations'!G113*SUM(Inputs!$B$10:$B$12))</f>
        <v>565299.70569009276</v>
      </c>
      <c r="I113" s="52">
        <f>H113/Inputs!$B$5</f>
        <v>1.0455279008505623E-2</v>
      </c>
      <c r="J113" s="52">
        <f>I113/(VLOOKUP(C113,'LA SMR&lt;75 and MFF weighted popn'!$B$5:$E$156,4,0))*100000</f>
        <v>3.2840117514588056E-3</v>
      </c>
    </row>
    <row r="114" spans="1:10" x14ac:dyDescent="0.2">
      <c r="A114" t="s">
        <v>175</v>
      </c>
      <c r="B114" t="s">
        <v>14169</v>
      </c>
      <c r="C114" s="39" t="s">
        <v>3625</v>
      </c>
      <c r="D114" s="39" t="s">
        <v>9439</v>
      </c>
      <c r="E114" s="4">
        <f>INDEX('Age gender adjustments'!$G:$G,MATCH('Final Weighted Populations'!C114,'Age gender adjustments'!$B:$B,0),1)</f>
        <v>268092.29156947508</v>
      </c>
      <c r="F114" s="4">
        <f>INDEX('Age gender adjustments'!$H:$H,MATCH('Final Weighted Populations'!C114,'Age gender adjustments'!$B:$B,0),1)</f>
        <v>276315.1447816405</v>
      </c>
      <c r="G114" s="4">
        <f>INDEX('Substance misuse services'!$U:$U,MATCH('Final Weighted Populations'!C114,'Substance misuse services'!$B:$B,0),1)</f>
        <v>287583.33151240711</v>
      </c>
      <c r="H114" s="68">
        <f>(E114*Inputs!$B$8)+('Final Weighted Populations'!F114*Inputs!$B$9)+('Final Weighted Populations'!G114*SUM(Inputs!$B$10:$B$12))</f>
        <v>277782.21279549575</v>
      </c>
      <c r="I114" s="52">
        <f>H114/Inputs!$B$5</f>
        <v>5.1376119766974931E-3</v>
      </c>
      <c r="J114" s="52">
        <f>I114/(VLOOKUP(C114,'LA SMR&lt;75 and MFF weighted popn'!$B$5:$E$156,4,0))*100000</f>
        <v>1.7502166659895749E-3</v>
      </c>
    </row>
    <row r="115" spans="1:10" x14ac:dyDescent="0.2">
      <c r="A115" t="s">
        <v>175</v>
      </c>
      <c r="B115" t="s">
        <v>14170</v>
      </c>
      <c r="C115" s="39" t="s">
        <v>5784</v>
      </c>
      <c r="D115" s="39" t="s">
        <v>9440</v>
      </c>
      <c r="E115" s="4">
        <f>INDEX('Age gender adjustments'!$G:$G,MATCH('Final Weighted Populations'!C115,'Age gender adjustments'!$B:$B,0),1)</f>
        <v>120883.73175062326</v>
      </c>
      <c r="F115" s="4">
        <f>INDEX('Age gender adjustments'!$H:$H,MATCH('Final Weighted Populations'!C115,'Age gender adjustments'!$B:$B,0),1)</f>
        <v>133792.10636025426</v>
      </c>
      <c r="G115" s="4">
        <f>INDEX('Substance misuse services'!$U:$U,MATCH('Final Weighted Populations'!C115,'Substance misuse services'!$B:$B,0),1)</f>
        <v>128992.3113541342</v>
      </c>
      <c r="H115" s="68">
        <f>(E115*Inputs!$B$8)+('Final Weighted Populations'!F115*Inputs!$B$9)+('Final Weighted Populations'!G115*SUM(Inputs!$B$10:$B$12))</f>
        <v>128511.5647642971</v>
      </c>
      <c r="I115" s="52">
        <f>H115/Inputs!$B$5</f>
        <v>2.3768352466947236E-3</v>
      </c>
      <c r="J115" s="52">
        <f>I115/(VLOOKUP(C115,'LA SMR&lt;75 and MFF weighted popn'!$B$5:$E$156,4,0))*100000</f>
        <v>1.2282643172101702E-3</v>
      </c>
    </row>
    <row r="116" spans="1:10" x14ac:dyDescent="0.2">
      <c r="A116" t="s">
        <v>175</v>
      </c>
      <c r="B116" t="s">
        <v>14149</v>
      </c>
      <c r="C116" s="39" t="s">
        <v>6038</v>
      </c>
      <c r="D116" s="39" t="s">
        <v>9441</v>
      </c>
      <c r="E116" s="4">
        <f>INDEX('Age gender adjustments'!$G:$G,MATCH('Final Weighted Populations'!C116,'Age gender adjustments'!$B:$B,0),1)</f>
        <v>492243.73651982885</v>
      </c>
      <c r="F116" s="4">
        <f>INDEX('Age gender adjustments'!$H:$H,MATCH('Final Weighted Populations'!C116,'Age gender adjustments'!$B:$B,0),1)</f>
        <v>409765.44164502085</v>
      </c>
      <c r="G116" s="4">
        <f>INDEX('Substance misuse services'!$U:$U,MATCH('Final Weighted Populations'!C116,'Substance misuse services'!$B:$B,0),1)</f>
        <v>491308.01369061781</v>
      </c>
      <c r="H116" s="68">
        <f>(E116*Inputs!$B$8)+('Final Weighted Populations'!F116*Inputs!$B$9)+('Final Weighted Populations'!G116*SUM(Inputs!$B$10:$B$12))</f>
        <v>460661.1314262852</v>
      </c>
      <c r="I116" s="52">
        <f>H116/Inputs!$B$5</f>
        <v>8.5199772951519842E-3</v>
      </c>
      <c r="J116" s="52">
        <f>I116/(VLOOKUP(C116,'LA SMR&lt;75 and MFF weighted popn'!$B$5:$E$156,4,0))*100000</f>
        <v>2.8039200121547118E-3</v>
      </c>
    </row>
    <row r="117" spans="1:10" x14ac:dyDescent="0.2">
      <c r="A117" t="s">
        <v>175</v>
      </c>
      <c r="B117" t="s">
        <v>14171</v>
      </c>
      <c r="C117" s="39" t="s">
        <v>1613</v>
      </c>
      <c r="D117" s="39" t="s">
        <v>9442</v>
      </c>
      <c r="E117" s="4">
        <f>INDEX('Age gender adjustments'!$G:$G,MATCH('Final Weighted Populations'!C117,'Age gender adjustments'!$B:$B,0),1)</f>
        <v>162561.12977357014</v>
      </c>
      <c r="F117" s="4">
        <f>INDEX('Age gender adjustments'!$H:$H,MATCH('Final Weighted Populations'!C117,'Age gender adjustments'!$B:$B,0),1)</f>
        <v>175200.84765555235</v>
      </c>
      <c r="G117" s="4">
        <f>INDEX('Substance misuse services'!$U:$U,MATCH('Final Weighted Populations'!C117,'Substance misuse services'!$B:$B,0),1)</f>
        <v>190108.36086532217</v>
      </c>
      <c r="H117" s="68">
        <f>(E117*Inputs!$B$8)+('Final Weighted Populations'!F117*Inputs!$B$9)+('Final Weighted Populations'!G117*SUM(Inputs!$B$10:$B$12))</f>
        <v>176642.13342435006</v>
      </c>
      <c r="I117" s="52">
        <f>H117/Inputs!$B$5</f>
        <v>3.2670153035984921E-3</v>
      </c>
      <c r="J117" s="52">
        <f>I117/(VLOOKUP(C117,'LA SMR&lt;75 and MFF weighted popn'!$B$5:$E$156,4,0))*100000</f>
        <v>1.6589314876851635E-3</v>
      </c>
    </row>
    <row r="118" spans="1:10" x14ac:dyDescent="0.2">
      <c r="A118" t="s">
        <v>175</v>
      </c>
      <c r="B118" t="s">
        <v>14150</v>
      </c>
      <c r="C118" s="39" t="s">
        <v>10449</v>
      </c>
      <c r="D118" s="39" t="s">
        <v>9443</v>
      </c>
      <c r="E118" s="4">
        <f>INDEX('Age gender adjustments'!$G:$G,MATCH('Final Weighted Populations'!C118,'Age gender adjustments'!$B:$B,0),1)</f>
        <v>573707.56520253723</v>
      </c>
      <c r="F118" s="4">
        <f>INDEX('Age gender adjustments'!$H:$H,MATCH('Final Weighted Populations'!C118,'Age gender adjustments'!$B:$B,0),1)</f>
        <v>452857.00833125005</v>
      </c>
      <c r="G118" s="4">
        <f>INDEX('Substance misuse services'!$U:$U,MATCH('Final Weighted Populations'!C118,'Substance misuse services'!$B:$B,0),1)</f>
        <v>591020.90675862075</v>
      </c>
      <c r="H118" s="68">
        <f>(E118*Inputs!$B$8)+('Final Weighted Populations'!F118*Inputs!$B$9)+('Final Weighted Populations'!G118*SUM(Inputs!$B$10:$B$12))</f>
        <v>533732.11769215879</v>
      </c>
      <c r="I118" s="52">
        <f>H118/Inputs!$B$5</f>
        <v>9.8714330648021053E-3</v>
      </c>
      <c r="J118" s="52">
        <f>I118/(VLOOKUP(C118,'LA SMR&lt;75 and MFF weighted popn'!$B$5:$E$156,4,0))*100000</f>
        <v>3.6525381228357089E-3</v>
      </c>
    </row>
    <row r="119" spans="1:10" x14ac:dyDescent="0.2">
      <c r="A119" t="s">
        <v>175</v>
      </c>
      <c r="B119" t="s">
        <v>14172</v>
      </c>
      <c r="C119" s="39" t="s">
        <v>9584</v>
      </c>
      <c r="D119" s="39" t="s">
        <v>9444</v>
      </c>
      <c r="E119" s="4">
        <f>INDEX('Age gender adjustments'!$G:$G,MATCH('Final Weighted Populations'!C119,'Age gender adjustments'!$B:$B,0),1)</f>
        <v>372664.09650965128</v>
      </c>
      <c r="F119" s="4">
        <f>INDEX('Age gender adjustments'!$H:$H,MATCH('Final Weighted Populations'!C119,'Age gender adjustments'!$B:$B,0),1)</f>
        <v>355661.78619079193</v>
      </c>
      <c r="G119" s="4">
        <f>INDEX('Substance misuse services'!$U:$U,MATCH('Final Weighted Populations'!C119,'Substance misuse services'!$B:$B,0),1)</f>
        <v>357993.94298058271</v>
      </c>
      <c r="H119" s="68">
        <f>(E119*Inputs!$B$8)+('Final Weighted Populations'!F119*Inputs!$B$9)+('Final Weighted Populations'!G119*SUM(Inputs!$B$10:$B$12))</f>
        <v>361271.60992514674</v>
      </c>
      <c r="I119" s="52">
        <f>H119/Inputs!$B$5</f>
        <v>6.6817573786074873E-3</v>
      </c>
      <c r="J119" s="52">
        <f>I119/(VLOOKUP(C119,'LA SMR&lt;75 and MFF weighted popn'!$B$5:$E$156,4,0))*100000</f>
        <v>2.505596030227679E-3</v>
      </c>
    </row>
    <row r="120" spans="1:10" x14ac:dyDescent="0.2">
      <c r="A120" t="s">
        <v>175</v>
      </c>
      <c r="B120" t="s">
        <v>14151</v>
      </c>
      <c r="C120" s="39" t="s">
        <v>4167</v>
      </c>
      <c r="D120" s="39" t="s">
        <v>9445</v>
      </c>
      <c r="E120" s="4">
        <f>INDEX('Age gender adjustments'!$G:$G,MATCH('Final Weighted Populations'!C120,'Age gender adjustments'!$B:$B,0),1)</f>
        <v>391902.65845544526</v>
      </c>
      <c r="F120" s="4">
        <f>INDEX('Age gender adjustments'!$H:$H,MATCH('Final Weighted Populations'!C120,'Age gender adjustments'!$B:$B,0),1)</f>
        <v>337165.91395136004</v>
      </c>
      <c r="G120" s="4">
        <f>INDEX('Substance misuse services'!$U:$U,MATCH('Final Weighted Populations'!C120,'Substance misuse services'!$B:$B,0),1)</f>
        <v>388982.50339719403</v>
      </c>
      <c r="H120" s="68">
        <f>(E120*Inputs!$B$8)+('Final Weighted Populations'!F120*Inputs!$B$9)+('Final Weighted Populations'!G120*SUM(Inputs!$B$10:$B$12))</f>
        <v>370167.53990235098</v>
      </c>
      <c r="I120" s="52">
        <f>H120/Inputs!$B$5</f>
        <v>6.8462885627131953E-3</v>
      </c>
      <c r="J120" s="52">
        <f>I120/(VLOOKUP(C120,'LA SMR&lt;75 and MFF weighted popn'!$B$5:$E$156,4,0))*100000</f>
        <v>2.1722482189281663E-3</v>
      </c>
    </row>
    <row r="121" spans="1:10" x14ac:dyDescent="0.2">
      <c r="A121" t="s">
        <v>175</v>
      </c>
      <c r="B121" t="s">
        <v>14152</v>
      </c>
      <c r="C121" s="39" t="s">
        <v>4786</v>
      </c>
      <c r="D121" s="39" t="s">
        <v>9446</v>
      </c>
      <c r="E121" s="4">
        <f>INDEX('Age gender adjustments'!$G:$G,MATCH('Final Weighted Populations'!C121,'Age gender adjustments'!$B:$B,0),1)</f>
        <v>239023.01273111088</v>
      </c>
      <c r="F121" s="4">
        <f>INDEX('Age gender adjustments'!$H:$H,MATCH('Final Weighted Populations'!C121,'Age gender adjustments'!$B:$B,0),1)</f>
        <v>198969.13882333972</v>
      </c>
      <c r="G121" s="4">
        <f>INDEX('Substance misuse services'!$U:$U,MATCH('Final Weighted Populations'!C121,'Substance misuse services'!$B:$B,0),1)</f>
        <v>340754.75833022996</v>
      </c>
      <c r="H121" s="68">
        <f>(E121*Inputs!$B$8)+('Final Weighted Populations'!F121*Inputs!$B$9)+('Final Weighted Populations'!G121*SUM(Inputs!$B$10:$B$12))</f>
        <v>258144.34466178977</v>
      </c>
      <c r="I121" s="52">
        <f>H121/Inputs!$B$5</f>
        <v>4.7744074881696024E-3</v>
      </c>
      <c r="J121" s="52">
        <f>I121/(VLOOKUP(C121,'LA SMR&lt;75 and MFF weighted popn'!$B$5:$E$156,4,0))*100000</f>
        <v>2.0731032294202174E-3</v>
      </c>
    </row>
    <row r="122" spans="1:10" x14ac:dyDescent="0.2">
      <c r="A122" t="s">
        <v>176</v>
      </c>
      <c r="B122" t="s">
        <v>14211</v>
      </c>
      <c r="C122" s="39" t="s">
        <v>662</v>
      </c>
      <c r="D122" s="39" t="s">
        <v>9447</v>
      </c>
      <c r="E122" s="4">
        <f>INDEX('Age gender adjustments'!$G:$G,MATCH('Final Weighted Populations'!C122,'Age gender adjustments'!$B:$B,0),1)</f>
        <v>306535.74974609126</v>
      </c>
      <c r="F122" s="4">
        <f>INDEX('Age gender adjustments'!$H:$H,MATCH('Final Weighted Populations'!C122,'Age gender adjustments'!$B:$B,0),1)</f>
        <v>306174.54558964289</v>
      </c>
      <c r="G122" s="4">
        <f>INDEX('Substance misuse services'!$U:$U,MATCH('Final Weighted Populations'!C122,'Substance misuse services'!$B:$B,0),1)</f>
        <v>275581.05109115661</v>
      </c>
      <c r="H122" s="68">
        <f>(E122*Inputs!$B$8)+('Final Weighted Populations'!F122*Inputs!$B$9)+('Final Weighted Populations'!G122*SUM(Inputs!$B$10:$B$12))</f>
        <v>295960.41135082871</v>
      </c>
      <c r="I122" s="52">
        <f>H122/Inputs!$B$5</f>
        <v>5.4738197189888246E-3</v>
      </c>
      <c r="J122" s="52">
        <f>I122/(VLOOKUP(C122,'LA SMR&lt;75 and MFF weighted popn'!$B$5:$E$156,4,0))*100000</f>
        <v>2.0293408833751683E-3</v>
      </c>
    </row>
    <row r="123" spans="1:10" x14ac:dyDescent="0.2">
      <c r="A123" t="s">
        <v>176</v>
      </c>
      <c r="B123" t="s">
        <v>14197</v>
      </c>
      <c r="C123" s="39" t="s">
        <v>739</v>
      </c>
      <c r="D123" s="39" t="s">
        <v>9448</v>
      </c>
      <c r="E123" s="4">
        <f>INDEX('Age gender adjustments'!$G:$G,MATCH('Final Weighted Populations'!C123,'Age gender adjustments'!$B:$B,0),1)</f>
        <v>95210.96097623017</v>
      </c>
      <c r="F123" s="4">
        <f>INDEX('Age gender adjustments'!$H:$H,MATCH('Final Weighted Populations'!C123,'Age gender adjustments'!$B:$B,0),1)</f>
        <v>100747.11383446988</v>
      </c>
      <c r="G123" s="4">
        <f>INDEX('Substance misuse services'!$U:$U,MATCH('Final Weighted Populations'!C123,'Substance misuse services'!$B:$B,0),1)</f>
        <v>82897.298765310421</v>
      </c>
      <c r="H123" s="68">
        <f>(E123*Inputs!$B$8)+('Final Weighted Populations'!F123*Inputs!$B$9)+('Final Weighted Populations'!G123*SUM(Inputs!$B$10:$B$12))</f>
        <v>93157.326622526904</v>
      </c>
      <c r="I123" s="52">
        <f>H123/Inputs!$B$5</f>
        <v>1.7229548002966125E-3</v>
      </c>
      <c r="J123" s="52">
        <f>I123/(VLOOKUP(C123,'LA SMR&lt;75 and MFF weighted popn'!$B$5:$E$156,4,0))*100000</f>
        <v>1.4768056852817258E-3</v>
      </c>
    </row>
    <row r="124" spans="1:10" x14ac:dyDescent="0.2">
      <c r="A124" t="s">
        <v>176</v>
      </c>
      <c r="B124" t="s">
        <v>14198</v>
      </c>
      <c r="C124" s="39" t="s">
        <v>7054</v>
      </c>
      <c r="D124" s="39" t="s">
        <v>9449</v>
      </c>
      <c r="E124" s="4">
        <f>INDEX('Age gender adjustments'!$G:$G,MATCH('Final Weighted Populations'!C124,'Age gender adjustments'!$B:$B,0),1)</f>
        <v>101345.50059820373</v>
      </c>
      <c r="F124" s="4">
        <f>INDEX('Age gender adjustments'!$H:$H,MATCH('Final Weighted Populations'!C124,'Age gender adjustments'!$B:$B,0),1)</f>
        <v>118096.85604671454</v>
      </c>
      <c r="G124" s="4">
        <f>INDEX('Substance misuse services'!$U:$U,MATCH('Final Weighted Populations'!C124,'Substance misuse services'!$B:$B,0),1)</f>
        <v>102209.63251444219</v>
      </c>
      <c r="H124" s="68">
        <f>(E124*Inputs!$B$8)+('Final Weighted Populations'!F124*Inputs!$B$9)+('Final Weighted Populations'!G124*SUM(Inputs!$B$10:$B$12))</f>
        <v>107987.24544285861</v>
      </c>
      <c r="I124" s="52">
        <f>H124/Inputs!$B$5</f>
        <v>1.997235747870744E-3</v>
      </c>
      <c r="J124" s="52">
        <f>I124/(VLOOKUP(C124,'LA SMR&lt;75 and MFF weighted popn'!$B$5:$E$156,4,0))*100000</f>
        <v>1.2692826622562531E-3</v>
      </c>
    </row>
    <row r="125" spans="1:10" x14ac:dyDescent="0.2">
      <c r="A125" t="s">
        <v>176</v>
      </c>
      <c r="B125" t="s">
        <v>14199</v>
      </c>
      <c r="C125" s="39" t="s">
        <v>13182</v>
      </c>
      <c r="D125" s="39" t="s">
        <v>9450</v>
      </c>
      <c r="E125" s="4">
        <f>INDEX('Age gender adjustments'!$G:$G,MATCH('Final Weighted Populations'!C125,'Age gender adjustments'!$B:$B,0),1)</f>
        <v>220078.83508026233</v>
      </c>
      <c r="F125" s="4">
        <f>INDEX('Age gender adjustments'!$H:$H,MATCH('Final Weighted Populations'!C125,'Age gender adjustments'!$B:$B,0),1)</f>
        <v>192289.68201619145</v>
      </c>
      <c r="G125" s="4">
        <f>INDEX('Substance misuse services'!$U:$U,MATCH('Final Weighted Populations'!C125,'Substance misuse services'!$B:$B,0),1)</f>
        <v>200685.99203812861</v>
      </c>
      <c r="H125" s="68">
        <f>(E125*Inputs!$B$8)+('Final Weighted Populations'!F125*Inputs!$B$9)+('Final Weighted Populations'!G125*SUM(Inputs!$B$10:$B$12))</f>
        <v>203004.55148697118</v>
      </c>
      <c r="I125" s="52">
        <f>H125/Inputs!$B$5</f>
        <v>3.7545910681163587E-3</v>
      </c>
      <c r="J125" s="52">
        <f>I125/(VLOOKUP(C125,'LA SMR&lt;75 and MFF weighted popn'!$B$5:$E$156,4,0))*100000</f>
        <v>2.3866164712046255E-3</v>
      </c>
    </row>
    <row r="126" spans="1:10" x14ac:dyDescent="0.2">
      <c r="A126" t="s">
        <v>176</v>
      </c>
      <c r="B126" t="s">
        <v>14200</v>
      </c>
      <c r="C126" s="39" t="s">
        <v>4252</v>
      </c>
      <c r="D126" s="39" t="s">
        <v>9451</v>
      </c>
      <c r="E126" s="4">
        <f>INDEX('Age gender adjustments'!$G:$G,MATCH('Final Weighted Populations'!C126,'Age gender adjustments'!$B:$B,0),1)</f>
        <v>181353.58267321554</v>
      </c>
      <c r="F126" s="4">
        <f>INDEX('Age gender adjustments'!$H:$H,MATCH('Final Weighted Populations'!C126,'Age gender adjustments'!$B:$B,0),1)</f>
        <v>185075.35360799622</v>
      </c>
      <c r="G126" s="4">
        <f>INDEX('Substance misuse services'!$U:$U,MATCH('Final Weighted Populations'!C126,'Substance misuse services'!$B:$B,0),1)</f>
        <v>196528.44228104394</v>
      </c>
      <c r="H126" s="68">
        <f>(E126*Inputs!$B$8)+('Final Weighted Populations'!F126*Inputs!$B$9)+('Final Weighted Populations'!G126*SUM(Inputs!$B$10:$B$12))</f>
        <v>187881.68511145611</v>
      </c>
      <c r="I126" s="52">
        <f>H126/Inputs!$B$5</f>
        <v>3.4748920239229078E-3</v>
      </c>
      <c r="J126" s="52">
        <f>I126/(VLOOKUP(C126,'LA SMR&lt;75 and MFF weighted popn'!$B$5:$E$156,4,0))*100000</f>
        <v>2.3966800738216831E-3</v>
      </c>
    </row>
    <row r="127" spans="1:10" x14ac:dyDescent="0.2">
      <c r="A127" t="s">
        <v>176</v>
      </c>
      <c r="B127" t="s">
        <v>14201</v>
      </c>
      <c r="C127" s="39" t="s">
        <v>12593</v>
      </c>
      <c r="D127" s="39" t="s">
        <v>9452</v>
      </c>
      <c r="E127" s="4">
        <f>INDEX('Age gender adjustments'!$G:$G,MATCH('Final Weighted Populations'!C127,'Age gender adjustments'!$B:$B,0),1)</f>
        <v>102798.71454498325</v>
      </c>
      <c r="F127" s="4">
        <f>INDEX('Age gender adjustments'!$H:$H,MATCH('Final Weighted Populations'!C127,'Age gender adjustments'!$B:$B,0),1)</f>
        <v>119241.32094554826</v>
      </c>
      <c r="G127" s="4">
        <f>INDEX('Substance misuse services'!$U:$U,MATCH('Final Weighted Populations'!C127,'Substance misuse services'!$B:$B,0),1)</f>
        <v>107351.87973245086</v>
      </c>
      <c r="H127" s="68">
        <f>(E127*Inputs!$B$8)+('Final Weighted Populations'!F127*Inputs!$B$9)+('Final Weighted Populations'!G127*SUM(Inputs!$B$10:$B$12))</f>
        <v>110567.41397765208</v>
      </c>
      <c r="I127" s="52">
        <f>H127/Inputs!$B$5</f>
        <v>2.044956243120784E-3</v>
      </c>
      <c r="J127" s="52">
        <f>I127/(VLOOKUP(C127,'LA SMR&lt;75 and MFF weighted popn'!$B$5:$E$156,4,0))*100000</f>
        <v>1.3818903844876177E-3</v>
      </c>
    </row>
    <row r="128" spans="1:10" x14ac:dyDescent="0.2">
      <c r="A128" t="s">
        <v>176</v>
      </c>
      <c r="B128" t="s">
        <v>14202</v>
      </c>
      <c r="C128" s="39" t="s">
        <v>3490</v>
      </c>
      <c r="D128" s="39" t="s">
        <v>9453</v>
      </c>
      <c r="E128" s="4">
        <f>INDEX('Age gender adjustments'!$G:$G,MATCH('Final Weighted Populations'!C128,'Age gender adjustments'!$B:$B,0),1)</f>
        <v>92491.575494798701</v>
      </c>
      <c r="F128" s="4">
        <f>INDEX('Age gender adjustments'!$H:$H,MATCH('Final Weighted Populations'!C128,'Age gender adjustments'!$B:$B,0),1)</f>
        <v>103926.90219891204</v>
      </c>
      <c r="G128" s="4">
        <f>INDEX('Substance misuse services'!$U:$U,MATCH('Final Weighted Populations'!C128,'Substance misuse services'!$B:$B,0),1)</f>
        <v>80273.824785863821</v>
      </c>
      <c r="H128" s="68">
        <f>(E128*Inputs!$B$8)+('Final Weighted Populations'!F128*Inputs!$B$9)+('Final Weighted Populations'!G128*SUM(Inputs!$B$10:$B$12))</f>
        <v>92706.628127134652</v>
      </c>
      <c r="I128" s="52">
        <f>H128/Inputs!$B$5</f>
        <v>1.7146190830291015E-3</v>
      </c>
      <c r="J128" s="52">
        <f>I128/(VLOOKUP(C128,'LA SMR&lt;75 and MFF weighted popn'!$B$5:$E$156,4,0))*100000</f>
        <v>1.0615563203195625E-3</v>
      </c>
    </row>
    <row r="129" spans="1:10" x14ac:dyDescent="0.2">
      <c r="A129" t="s">
        <v>176</v>
      </c>
      <c r="B129" t="s">
        <v>8417</v>
      </c>
      <c r="C129" s="39" t="s">
        <v>3531</v>
      </c>
      <c r="D129" s="39" t="s">
        <v>9454</v>
      </c>
      <c r="E129" s="4">
        <f>INDEX('Age gender adjustments'!$G:$G,MATCH('Final Weighted Populations'!C129,'Age gender adjustments'!$B:$B,0),1)</f>
        <v>242480.40201873871</v>
      </c>
      <c r="F129" s="4">
        <f>INDEX('Age gender adjustments'!$H:$H,MATCH('Final Weighted Populations'!C129,'Age gender adjustments'!$B:$B,0),1)</f>
        <v>266806.66692189418</v>
      </c>
      <c r="G129" s="4">
        <f>INDEX('Substance misuse services'!$U:$U,MATCH('Final Weighted Populations'!C129,'Substance misuse services'!$B:$B,0),1)</f>
        <v>224683.66840175635</v>
      </c>
      <c r="H129" s="68">
        <f>(E129*Inputs!$B$8)+('Final Weighted Populations'!F129*Inputs!$B$9)+('Final Weighted Populations'!G129*SUM(Inputs!$B$10:$B$12))</f>
        <v>245701.0177388197</v>
      </c>
      <c r="I129" s="52">
        <f>H129/Inputs!$B$5</f>
        <v>4.5442668150643805E-3</v>
      </c>
      <c r="J129" s="52">
        <f>I129/(VLOOKUP(C129,'LA SMR&lt;75 and MFF weighted popn'!$B$5:$E$156,4,0))*100000</f>
        <v>1.7598918698658859E-3</v>
      </c>
    </row>
    <row r="130" spans="1:10" x14ac:dyDescent="0.2">
      <c r="A130" t="s">
        <v>176</v>
      </c>
      <c r="B130" t="s">
        <v>8422</v>
      </c>
      <c r="C130" s="39" t="s">
        <v>13119</v>
      </c>
      <c r="D130" s="39" t="s">
        <v>9455</v>
      </c>
      <c r="E130" s="4">
        <f>INDEX('Age gender adjustments'!$G:$G,MATCH('Final Weighted Populations'!C130,'Age gender adjustments'!$B:$B,0),1)</f>
        <v>406923.09732045489</v>
      </c>
      <c r="F130" s="4">
        <f>INDEX('Age gender adjustments'!$H:$H,MATCH('Final Weighted Populations'!C130,'Age gender adjustments'!$B:$B,0),1)</f>
        <v>340805.98969502869</v>
      </c>
      <c r="G130" s="4">
        <f>INDEX('Substance misuse services'!$U:$U,MATCH('Final Weighted Populations'!C130,'Substance misuse services'!$B:$B,0),1)</f>
        <v>370471.0803217293</v>
      </c>
      <c r="H130" s="68">
        <f>(E130*Inputs!$B$8)+('Final Weighted Populations'!F130*Inputs!$B$9)+('Final Weighted Populations'!G130*SUM(Inputs!$B$10:$B$12))</f>
        <v>369566.27852837078</v>
      </c>
      <c r="I130" s="52">
        <f>H130/Inputs!$B$5</f>
        <v>6.8351681687722037E-3</v>
      </c>
      <c r="J130" s="52">
        <f>I130/(VLOOKUP(C130,'LA SMR&lt;75 and MFF weighted popn'!$B$5:$E$156,4,0))*100000</f>
        <v>2.4636391102105218E-3</v>
      </c>
    </row>
    <row r="131" spans="1:10" x14ac:dyDescent="0.2">
      <c r="A131" t="s">
        <v>176</v>
      </c>
      <c r="B131" t="s">
        <v>8423</v>
      </c>
      <c r="C131" s="39" t="s">
        <v>9415</v>
      </c>
      <c r="D131" s="39" t="s">
        <v>5873</v>
      </c>
      <c r="E131" s="4">
        <f>INDEX('Age gender adjustments'!$G:$G,MATCH('Final Weighted Populations'!C131,'Age gender adjustments'!$B:$B,0),1)</f>
        <v>319688.69102920726</v>
      </c>
      <c r="F131" s="4">
        <f>INDEX('Age gender adjustments'!$H:$H,MATCH('Final Weighted Populations'!C131,'Age gender adjustments'!$B:$B,0),1)</f>
        <v>264018.93905962683</v>
      </c>
      <c r="G131" s="4">
        <f>INDEX('Substance misuse services'!$U:$U,MATCH('Final Weighted Populations'!C131,'Substance misuse services'!$B:$B,0),1)</f>
        <v>253203.10366966785</v>
      </c>
      <c r="H131" s="68">
        <f>(E131*Inputs!$B$8)+('Final Weighted Populations'!F131*Inputs!$B$9)+('Final Weighted Populations'!G131*SUM(Inputs!$B$10:$B$12))</f>
        <v>276164.6178468978</v>
      </c>
      <c r="I131" s="52">
        <f>H131/Inputs!$B$5</f>
        <v>5.1076943837107874E-3</v>
      </c>
      <c r="J131" s="52">
        <f>I131/(VLOOKUP(C131,'LA SMR&lt;75 and MFF weighted popn'!$B$5:$E$156,4,0))*100000</f>
        <v>2.4451735032348407E-3</v>
      </c>
    </row>
    <row r="132" spans="1:10" x14ac:dyDescent="0.2">
      <c r="A132" t="s">
        <v>176</v>
      </c>
      <c r="B132" t="s">
        <v>8424</v>
      </c>
      <c r="C132" s="39" t="s">
        <v>14267</v>
      </c>
      <c r="D132" s="39" t="s">
        <v>5874</v>
      </c>
      <c r="E132" s="4">
        <f>INDEX('Age gender adjustments'!$G:$G,MATCH('Final Weighted Populations'!C132,'Age gender adjustments'!$B:$B,0),1)</f>
        <v>368482.22107571113</v>
      </c>
      <c r="F132" s="4">
        <f>INDEX('Age gender adjustments'!$H:$H,MATCH('Final Weighted Populations'!C132,'Age gender adjustments'!$B:$B,0),1)</f>
        <v>287726.4585510256</v>
      </c>
      <c r="G132" s="4">
        <f>INDEX('Substance misuse services'!$U:$U,MATCH('Final Weighted Populations'!C132,'Substance misuse services'!$B:$B,0),1)</f>
        <v>270007.82894660486</v>
      </c>
      <c r="H132" s="68">
        <f>(E132*Inputs!$B$8)+('Final Weighted Populations'!F132*Inputs!$B$9)+('Final Weighted Populations'!G132*SUM(Inputs!$B$10:$B$12))</f>
        <v>304661.05560855113</v>
      </c>
      <c r="I132" s="52">
        <f>H132/Inputs!$B$5</f>
        <v>5.6347390726566114E-3</v>
      </c>
      <c r="J132" s="52">
        <f>I132/(VLOOKUP(C132,'LA SMR&lt;75 and MFF weighted popn'!$B$5:$E$156,4,0))*100000</f>
        <v>2.3343241006091382E-3</v>
      </c>
    </row>
    <row r="133" spans="1:10" x14ac:dyDescent="0.2">
      <c r="A133" t="s">
        <v>176</v>
      </c>
      <c r="B133" t="s">
        <v>14173</v>
      </c>
      <c r="C133" s="39" t="s">
        <v>11306</v>
      </c>
      <c r="D133" s="39" t="s">
        <v>5875</v>
      </c>
      <c r="E133" s="4">
        <f>INDEX('Age gender adjustments'!$G:$G,MATCH('Final Weighted Populations'!C133,'Age gender adjustments'!$B:$B,0),1)</f>
        <v>90612.726527308798</v>
      </c>
      <c r="F133" s="4">
        <f>INDEX('Age gender adjustments'!$H:$H,MATCH('Final Weighted Populations'!C133,'Age gender adjustments'!$B:$B,0),1)</f>
        <v>103692.31528376551</v>
      </c>
      <c r="G133" s="4">
        <f>INDEX('Substance misuse services'!$U:$U,MATCH('Final Weighted Populations'!C133,'Substance misuse services'!$B:$B,0),1)</f>
        <v>96962.556083185525</v>
      </c>
      <c r="H133" s="68">
        <f>(E133*Inputs!$B$8)+('Final Weighted Populations'!F133*Inputs!$B$9)+('Final Weighted Populations'!G133*SUM(Inputs!$B$10:$B$12))</f>
        <v>97712.387887869496</v>
      </c>
      <c r="I133" s="52">
        <f>H133/Inputs!$B$5</f>
        <v>1.8072011495351206E-3</v>
      </c>
      <c r="J133" s="52">
        <f>I133/(VLOOKUP(C133,'LA SMR&lt;75 and MFF weighted popn'!$B$5:$E$156,4,0))*100000</f>
        <v>1.2918240689335503E-3</v>
      </c>
    </row>
    <row r="134" spans="1:10" x14ac:dyDescent="0.2">
      <c r="A134" t="s">
        <v>176</v>
      </c>
      <c r="B134" t="s">
        <v>14229</v>
      </c>
      <c r="C134" s="39" t="s">
        <v>4003</v>
      </c>
      <c r="D134" s="39" t="s">
        <v>5876</v>
      </c>
      <c r="E134" s="4">
        <f>INDEX('Age gender adjustments'!$G:$G,MATCH('Final Weighted Populations'!C134,'Age gender adjustments'!$B:$B,0),1)</f>
        <v>351347.05985726952</v>
      </c>
      <c r="F134" s="4">
        <f>INDEX('Age gender adjustments'!$H:$H,MATCH('Final Weighted Populations'!C134,'Age gender adjustments'!$B:$B,0),1)</f>
        <v>402049.30403451383</v>
      </c>
      <c r="G134" s="4">
        <f>INDEX('Substance misuse services'!$U:$U,MATCH('Final Weighted Populations'!C134,'Substance misuse services'!$B:$B,0),1)</f>
        <v>359117.53112225508</v>
      </c>
      <c r="H134" s="68">
        <f>(E134*Inputs!$B$8)+('Final Weighted Populations'!F134*Inputs!$B$9)+('Final Weighted Populations'!G134*SUM(Inputs!$B$10:$B$12))</f>
        <v>373188.32407064229</v>
      </c>
      <c r="I134" s="52">
        <f>H134/Inputs!$B$5</f>
        <v>6.9021582916128539E-3</v>
      </c>
      <c r="J134" s="52">
        <f>I134/(VLOOKUP(C134,'LA SMR&lt;75 and MFF weighted popn'!$B$5:$E$156,4,0))*100000</f>
        <v>1.3423740116084164E-3</v>
      </c>
    </row>
    <row r="135" spans="1:10" x14ac:dyDescent="0.2">
      <c r="A135" t="s">
        <v>176</v>
      </c>
      <c r="B135" t="s">
        <v>14232</v>
      </c>
      <c r="C135" s="39" t="s">
        <v>8386</v>
      </c>
      <c r="D135" s="39" t="s">
        <v>5877</v>
      </c>
      <c r="E135" s="4">
        <f>INDEX('Age gender adjustments'!$G:$G,MATCH('Final Weighted Populations'!C135,'Age gender adjustments'!$B:$B,0),1)</f>
        <v>351956.90138567652</v>
      </c>
      <c r="F135" s="4">
        <f>INDEX('Age gender adjustments'!$H:$H,MATCH('Final Weighted Populations'!C135,'Age gender adjustments'!$B:$B,0),1)</f>
        <v>404008.13141102716</v>
      </c>
      <c r="G135" s="4">
        <f>INDEX('Substance misuse services'!$U:$U,MATCH('Final Weighted Populations'!C135,'Substance misuse services'!$B:$B,0),1)</f>
        <v>359774.64847166435</v>
      </c>
      <c r="H135" s="68">
        <f>(E135*Inputs!$B$8)+('Final Weighted Populations'!F135*Inputs!$B$9)+('Final Weighted Populations'!G135*SUM(Inputs!$B$10:$B$12))</f>
        <v>374325.50080732192</v>
      </c>
      <c r="I135" s="52">
        <f>H135/Inputs!$B$5</f>
        <v>6.9231904979704592E-3</v>
      </c>
      <c r="J135" s="52">
        <f>I135/(VLOOKUP(C135,'LA SMR&lt;75 and MFF weighted popn'!$B$5:$E$156,4,0))*100000</f>
        <v>1.2955622911263373E-3</v>
      </c>
    </row>
    <row r="136" spans="1:10" x14ac:dyDescent="0.2">
      <c r="A136" t="s">
        <v>176</v>
      </c>
      <c r="B136" t="s">
        <v>14233</v>
      </c>
      <c r="C136" s="39" t="s">
        <v>9793</v>
      </c>
      <c r="D136" s="39" t="s">
        <v>5878</v>
      </c>
      <c r="E136" s="4">
        <f>INDEX('Age gender adjustments'!$G:$G,MATCH('Final Weighted Populations'!C136,'Age gender adjustments'!$B:$B,0),1)</f>
        <v>860913.76776734774</v>
      </c>
      <c r="F136" s="4">
        <f>INDEX('Age gender adjustments'!$H:$H,MATCH('Final Weighted Populations'!C136,'Age gender adjustments'!$B:$B,0),1)</f>
        <v>963922.18225078832</v>
      </c>
      <c r="G136" s="4">
        <f>INDEX('Substance misuse services'!$U:$U,MATCH('Final Weighted Populations'!C136,'Substance misuse services'!$B:$B,0),1)</f>
        <v>772514.46043860458</v>
      </c>
      <c r="H136" s="68">
        <f>(E136*Inputs!$B$8)+('Final Weighted Populations'!F136*Inputs!$B$9)+('Final Weighted Populations'!G136*SUM(Inputs!$B$10:$B$12))</f>
        <v>870154.05990157416</v>
      </c>
      <c r="I136" s="52">
        <f>H136/Inputs!$B$5</f>
        <v>1.6093593159665281E-2</v>
      </c>
      <c r="J136" s="52">
        <f>I136/(VLOOKUP(C136,'LA SMR&lt;75 and MFF weighted popn'!$B$5:$E$156,4,0))*100000</f>
        <v>1.2000408353561318E-3</v>
      </c>
    </row>
    <row r="137" spans="1:10" x14ac:dyDescent="0.2">
      <c r="A137" t="s">
        <v>176</v>
      </c>
      <c r="B137" t="s">
        <v>14239</v>
      </c>
      <c r="C137" s="39" t="s">
        <v>2405</v>
      </c>
      <c r="D137" s="39" t="s">
        <v>5879</v>
      </c>
      <c r="E137" s="4">
        <f>INDEX('Age gender adjustments'!$G:$G,MATCH('Final Weighted Populations'!C137,'Age gender adjustments'!$B:$B,0),1)</f>
        <v>1196667.9681556313</v>
      </c>
      <c r="F137" s="4">
        <f>INDEX('Age gender adjustments'!$H:$H,MATCH('Final Weighted Populations'!C137,'Age gender adjustments'!$B:$B,0),1)</f>
        <v>1291128.0818623956</v>
      </c>
      <c r="G137" s="4">
        <f>INDEX('Substance misuse services'!$U:$U,MATCH('Final Weighted Populations'!C137,'Substance misuse services'!$B:$B,0),1)</f>
        <v>1117057.3315419953</v>
      </c>
      <c r="H137" s="68">
        <f>(E137*Inputs!$B$8)+('Final Weighted Populations'!F137*Inputs!$B$9)+('Final Weighted Populations'!G137*SUM(Inputs!$B$10:$B$12))</f>
        <v>1205631.3238590611</v>
      </c>
      <c r="I137" s="52">
        <f>H137/Inputs!$B$5</f>
        <v>2.2298281328401903E-2</v>
      </c>
      <c r="J137" s="52">
        <f>I137/(VLOOKUP(C137,'LA SMR&lt;75 and MFF weighted popn'!$B$5:$E$156,4,0))*100000</f>
        <v>1.4901083473234677E-3</v>
      </c>
    </row>
    <row r="138" spans="1:10" x14ac:dyDescent="0.2">
      <c r="A138" t="s">
        <v>176</v>
      </c>
      <c r="B138" t="s">
        <v>14222</v>
      </c>
      <c r="C138" s="39" t="s">
        <v>12926</v>
      </c>
      <c r="D138" s="39" t="s">
        <v>5880</v>
      </c>
      <c r="E138" s="4">
        <f>INDEX('Age gender adjustments'!$G:$G,MATCH('Final Weighted Populations'!C138,'Age gender adjustments'!$B:$B,0),1)</f>
        <v>532822.92975872266</v>
      </c>
      <c r="F138" s="4">
        <f>INDEX('Age gender adjustments'!$H:$H,MATCH('Final Weighted Populations'!C138,'Age gender adjustments'!$B:$B,0),1)</f>
        <v>536499.35141417023</v>
      </c>
      <c r="G138" s="4">
        <f>INDEX('Substance misuse services'!$U:$U,MATCH('Final Weighted Populations'!C138,'Substance misuse services'!$B:$B,0),1)</f>
        <v>526562.97636886372</v>
      </c>
      <c r="H138" s="68">
        <f>(E138*Inputs!$B$8)+('Final Weighted Populations'!F138*Inputs!$B$9)+('Final Weighted Populations'!G138*SUM(Inputs!$B$10:$B$12))</f>
        <v>532105.68678077054</v>
      </c>
      <c r="I138" s="52">
        <f>H138/Inputs!$B$5</f>
        <v>9.8413520497308803E-3</v>
      </c>
      <c r="J138" s="52">
        <f>I138/(VLOOKUP(C138,'LA SMR&lt;75 and MFF weighted popn'!$B$5:$E$156,4,0))*100000</f>
        <v>1.4838379767770416E-3</v>
      </c>
    </row>
    <row r="139" spans="1:10" x14ac:dyDescent="0.2">
      <c r="A139" t="s">
        <v>176</v>
      </c>
      <c r="B139" t="s">
        <v>14225</v>
      </c>
      <c r="C139" s="39" t="s">
        <v>8206</v>
      </c>
      <c r="D139" s="39" t="s">
        <v>5881</v>
      </c>
      <c r="E139" s="4">
        <f>INDEX('Age gender adjustments'!$G:$G,MATCH('Final Weighted Populations'!C139,'Age gender adjustments'!$B:$B,0),1)</f>
        <v>766659.95995867962</v>
      </c>
      <c r="F139" s="4">
        <f>INDEX('Age gender adjustments'!$H:$H,MATCH('Final Weighted Populations'!C139,'Age gender adjustments'!$B:$B,0),1)</f>
        <v>847363.46875613637</v>
      </c>
      <c r="G139" s="4">
        <f>INDEX('Substance misuse services'!$U:$U,MATCH('Final Weighted Populations'!C139,'Substance misuse services'!$B:$B,0),1)</f>
        <v>734143.6207461108</v>
      </c>
      <c r="H139" s="68">
        <f>(E139*Inputs!$B$8)+('Final Weighted Populations'!F139*Inputs!$B$9)+('Final Weighted Populations'!G139*SUM(Inputs!$B$10:$B$12))</f>
        <v>786289.19563760585</v>
      </c>
      <c r="I139" s="52">
        <f>H139/Inputs!$B$5</f>
        <v>1.4542503452622453E-2</v>
      </c>
      <c r="J139" s="52">
        <f>I139/(VLOOKUP(C139,'LA SMR&lt;75 and MFF weighted popn'!$B$5:$E$156,4,0))*100000</f>
        <v>1.2537287797225582E-3</v>
      </c>
    </row>
    <row r="140" spans="1:10" x14ac:dyDescent="0.2">
      <c r="A140" t="s">
        <v>176</v>
      </c>
      <c r="B140" t="s">
        <v>14227</v>
      </c>
      <c r="C140" s="39" t="s">
        <v>6330</v>
      </c>
      <c r="D140" s="39" t="s">
        <v>5882</v>
      </c>
      <c r="E140" s="4">
        <f>INDEX('Age gender adjustments'!$G:$G,MATCH('Final Weighted Populations'!C140,'Age gender adjustments'!$B:$B,0),1)</f>
        <v>541781.9653121439</v>
      </c>
      <c r="F140" s="4">
        <f>INDEX('Age gender adjustments'!$H:$H,MATCH('Final Weighted Populations'!C140,'Age gender adjustments'!$B:$B,0),1)</f>
        <v>613332.08481153275</v>
      </c>
      <c r="G140" s="4">
        <f>INDEX('Substance misuse services'!$U:$U,MATCH('Final Weighted Populations'!C140,'Substance misuse services'!$B:$B,0),1)</f>
        <v>496439.10770531901</v>
      </c>
      <c r="H140" s="68">
        <f>(E140*Inputs!$B$8)+('Final Weighted Populations'!F140*Inputs!$B$9)+('Final Weighted Populations'!G140*SUM(Inputs!$B$10:$B$12))</f>
        <v>553615.89945547353</v>
      </c>
      <c r="I140" s="52">
        <f>H140/Inputs!$B$5</f>
        <v>1.023918575242452E-2</v>
      </c>
      <c r="J140" s="52">
        <f>I140/(VLOOKUP(C140,'LA SMR&lt;75 and MFF weighted popn'!$B$5:$E$156,4,0))*100000</f>
        <v>1.2415362882155338E-3</v>
      </c>
    </row>
    <row r="141" spans="1:10" x14ac:dyDescent="0.2">
      <c r="A141" t="s">
        <v>177</v>
      </c>
      <c r="B141" t="s">
        <v>14174</v>
      </c>
      <c r="C141" s="39" t="s">
        <v>4518</v>
      </c>
      <c r="D141" s="39" t="s">
        <v>5883</v>
      </c>
      <c r="E141" s="4">
        <f>INDEX('Age gender adjustments'!$G:$G,MATCH('Final Weighted Populations'!C141,'Age gender adjustments'!$B:$B,0),1)</f>
        <v>141245.26695118146</v>
      </c>
      <c r="F141" s="4">
        <f>INDEX('Age gender adjustments'!$H:$H,MATCH('Final Weighted Populations'!C141,'Age gender adjustments'!$B:$B,0),1)</f>
        <v>127455.38729501433</v>
      </c>
      <c r="G141" s="4">
        <f>INDEX('Substance misuse services'!$U:$U,MATCH('Final Weighted Populations'!C141,'Substance misuse services'!$B:$B,0),1)</f>
        <v>153453.53732432314</v>
      </c>
      <c r="H141" s="68">
        <f>(E141*Inputs!$B$8)+('Final Weighted Populations'!F141*Inputs!$B$9)+('Final Weighted Populations'!G141*SUM(Inputs!$B$10:$B$12))</f>
        <v>140134.41941928552</v>
      </c>
      <c r="I141" s="52">
        <f>H141/Inputs!$B$5</f>
        <v>2.5918011967386314E-3</v>
      </c>
      <c r="J141" s="52">
        <f>I141/(VLOOKUP(C141,'LA SMR&lt;75 and MFF weighted popn'!$B$5:$E$156,4,0))*100000</f>
        <v>1.448777962781753E-3</v>
      </c>
    </row>
    <row r="142" spans="1:10" x14ac:dyDescent="0.2">
      <c r="A142" t="s">
        <v>177</v>
      </c>
      <c r="B142" t="s">
        <v>8404</v>
      </c>
      <c r="C142" s="39" t="s">
        <v>5636</v>
      </c>
      <c r="D142" s="39" t="s">
        <v>5884</v>
      </c>
      <c r="E142" s="4">
        <f>INDEX('Age gender adjustments'!$G:$G,MATCH('Final Weighted Populations'!C142,'Age gender adjustments'!$B:$B,0),1)</f>
        <v>597412.62211107684</v>
      </c>
      <c r="F142" s="4">
        <f>INDEX('Age gender adjustments'!$H:$H,MATCH('Final Weighted Populations'!C142,'Age gender adjustments'!$B:$B,0),1)</f>
        <v>502596.035809692</v>
      </c>
      <c r="G142" s="4">
        <f>INDEX('Substance misuse services'!$U:$U,MATCH('Final Weighted Populations'!C142,'Substance misuse services'!$B:$B,0),1)</f>
        <v>702991.53582320688</v>
      </c>
      <c r="H142" s="68">
        <f>(E142*Inputs!$B$8)+('Final Weighted Populations'!F142*Inputs!$B$9)+('Final Weighted Populations'!G142*SUM(Inputs!$B$10:$B$12))</f>
        <v>597071.03828482679</v>
      </c>
      <c r="I142" s="52">
        <f>H142/Inputs!$B$5</f>
        <v>1.1042893230495116E-2</v>
      </c>
      <c r="J142" s="52">
        <f>I142/(VLOOKUP(C142,'LA SMR&lt;75 and MFF weighted popn'!$B$5:$E$156,4,0))*100000</f>
        <v>2.5171245879455433E-3</v>
      </c>
    </row>
    <row r="143" spans="1:10" x14ac:dyDescent="0.2">
      <c r="A143" t="s">
        <v>177</v>
      </c>
      <c r="B143" t="s">
        <v>8406</v>
      </c>
      <c r="C143" s="39" t="s">
        <v>6382</v>
      </c>
      <c r="D143" s="39" t="s">
        <v>5885</v>
      </c>
      <c r="E143" s="4">
        <f>INDEX('Age gender adjustments'!$G:$G,MATCH('Final Weighted Populations'!C143,'Age gender adjustments'!$B:$B,0),1)</f>
        <v>133472.32375295294</v>
      </c>
      <c r="F143" s="4">
        <f>INDEX('Age gender adjustments'!$H:$H,MATCH('Final Weighted Populations'!C143,'Age gender adjustments'!$B:$B,0),1)</f>
        <v>154307.98881504423</v>
      </c>
      <c r="G143" s="4">
        <f>INDEX('Substance misuse services'!$U:$U,MATCH('Final Weighted Populations'!C143,'Substance misuse services'!$B:$B,0),1)</f>
        <v>176981.0736534319</v>
      </c>
      <c r="H143" s="68">
        <f>(E143*Inputs!$B$8)+('Final Weighted Populations'!F143*Inputs!$B$9)+('Final Weighted Populations'!G143*SUM(Inputs!$B$10:$B$12))</f>
        <v>156042.83904429682</v>
      </c>
      <c r="I143" s="52">
        <f>H143/Inputs!$B$5</f>
        <v>2.8860291329814692E-3</v>
      </c>
      <c r="J143" s="52">
        <f>I143/(VLOOKUP(C143,'LA SMR&lt;75 and MFF weighted popn'!$B$5:$E$156,4,0))*100000</f>
        <v>1.3786773071428537E-3</v>
      </c>
    </row>
    <row r="144" spans="1:10" x14ac:dyDescent="0.2">
      <c r="A144" t="s">
        <v>177</v>
      </c>
      <c r="B144" t="s">
        <v>8405</v>
      </c>
      <c r="C144" s="39" t="s">
        <v>2419</v>
      </c>
      <c r="D144" s="39" t="s">
        <v>5886</v>
      </c>
      <c r="E144" s="4">
        <f>INDEX('Age gender adjustments'!$G:$G,MATCH('Final Weighted Populations'!C144,'Age gender adjustments'!$B:$B,0),1)</f>
        <v>175075.55017403673</v>
      </c>
      <c r="F144" s="4">
        <f>INDEX('Age gender adjustments'!$H:$H,MATCH('Final Weighted Populations'!C144,'Age gender adjustments'!$B:$B,0),1)</f>
        <v>181516.19900945577</v>
      </c>
      <c r="G144" s="4">
        <f>INDEX('Substance misuse services'!$U:$U,MATCH('Final Weighted Populations'!C144,'Substance misuse services'!$B:$B,0),1)</f>
        <v>185655.92335285892</v>
      </c>
      <c r="H144" s="68">
        <f>(E144*Inputs!$B$8)+('Final Weighted Populations'!F144*Inputs!$B$9)+('Final Weighted Populations'!G144*SUM(Inputs!$B$10:$B$12))</f>
        <v>181085.03157458518</v>
      </c>
      <c r="I144" s="52">
        <f>H144/Inputs!$B$5</f>
        <v>3.3491871839294316E-3</v>
      </c>
      <c r="J144" s="52">
        <f>I144/(VLOOKUP(C144,'LA SMR&lt;75 and MFF weighted popn'!$B$5:$E$156,4,0))*100000</f>
        <v>1.242979900937807E-3</v>
      </c>
    </row>
    <row r="145" spans="1:10" x14ac:dyDescent="0.2">
      <c r="A145" t="s">
        <v>177</v>
      </c>
      <c r="B145" t="s">
        <v>14206</v>
      </c>
      <c r="C145" s="39" t="s">
        <v>10276</v>
      </c>
      <c r="D145" s="39" t="s">
        <v>5887</v>
      </c>
      <c r="E145" s="4">
        <f>INDEX('Age gender adjustments'!$G:$G,MATCH('Final Weighted Populations'!C145,'Age gender adjustments'!$B:$B,0),1)</f>
        <v>302985.45863117027</v>
      </c>
      <c r="F145" s="4">
        <f>INDEX('Age gender adjustments'!$H:$H,MATCH('Final Weighted Populations'!C145,'Age gender adjustments'!$B:$B,0),1)</f>
        <v>266589.39807965583</v>
      </c>
      <c r="G145" s="4">
        <f>INDEX('Substance misuse services'!$U:$U,MATCH('Final Weighted Populations'!C145,'Substance misuse services'!$B:$B,0),1)</f>
        <v>303786.13575891493</v>
      </c>
      <c r="H145" s="68">
        <f>(E145*Inputs!$B$8)+('Final Weighted Populations'!F145*Inputs!$B$9)+('Final Weighted Populations'!G145*SUM(Inputs!$B$10:$B$12))</f>
        <v>289457.91450807638</v>
      </c>
      <c r="I145" s="52">
        <f>H145/Inputs!$B$5</f>
        <v>5.3535553387696463E-3</v>
      </c>
      <c r="J145" s="52">
        <f>I145/(VLOOKUP(C145,'LA SMR&lt;75 and MFF weighted popn'!$B$5:$E$156,4,0))*100000</f>
        <v>2.0509818221306608E-3</v>
      </c>
    </row>
    <row r="146" spans="1:10" x14ac:dyDescent="0.2">
      <c r="A146" t="s">
        <v>177</v>
      </c>
      <c r="B146" t="s">
        <v>14207</v>
      </c>
      <c r="C146" s="39" t="s">
        <v>13958</v>
      </c>
      <c r="D146" s="39" t="s">
        <v>12450</v>
      </c>
      <c r="E146" s="4">
        <f>INDEX('Age gender adjustments'!$G:$G,MATCH('Final Weighted Populations'!C146,'Age gender adjustments'!$B:$B,0),1)</f>
        <v>97523.605763065367</v>
      </c>
      <c r="F146" s="4">
        <f>INDEX('Age gender adjustments'!$H:$H,MATCH('Final Weighted Populations'!C146,'Age gender adjustments'!$B:$B,0),1)</f>
        <v>109559.33649807482</v>
      </c>
      <c r="G146" s="4">
        <f>INDEX('Substance misuse services'!$U:$U,MATCH('Final Weighted Populations'!C146,'Substance misuse services'!$B:$B,0),1)</f>
        <v>120973.47731065024</v>
      </c>
      <c r="H146" s="68">
        <f>(E146*Inputs!$B$8)+('Final Weighted Populations'!F146*Inputs!$B$9)+('Final Weighted Populations'!G146*SUM(Inputs!$B$10:$B$12))</f>
        <v>109993.94759267652</v>
      </c>
      <c r="I146" s="52">
        <f>H146/Inputs!$B$5</f>
        <v>2.0343499204983455E-3</v>
      </c>
      <c r="J146" s="52">
        <f>I146/(VLOOKUP(C146,'LA SMR&lt;75 and MFF weighted popn'!$B$5:$E$156,4,0))*100000</f>
        <v>1.533481187810792E-3</v>
      </c>
    </row>
    <row r="147" spans="1:10" x14ac:dyDescent="0.2">
      <c r="A147" t="s">
        <v>177</v>
      </c>
      <c r="B147" t="s">
        <v>8419</v>
      </c>
      <c r="C147" s="39" t="s">
        <v>3037</v>
      </c>
      <c r="D147" s="39" t="s">
        <v>12451</v>
      </c>
      <c r="E147" s="4">
        <f>INDEX('Age gender adjustments'!$G:$G,MATCH('Final Weighted Populations'!C147,'Age gender adjustments'!$B:$B,0),1)</f>
        <v>210160.86835115423</v>
      </c>
      <c r="F147" s="4">
        <f>INDEX('Age gender adjustments'!$H:$H,MATCH('Final Weighted Populations'!C147,'Age gender adjustments'!$B:$B,0),1)</f>
        <v>178604.71217479644</v>
      </c>
      <c r="G147" s="4">
        <f>INDEX('Substance misuse services'!$U:$U,MATCH('Final Weighted Populations'!C147,'Substance misuse services'!$B:$B,0),1)</f>
        <v>254568.14395621119</v>
      </c>
      <c r="H147" s="68">
        <f>(E147*Inputs!$B$8)+('Final Weighted Populations'!F147*Inputs!$B$9)+('Final Weighted Populations'!G147*SUM(Inputs!$B$10:$B$12))</f>
        <v>213172.93131206449</v>
      </c>
      <c r="I147" s="52">
        <f>H147/Inputs!$B$5</f>
        <v>3.9426563493569133E-3</v>
      </c>
      <c r="J147" s="52">
        <f>I147/(VLOOKUP(C147,'LA SMR&lt;75 and MFF weighted popn'!$B$5:$E$156,4,0))*100000</f>
        <v>2.0925613466644235E-3</v>
      </c>
    </row>
    <row r="148" spans="1:10" x14ac:dyDescent="0.2">
      <c r="A148" t="s">
        <v>177</v>
      </c>
      <c r="B148" t="s">
        <v>8420</v>
      </c>
      <c r="C148" s="39" t="s">
        <v>3082</v>
      </c>
      <c r="D148" s="39" t="s">
        <v>12452</v>
      </c>
      <c r="E148" s="4">
        <f>INDEX('Age gender adjustments'!$G:$G,MATCH('Final Weighted Populations'!C148,'Age gender adjustments'!$B:$B,0),1)</f>
        <v>101729.05371796667</v>
      </c>
      <c r="F148" s="4">
        <f>INDEX('Age gender adjustments'!$H:$H,MATCH('Final Weighted Populations'!C148,'Age gender adjustments'!$B:$B,0),1)</f>
        <v>109446.63058204591</v>
      </c>
      <c r="G148" s="4">
        <f>INDEX('Substance misuse services'!$U:$U,MATCH('Final Weighted Populations'!C148,'Substance misuse services'!$B:$B,0),1)</f>
        <v>106188.7733137738</v>
      </c>
      <c r="H148" s="68">
        <f>(E148*Inputs!$B$8)+('Final Weighted Populations'!F148*Inputs!$B$9)+('Final Weighted Populations'!G148*SUM(Inputs!$B$10:$B$12))</f>
        <v>106158.63146818796</v>
      </c>
      <c r="I148" s="52">
        <f>H148/Inputs!$B$5</f>
        <v>1.9634153352443219E-3</v>
      </c>
      <c r="J148" s="52">
        <f>I148/(VLOOKUP(C148,'LA SMR&lt;75 and MFF weighted popn'!$B$5:$E$156,4,0))*100000</f>
        <v>1.2986900852877108E-3</v>
      </c>
    </row>
    <row r="149" spans="1:10" x14ac:dyDescent="0.2">
      <c r="A149" t="s">
        <v>177</v>
      </c>
      <c r="B149" t="s">
        <v>14196</v>
      </c>
      <c r="C149" s="39" t="s">
        <v>3303</v>
      </c>
      <c r="D149" s="39" t="s">
        <v>12453</v>
      </c>
      <c r="E149" s="4">
        <f>INDEX('Age gender adjustments'!$G:$G,MATCH('Final Weighted Populations'!C149,'Age gender adjustments'!$B:$B,0),1)</f>
        <v>198951.59837846292</v>
      </c>
      <c r="F149" s="4">
        <f>INDEX('Age gender adjustments'!$H:$H,MATCH('Final Weighted Populations'!C149,'Age gender adjustments'!$B:$B,0),1)</f>
        <v>209333.98715104014</v>
      </c>
      <c r="G149" s="4">
        <f>INDEX('Substance misuse services'!$U:$U,MATCH('Final Weighted Populations'!C149,'Substance misuse services'!$B:$B,0),1)</f>
        <v>216729.56916204485</v>
      </c>
      <c r="H149" s="68">
        <f>(E149*Inputs!$B$8)+('Final Weighted Populations'!F149*Inputs!$B$9)+('Final Weighted Populations'!G149*SUM(Inputs!$B$10:$B$12))</f>
        <v>208882.51389500924</v>
      </c>
      <c r="I149" s="52">
        <f>H149/Inputs!$B$5</f>
        <v>3.8633046166269194E-3</v>
      </c>
      <c r="J149" s="52">
        <f>I149/(VLOOKUP(C149,'LA SMR&lt;75 and MFF weighted popn'!$B$5:$E$156,4,0))*100000</f>
        <v>1.7885607311044804E-3</v>
      </c>
    </row>
    <row r="150" spans="1:10" x14ac:dyDescent="0.2">
      <c r="A150" t="s">
        <v>177</v>
      </c>
      <c r="B150" t="s">
        <v>14243</v>
      </c>
      <c r="C150" s="39" t="s">
        <v>11535</v>
      </c>
      <c r="D150" s="39" t="s">
        <v>12454</v>
      </c>
      <c r="E150" s="4">
        <f>INDEX('Age gender adjustments'!$G:$G,MATCH('Final Weighted Populations'!C150,'Age gender adjustments'!$B:$B,0),1)</f>
        <v>346025.6336730991</v>
      </c>
      <c r="F150" s="4">
        <f>INDEX('Age gender adjustments'!$H:$H,MATCH('Final Weighted Populations'!C150,'Age gender adjustments'!$B:$B,0),1)</f>
        <v>380798.99336198933</v>
      </c>
      <c r="G150" s="4">
        <f>INDEX('Substance misuse services'!$U:$U,MATCH('Final Weighted Populations'!C150,'Substance misuse services'!$B:$B,0),1)</f>
        <v>366572.498350329</v>
      </c>
      <c r="H150" s="68">
        <f>(E150*Inputs!$B$8)+('Final Weighted Populations'!F150*Inputs!$B$9)+('Final Weighted Populations'!G150*SUM(Inputs!$B$10:$B$12))</f>
        <v>366136.74543354195</v>
      </c>
      <c r="I150" s="52">
        <f>H150/Inputs!$B$5</f>
        <v>6.7717385844040913E-3</v>
      </c>
      <c r="J150" s="52">
        <f>I150/(VLOOKUP(C150,'LA SMR&lt;75 and MFF weighted popn'!$B$5:$E$156,4,0))*100000</f>
        <v>1.2443112176111013E-3</v>
      </c>
    </row>
    <row r="151" spans="1:10" x14ac:dyDescent="0.2">
      <c r="A151" t="s">
        <v>177</v>
      </c>
      <c r="B151" t="s">
        <v>6858</v>
      </c>
      <c r="C151" s="39" t="s">
        <v>7321</v>
      </c>
      <c r="D151" s="39" t="s">
        <v>12455</v>
      </c>
      <c r="E151" s="4">
        <f>INDEX('Age gender adjustments'!$G:$G,MATCH('Final Weighted Populations'!C151,'Age gender adjustments'!$B:$B,0),1)</f>
        <v>1042.0681224696427</v>
      </c>
      <c r="F151" s="4">
        <f>INDEX('Age gender adjustments'!$H:$H,MATCH('Final Weighted Populations'!C151,'Age gender adjustments'!$B:$B,0),1)</f>
        <v>1088.7210554347394</v>
      </c>
      <c r="G151" s="4">
        <f>INDEX('Substance misuse services'!$U:$U,MATCH('Final Weighted Populations'!C151,'Substance misuse services'!$B:$B,0),1)</f>
        <v>1309.623667832914</v>
      </c>
      <c r="H151" s="68">
        <f>(E151*Inputs!$B$8)+('Final Weighted Populations'!F151*Inputs!$B$9)+('Final Weighted Populations'!G151*SUM(Inputs!$B$10:$B$12))</f>
        <v>1149.9779000724131</v>
      </c>
      <c r="I151" s="52">
        <f>H151/Inputs!$B$5</f>
        <v>2.1268965254802174E-5</v>
      </c>
      <c r="J151" s="52">
        <f>I151/(VLOOKUP(C151,'LA SMR&lt;75 and MFF weighted popn'!$B$5:$E$156,4,0))*100000</f>
        <v>9.1742269113049971E-4</v>
      </c>
    </row>
    <row r="152" spans="1:10" x14ac:dyDescent="0.2">
      <c r="A152" t="s">
        <v>177</v>
      </c>
      <c r="B152" t="s">
        <v>14247</v>
      </c>
      <c r="C152" s="39" t="s">
        <v>4439</v>
      </c>
      <c r="D152" s="39" t="s">
        <v>12456</v>
      </c>
      <c r="E152" s="4">
        <f>INDEX('Age gender adjustments'!$G:$G,MATCH('Final Weighted Populations'!C152,'Age gender adjustments'!$B:$B,0),1)</f>
        <v>298004.44128172949</v>
      </c>
      <c r="F152" s="4">
        <f>INDEX('Age gender adjustments'!$H:$H,MATCH('Final Weighted Populations'!C152,'Age gender adjustments'!$B:$B,0),1)</f>
        <v>338631.25546483131</v>
      </c>
      <c r="G152" s="4">
        <f>INDEX('Substance misuse services'!$U:$U,MATCH('Final Weighted Populations'!C152,'Substance misuse services'!$B:$B,0),1)</f>
        <v>282827.48827017046</v>
      </c>
      <c r="H152" s="68">
        <f>(E152*Inputs!$B$8)+('Final Weighted Populations'!F152*Inputs!$B$9)+('Final Weighted Populations'!G152*SUM(Inputs!$B$10:$B$12))</f>
        <v>308287.93588628597</v>
      </c>
      <c r="I152" s="52">
        <f>H152/Inputs!$B$5</f>
        <v>5.7018186144509467E-3</v>
      </c>
      <c r="J152" s="52">
        <f>I152/(VLOOKUP(C152,'LA SMR&lt;75 and MFF weighted popn'!$B$5:$E$156,4,0))*100000</f>
        <v>1.1878978559241636E-3</v>
      </c>
    </row>
    <row r="153" spans="1:10" x14ac:dyDescent="0.2">
      <c r="A153" t="s">
        <v>177</v>
      </c>
      <c r="B153" t="s">
        <v>14237</v>
      </c>
      <c r="C153" s="39" t="s">
        <v>6073</v>
      </c>
      <c r="D153" s="39" t="s">
        <v>12457</v>
      </c>
      <c r="E153" s="4">
        <f>INDEX('Age gender adjustments'!$G:$G,MATCH('Final Weighted Populations'!C153,'Age gender adjustments'!$B:$B,0),1)</f>
        <v>445706.53949955013</v>
      </c>
      <c r="F153" s="4">
        <f>INDEX('Age gender adjustments'!$H:$H,MATCH('Final Weighted Populations'!C153,'Age gender adjustments'!$B:$B,0),1)</f>
        <v>489612.28305830323</v>
      </c>
      <c r="G153" s="4">
        <f>INDEX('Substance misuse services'!$U:$U,MATCH('Final Weighted Populations'!C153,'Substance misuse services'!$B:$B,0),1)</f>
        <v>420297.03193337563</v>
      </c>
      <c r="H153" s="68">
        <f>(E153*Inputs!$B$8)+('Final Weighted Populations'!F153*Inputs!$B$9)+('Final Weighted Populations'!G153*SUM(Inputs!$B$10:$B$12))</f>
        <v>453782.48083962552</v>
      </c>
      <c r="I153" s="52">
        <f>H153/Inputs!$B$5</f>
        <v>8.3927559108815768E-3</v>
      </c>
      <c r="J153" s="52">
        <f>I153/(VLOOKUP(C153,'LA SMR&lt;75 and MFF weighted popn'!$B$5:$E$156,4,0))*100000</f>
        <v>1.1074175844812345E-3</v>
      </c>
    </row>
    <row r="154" spans="1:10" x14ac:dyDescent="0.2">
      <c r="A154" t="s">
        <v>177</v>
      </c>
      <c r="B154" t="s">
        <v>14231</v>
      </c>
      <c r="C154" s="39" t="s">
        <v>1653</v>
      </c>
      <c r="D154" s="39" t="s">
        <v>12458</v>
      </c>
      <c r="E154" s="4">
        <f>INDEX('Age gender adjustments'!$G:$G,MATCH('Final Weighted Populations'!C154,'Age gender adjustments'!$B:$B,0),1)</f>
        <v>211214.98478396542</v>
      </c>
      <c r="F154" s="4">
        <f>INDEX('Age gender adjustments'!$H:$H,MATCH('Final Weighted Populations'!C154,'Age gender adjustments'!$B:$B,0),1)</f>
        <v>250867.84609759491</v>
      </c>
      <c r="G154" s="4">
        <f>INDEX('Substance misuse services'!$U:$U,MATCH('Final Weighted Populations'!C154,'Substance misuse services'!$B:$B,0),1)</f>
        <v>271250.18749139167</v>
      </c>
      <c r="H154" s="68">
        <f>(E154*Inputs!$B$8)+('Final Weighted Populations'!F154*Inputs!$B$9)+('Final Weighted Populations'!G154*SUM(Inputs!$B$10:$B$12))</f>
        <v>246491.97297621437</v>
      </c>
      <c r="I154" s="52">
        <f>H154/Inputs!$B$5</f>
        <v>4.5588956174624018E-3</v>
      </c>
      <c r="J154" s="52">
        <f>I154/(VLOOKUP(C154,'LA SMR&lt;75 and MFF weighted popn'!$B$5:$E$156,4,0))*100000</f>
        <v>1.0905138385015392E-3</v>
      </c>
    </row>
    <row r="155" spans="1:10" x14ac:dyDescent="0.2">
      <c r="A155" t="s">
        <v>177</v>
      </c>
      <c r="B155" t="s">
        <v>14217</v>
      </c>
      <c r="C155" s="39" t="s">
        <v>805</v>
      </c>
      <c r="D155" s="39" t="s">
        <v>9456</v>
      </c>
      <c r="E155" s="4">
        <f>INDEX('Age gender adjustments'!$G:$G,MATCH('Final Weighted Populations'!C155,'Age gender adjustments'!$B:$B,0),1)</f>
        <v>431299.64896325138</v>
      </c>
      <c r="F155" s="4">
        <f>INDEX('Age gender adjustments'!$H:$H,MATCH('Final Weighted Populations'!C155,'Age gender adjustments'!$B:$B,0),1)</f>
        <v>465121.2378655902</v>
      </c>
      <c r="G155" s="4">
        <f>INDEX('Substance misuse services'!$U:$U,MATCH('Final Weighted Populations'!C155,'Substance misuse services'!$B:$B,0),1)</f>
        <v>448425.32847009157</v>
      </c>
      <c r="H155" s="68">
        <f>(E155*Inputs!$B$8)+('Final Weighted Populations'!F155*Inputs!$B$9)+('Final Weighted Populations'!G155*SUM(Inputs!$B$10:$B$12))</f>
        <v>449896.27261184854</v>
      </c>
      <c r="I155" s="52">
        <f>H155/Inputs!$B$5</f>
        <v>8.3208800706899427E-3</v>
      </c>
      <c r="J155" s="52">
        <f>I155/(VLOOKUP(C155,'LA SMR&lt;75 and MFF weighted popn'!$B$5:$E$156,4,0))*100000</f>
        <v>1.3696705340258794E-3</v>
      </c>
    </row>
    <row r="156" spans="1:10" x14ac:dyDescent="0.2">
      <c r="A156" t="s">
        <v>177</v>
      </c>
      <c r="B156" t="s">
        <v>14223</v>
      </c>
      <c r="C156" s="39" t="s">
        <v>10951</v>
      </c>
      <c r="D156" s="39" t="s">
        <v>5889</v>
      </c>
      <c r="E156" s="4">
        <f>INDEX('Age gender adjustments'!$G:$G,MATCH('Final Weighted Populations'!C156,'Age gender adjustments'!$B:$B,0),1)</f>
        <v>320340.7422742843</v>
      </c>
      <c r="F156" s="4">
        <f>INDEX('Age gender adjustments'!$H:$H,MATCH('Final Weighted Populations'!C156,'Age gender adjustments'!$B:$B,0),1)</f>
        <v>363671.08393557055</v>
      </c>
      <c r="G156" s="4">
        <f>INDEX('Substance misuse services'!$U:$U,MATCH('Final Weighted Populations'!C156,'Substance misuse services'!$B:$B,0),1)</f>
        <v>338347.99258468876</v>
      </c>
      <c r="H156" s="68">
        <f>(E156*Inputs!$B$8)+('Final Weighted Populations'!F156*Inputs!$B$9)+('Final Weighted Populations'!G156*SUM(Inputs!$B$10:$B$12))</f>
        <v>342839.36086992489</v>
      </c>
      <c r="I156" s="52">
        <f>H156/Inputs!$B$5</f>
        <v>6.3408509449284682E-3</v>
      </c>
      <c r="J156" s="52">
        <f>I156/(VLOOKUP(C156,'LA SMR&lt;75 and MFF weighted popn'!$B$5:$E$156,4,0))*100000</f>
        <v>1.1778831338501116E-3</v>
      </c>
    </row>
    <row r="157" spans="1:10" x14ac:dyDescent="0.2">
      <c r="I157" s="52"/>
    </row>
    <row r="158" spans="1:10" x14ac:dyDescent="0.2">
      <c r="D158" t="s">
        <v>2929</v>
      </c>
      <c r="E158" s="13">
        <f>SUM(E5:E156)</f>
        <v>54068351.999999911</v>
      </c>
      <c r="F158" s="13">
        <f>SUM(F5:F156)</f>
        <v>54068351.999999933</v>
      </c>
      <c r="G158" s="13">
        <f>SUM(G5:G156)</f>
        <v>54068351.999999993</v>
      </c>
      <c r="H158" s="13">
        <f>SUM(H5:H156)</f>
        <v>54068351.999999911</v>
      </c>
      <c r="I158" s="53">
        <f>SUM(I5:I156)</f>
        <v>0.99999999999999933</v>
      </c>
    </row>
    <row r="160" spans="1:10" x14ac:dyDescent="0.2">
      <c r="C160" t="s">
        <v>2915</v>
      </c>
    </row>
    <row r="161" spans="2:10" x14ac:dyDescent="0.2">
      <c r="C161" t="s">
        <v>7325</v>
      </c>
      <c r="D161" t="s">
        <v>2924</v>
      </c>
      <c r="E161" s="4">
        <f>SUMIF($A$5:$A$156,C161,$E$5:$E$156)</f>
        <v>3000250.0167737501</v>
      </c>
      <c r="F161" s="4">
        <f>SUMIF($A$5:$A$156,C161,$F$5:$F$156)</f>
        <v>2990592.3952358579</v>
      </c>
      <c r="G161" s="4">
        <f>SUMIF($A$5:$A$156,C161,$G$5:$G$156)</f>
        <v>3046292.2958838404</v>
      </c>
      <c r="H161" s="68">
        <f>(E161*Inputs!$B$8)+('Final Weighted Populations'!F161*Inputs!$B$9)+('Final Weighted Populations'!G161*Inputs!$B$10)</f>
        <v>2510232.5909017562</v>
      </c>
      <c r="I161" s="59">
        <f>H161/Inputs!$B$5</f>
        <v>4.6427022427126263E-2</v>
      </c>
      <c r="J161" s="52">
        <f>I161/SUM('LA SMR&lt;75 and MFF weighted popn'!E5:E16)*100000</f>
        <v>1.7693965879820323E-3</v>
      </c>
    </row>
    <row r="162" spans="2:10" x14ac:dyDescent="0.2">
      <c r="C162" t="s">
        <v>7326</v>
      </c>
      <c r="D162" s="58" t="s">
        <v>2916</v>
      </c>
      <c r="E162" s="4">
        <f t="shared" ref="E162:E169" si="0">SUMIF($A$5:$A$156,C162,$E$5:$E$156)</f>
        <v>8834429.1782034263</v>
      </c>
      <c r="F162" s="4">
        <f t="shared" ref="F162:F169" si="1">SUMIF($A$5:$A$156,C162,$F$5:$F$156)</f>
        <v>8810659.0765251629</v>
      </c>
      <c r="G162" s="4">
        <f t="shared" ref="G162:G169" si="2">SUMIF($A$5:$A$156,C162,$G$5:$G$156)</f>
        <v>8885714.7745011337</v>
      </c>
      <c r="H162" s="68">
        <f>(E162*Inputs!$B$8)+('Final Weighted Populations'!F162*Inputs!$B$9)+('Final Weighted Populations'!G162*Inputs!$B$10)</f>
        <v>7378773.9559921045</v>
      </c>
      <c r="I162" s="59">
        <f>H162/Inputs!$B$5</f>
        <v>0.13647121991053301</v>
      </c>
      <c r="J162" s="52">
        <f>I162/SUM('LA SMR&lt;75 and MFF weighted popn'!E17:E39)*100000</f>
        <v>1.9167189347543902E-3</v>
      </c>
    </row>
    <row r="163" spans="2:10" x14ac:dyDescent="0.2">
      <c r="C163" t="s">
        <v>171</v>
      </c>
      <c r="D163" s="58" t="s">
        <v>2917</v>
      </c>
      <c r="E163" s="4">
        <f t="shared" si="0"/>
        <v>5748880.8590142932</v>
      </c>
      <c r="F163" s="4">
        <f t="shared" si="1"/>
        <v>5714064.5978256706</v>
      </c>
      <c r="G163" s="4">
        <f t="shared" si="2"/>
        <v>5934885.4522324614</v>
      </c>
      <c r="H163" s="68">
        <f>(E163*Inputs!$B$8)+('Final Weighted Populations'!F163*Inputs!$B$9)+('Final Weighted Populations'!G163*Inputs!$B$10)</f>
        <v>4820622.1932315854</v>
      </c>
      <c r="I163" s="59">
        <f>H163/Inputs!$B$5</f>
        <v>8.9157927233136078E-2</v>
      </c>
      <c r="J163" s="52">
        <f>I163/SUM('LA SMR&lt;75 and MFF weighted popn'!E40:E54)*100000</f>
        <v>1.6607513075037707E-3</v>
      </c>
    </row>
    <row r="164" spans="2:10" x14ac:dyDescent="0.2">
      <c r="C164" t="s">
        <v>172</v>
      </c>
      <c r="D164" s="58" t="s">
        <v>2918</v>
      </c>
      <c r="E164" s="4">
        <f t="shared" si="0"/>
        <v>4412373.3147376841</v>
      </c>
      <c r="F164" s="4">
        <f t="shared" si="1"/>
        <v>4415657.9892920209</v>
      </c>
      <c r="G164" s="4">
        <f t="shared" si="2"/>
        <v>4206591.9162025964</v>
      </c>
      <c r="H164" s="68">
        <f>(E164*Inputs!$B$8)+('Final Weighted Populations'!F164*Inputs!$B$9)+('Final Weighted Populations'!G164*Inputs!$B$10)</f>
        <v>3651181.7943303948</v>
      </c>
      <c r="I164" s="59">
        <f>H164/Inputs!$B$5</f>
        <v>6.7529000964009336E-2</v>
      </c>
      <c r="J164" s="52">
        <f>I164/SUM('LA SMR&lt;75 and MFF weighted popn'!E55:E63)*100000</f>
        <v>1.4614609486446534E-3</v>
      </c>
    </row>
    <row r="165" spans="2:10" x14ac:dyDescent="0.2">
      <c r="C165" t="s">
        <v>173</v>
      </c>
      <c r="D165" s="58" t="s">
        <v>2919</v>
      </c>
      <c r="E165" s="4">
        <f t="shared" si="0"/>
        <v>5972907.150661109</v>
      </c>
      <c r="F165" s="4">
        <f t="shared" si="1"/>
        <v>6058501.7599001359</v>
      </c>
      <c r="G165" s="4">
        <f t="shared" si="2"/>
        <v>5877529.6149993744</v>
      </c>
      <c r="H165" s="68">
        <f>(E165*Inputs!$B$8)+('Final Weighted Populations'!F165*Inputs!$B$9)+('Final Weighted Populations'!G165*Inputs!$B$10)</f>
        <v>5004858.6131339297</v>
      </c>
      <c r="I165" s="59">
        <f>H165/Inputs!$B$5</f>
        <v>9.2565399683976535E-2</v>
      </c>
      <c r="J165" s="52">
        <f>I165/SUM('LA SMR&lt;75 and MFF weighted popn'!E64:E77)*100000</f>
        <v>1.6276195420443461E-3</v>
      </c>
    </row>
    <row r="166" spans="2:10" x14ac:dyDescent="0.2">
      <c r="C166" t="s">
        <v>174</v>
      </c>
      <c r="D166" s="58" t="s">
        <v>2920</v>
      </c>
      <c r="E166" s="4">
        <f t="shared" si="0"/>
        <v>4543304.2710736543</v>
      </c>
      <c r="F166" s="4">
        <f t="shared" si="1"/>
        <v>4847581.8115206817</v>
      </c>
      <c r="G166" s="4">
        <f t="shared" si="2"/>
        <v>4505519.8444688357</v>
      </c>
      <c r="H166" s="68">
        <f>(E166*Inputs!$B$8)+('Final Weighted Populations'!F166*Inputs!$B$9)+('Final Weighted Populations'!G166*Inputs!$B$10)</f>
        <v>3903619.7371457308</v>
      </c>
      <c r="I166" s="59">
        <f>H166/Inputs!$B$5</f>
        <v>7.2197867934752885E-2</v>
      </c>
      <c r="J166" s="52">
        <f>I166/SUM('LA SMR&lt;75 and MFF weighted popn'!E78:E88)*100000</f>
        <v>1.2074810502942651E-3</v>
      </c>
    </row>
    <row r="167" spans="2:10" x14ac:dyDescent="0.2">
      <c r="C167" t="s">
        <v>175</v>
      </c>
      <c r="D167" s="58" t="s">
        <v>2921</v>
      </c>
      <c r="E167" s="4">
        <f t="shared" si="0"/>
        <v>10413864.193825904</v>
      </c>
      <c r="F167" s="4">
        <f t="shared" si="1"/>
        <v>9655188.5251548924</v>
      </c>
      <c r="G167" s="4">
        <f t="shared" si="2"/>
        <v>10634993.746262284</v>
      </c>
      <c r="H167" s="68">
        <f>(E167*Inputs!$B$8)+('Final Weighted Populations'!F167*Inputs!$B$9)+('Final Weighted Populations'!G167*Inputs!$B$10)</f>
        <v>8448687.3385238592</v>
      </c>
      <c r="I167" s="59">
        <f>H167/Inputs!$B$5</f>
        <v>0.1562593832807011</v>
      </c>
      <c r="J167" s="52">
        <f>I167/SUM('LA SMR&lt;75 and MFF weighted popn'!E89:E121)*100000</f>
        <v>1.8471321529771967E-3</v>
      </c>
    </row>
    <row r="168" spans="2:10" x14ac:dyDescent="0.2">
      <c r="C168" t="s">
        <v>176</v>
      </c>
      <c r="D168" s="58" t="s">
        <v>2922</v>
      </c>
      <c r="E168" s="4">
        <f t="shared" si="0"/>
        <v>7130152.6092806784</v>
      </c>
      <c r="F168" s="4">
        <f t="shared" si="1"/>
        <v>7446904.7482913807</v>
      </c>
      <c r="G168" s="4">
        <f t="shared" si="2"/>
        <v>6626466.0350261535</v>
      </c>
      <c r="H168" s="68">
        <f>(E168*Inputs!$B$8)+('Final Weighted Populations'!F168*Inputs!$B$9)+('Final Weighted Populations'!G168*Inputs!$B$10)</f>
        <v>5988657.7253795303</v>
      </c>
      <c r="I168" s="59">
        <f>H168/Inputs!$B$5</f>
        <v>0.11076087034018593</v>
      </c>
      <c r="J168" s="52">
        <f>I168/SUM('LA SMR&lt;75 and MFF weighted popn'!E122:E140)*100000</f>
        <v>1.2564557372313292E-3</v>
      </c>
    </row>
    <row r="169" spans="2:10" x14ac:dyDescent="0.2">
      <c r="C169" t="s">
        <v>177</v>
      </c>
      <c r="D169" s="58" t="s">
        <v>2923</v>
      </c>
      <c r="E169" s="4">
        <f t="shared" si="0"/>
        <v>4012190.4064294174</v>
      </c>
      <c r="F169" s="4">
        <f t="shared" si="1"/>
        <v>4129201.0962541336</v>
      </c>
      <c r="G169" s="4">
        <f t="shared" si="2"/>
        <v>4350358.3204232957</v>
      </c>
      <c r="H169" s="68">
        <f>(E169*Inputs!$B$8)+('Final Weighted Populations'!F169*Inputs!$B$9)+('Final Weighted Populations'!G169*Inputs!$B$10)</f>
        <v>3453854.2045968478</v>
      </c>
      <c r="I169" s="59">
        <f>H169/Inputs!$B$5</f>
        <v>6.387940591562416E-2</v>
      </c>
      <c r="J169" s="52">
        <f>I169/SUM('LA SMR&lt;75 and MFF weighted popn'!E141:E156)*100000</f>
        <v>1.1842784508248813E-3</v>
      </c>
    </row>
    <row r="170" spans="2:10" x14ac:dyDescent="0.2">
      <c r="E170" s="13"/>
      <c r="G170" s="13"/>
      <c r="H170" s="13"/>
    </row>
    <row r="171" spans="2:10" x14ac:dyDescent="0.2">
      <c r="B171" s="5" t="s">
        <v>2914</v>
      </c>
    </row>
    <row r="172" spans="2:10" x14ac:dyDescent="0.2">
      <c r="B172" t="s">
        <v>2911</v>
      </c>
    </row>
  </sheetData>
  <mergeCells count="1">
    <mergeCell ref="A1:D1"/>
  </mergeCells>
  <phoneticPr fontId="7" type="noConversion"/>
  <pageMargins left="0.75" right="0.75" top="1" bottom="1" header="0.5" footer="0.5"/>
  <pageSetup paperSize="9" fitToHeight="0" orientation="landscape" r:id="rId1"/>
  <headerFooter alignWithMargins="0"/>
  <ignoredErrors>
    <ignoredError sqref="J161:J169"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70"/>
  <sheetViews>
    <sheetView workbookViewId="0">
      <pane xSplit="3" ySplit="4" topLeftCell="D5" activePane="bottomRight" state="frozen"/>
      <selection activeCell="A3" sqref="A3:B3"/>
      <selection pane="topRight" activeCell="A3" sqref="A3:B3"/>
      <selection pane="bottomLeft" activeCell="A3" sqref="A3:B3"/>
      <selection pane="bottomRight" activeCell="D5" sqref="D5"/>
    </sheetView>
  </sheetViews>
  <sheetFormatPr defaultRowHeight="12.75" x14ac:dyDescent="0.2"/>
  <cols>
    <col min="1" max="1" width="7.85546875" customWidth="1"/>
    <col min="2" max="2" width="11.28515625" customWidth="1"/>
    <col min="3" max="3" width="27" bestFit="1" customWidth="1"/>
    <col min="4" max="4" width="9.28515625" bestFit="1" customWidth="1"/>
    <col min="5" max="5" width="11.7109375" customWidth="1"/>
    <col min="8" max="8" width="11.7109375" customWidth="1"/>
    <col min="9" max="9" width="13.140625" customWidth="1"/>
    <col min="10" max="10" width="16" customWidth="1"/>
    <col min="11" max="11" width="13" customWidth="1"/>
    <col min="12" max="12" width="12.85546875" customWidth="1"/>
    <col min="13" max="13" width="15.28515625" customWidth="1"/>
    <col min="14" max="15" width="13" customWidth="1"/>
    <col min="16" max="17" width="12.42578125" customWidth="1"/>
    <col min="18" max="18" width="13.42578125" customWidth="1"/>
    <col min="19" max="20" width="15" customWidth="1"/>
    <col min="21" max="21" width="13.7109375" customWidth="1"/>
  </cols>
  <sheetData>
    <row r="1" spans="1:21" x14ac:dyDescent="0.2">
      <c r="A1" s="178" t="s">
        <v>9383</v>
      </c>
      <c r="B1" s="178"/>
      <c r="C1" s="178"/>
      <c r="D1" s="177"/>
      <c r="E1" s="177"/>
      <c r="F1" s="177"/>
      <c r="G1" s="177"/>
    </row>
    <row r="2" spans="1:21" ht="27.75" customHeight="1" x14ac:dyDescent="0.2">
      <c r="A2" s="49"/>
      <c r="B2" s="116"/>
      <c r="C2" s="116"/>
      <c r="D2" s="179" t="s">
        <v>6455</v>
      </c>
      <c r="E2" s="179"/>
      <c r="F2" s="179"/>
      <c r="G2" s="179"/>
      <c r="H2" s="179"/>
      <c r="I2" s="179"/>
      <c r="J2" s="179"/>
      <c r="K2" s="179"/>
      <c r="L2" s="179"/>
      <c r="M2" s="179"/>
      <c r="N2" s="179"/>
      <c r="O2" s="179"/>
      <c r="P2" s="179"/>
      <c r="Q2" s="179"/>
      <c r="R2" s="179"/>
      <c r="S2" s="179" t="s">
        <v>9666</v>
      </c>
      <c r="T2" s="179"/>
    </row>
    <row r="3" spans="1:21" ht="45" customHeight="1" x14ac:dyDescent="0.2">
      <c r="B3" s="19"/>
      <c r="C3" s="19"/>
      <c r="D3" s="185" t="s">
        <v>6568</v>
      </c>
      <c r="E3" s="186"/>
      <c r="F3" s="186"/>
      <c r="G3" s="186"/>
      <c r="H3" s="186"/>
      <c r="I3" s="186"/>
      <c r="J3" s="51" t="s">
        <v>4437</v>
      </c>
      <c r="K3" s="184" t="s">
        <v>2605</v>
      </c>
      <c r="L3" s="184"/>
      <c r="M3" s="184"/>
      <c r="N3" s="184"/>
      <c r="O3" s="184"/>
      <c r="P3" s="184"/>
      <c r="Q3" s="184"/>
      <c r="R3" s="54" t="s">
        <v>2607</v>
      </c>
      <c r="S3" s="16" t="s">
        <v>2912</v>
      </c>
      <c r="T3" s="16" t="s">
        <v>2913</v>
      </c>
      <c r="U3" s="54" t="s">
        <v>13471</v>
      </c>
    </row>
    <row r="4" spans="1:21" ht="76.5" x14ac:dyDescent="0.2">
      <c r="A4" t="s">
        <v>6859</v>
      </c>
      <c r="B4" s="26" t="s">
        <v>6860</v>
      </c>
      <c r="C4" s="25" t="s">
        <v>7324</v>
      </c>
      <c r="D4" s="29" t="s">
        <v>6770</v>
      </c>
      <c r="E4" s="29" t="s">
        <v>6771</v>
      </c>
      <c r="F4" s="29" t="s">
        <v>1840</v>
      </c>
      <c r="G4" s="29" t="s">
        <v>4829</v>
      </c>
      <c r="H4" s="29" t="s">
        <v>1841</v>
      </c>
      <c r="I4" s="28" t="s">
        <v>10983</v>
      </c>
      <c r="J4" s="28" t="s">
        <v>4831</v>
      </c>
      <c r="K4" s="70" t="s">
        <v>2601</v>
      </c>
      <c r="L4" s="70" t="s">
        <v>2602</v>
      </c>
      <c r="M4" s="70" t="s">
        <v>2603</v>
      </c>
      <c r="N4" s="70" t="s">
        <v>2600</v>
      </c>
      <c r="O4" s="28" t="s">
        <v>4829</v>
      </c>
      <c r="P4" s="71" t="s">
        <v>2599</v>
      </c>
      <c r="Q4" s="28" t="s">
        <v>2606</v>
      </c>
      <c r="R4" s="28" t="s">
        <v>14252</v>
      </c>
      <c r="S4" s="28" t="s">
        <v>13467</v>
      </c>
      <c r="T4" s="28" t="s">
        <v>13466</v>
      </c>
      <c r="U4" s="44" t="s">
        <v>2498</v>
      </c>
    </row>
    <row r="5" spans="1:21" x14ac:dyDescent="0.2">
      <c r="A5" t="s">
        <v>8407</v>
      </c>
      <c r="B5" s="39" t="s">
        <v>4601</v>
      </c>
      <c r="C5" s="39" t="s">
        <v>11590</v>
      </c>
      <c r="D5" s="40">
        <v>700</v>
      </c>
      <c r="E5" s="40">
        <v>113</v>
      </c>
      <c r="F5" s="24">
        <f>SUM(D5:E5)</f>
        <v>813</v>
      </c>
      <c r="G5" s="41">
        <f>INDEX(MFF!$C:$C,MATCH('Substance misuse services'!B5,MFF!$A:$A,0),1)</f>
        <v>0.93271081430293834</v>
      </c>
      <c r="H5" s="24">
        <f>(D5+(E5/2))*G5/100</f>
        <v>7.0559573102017286</v>
      </c>
      <c r="I5" s="40">
        <f>(Inputs!$B$5/'Substance misuse services'!$H$158)*'Substance misuse services'!H5</f>
        <v>222468.50967540452</v>
      </c>
      <c r="J5" s="40">
        <f>INDEX('Age gender adjustments'!$J:$J, MATCH('Substance misuse services'!B5,'Age gender adjustments'!$B:$B,0),1)</f>
        <v>117131.66110467352</v>
      </c>
      <c r="K5" s="4">
        <v>53</v>
      </c>
      <c r="L5" s="4">
        <v>0</v>
      </c>
      <c r="M5" s="4">
        <v>4</v>
      </c>
      <c r="N5" s="4">
        <v>24</v>
      </c>
      <c r="O5" s="8">
        <f>INDEX(MFF!$C:$C,MATCH('Substance misuse services'!B5,MFF!$A:$A,0),1)</f>
        <v>0.93271081430293834</v>
      </c>
      <c r="P5" s="13">
        <f>((K5*$K$162)+(L5*$L$162)+(M5*$M$162)+(N5*$N$162))*O5</f>
        <v>265.62580567853178</v>
      </c>
      <c r="Q5" s="40">
        <f>(Inputs!$B$5/'Substance misuse services'!$P$158)*'Substance misuse services'!P5</f>
        <v>176323.97332888079</v>
      </c>
      <c r="R5" s="24">
        <f>(I5*0.56)+(J5*0.24)+(Q5*0.2)</f>
        <v>187958.75874912436</v>
      </c>
      <c r="S5" s="4">
        <f>INDEX('Age gender adjustments'!$J:$J,MATCH('Substance misuse services'!B5,'Age gender adjustments'!$B:$B,0),1)</f>
        <v>117131.66110467352</v>
      </c>
      <c r="T5" s="4">
        <f>INDEX('Age gender adjustments'!$L:$L,MATCH('Substance misuse services'!B5,'Age gender adjustments'!$B:$B,0),1)</f>
        <v>123271.33176755042</v>
      </c>
      <c r="U5" s="4">
        <f>(R5*Inputs!$C$10)+('Substance misuse services'!S5*Inputs!$C$11)+('Substance misuse services'!T5*Inputs!$C$12)</f>
        <v>154488.72363807703</v>
      </c>
    </row>
    <row r="6" spans="1:21" x14ac:dyDescent="0.2">
      <c r="A6" t="s">
        <v>8408</v>
      </c>
      <c r="B6" s="39" t="s">
        <v>4821</v>
      </c>
      <c r="C6" s="39" t="s">
        <v>11591</v>
      </c>
      <c r="D6" s="40">
        <v>1251</v>
      </c>
      <c r="E6" s="40">
        <v>179</v>
      </c>
      <c r="F6" s="24">
        <f t="shared" ref="F6:F69" si="0">SUM(D6:E6)</f>
        <v>1430</v>
      </c>
      <c r="G6" s="41">
        <f>INDEX(MFF!$C:$C,MATCH('Substance misuse services'!B6,MFF!$A:$A,0),1)</f>
        <v>0.94524018348721461</v>
      </c>
      <c r="H6" s="24">
        <f t="shared" ref="H6:H69" si="1">(D6+(E6/2))*G6/100</f>
        <v>12.670944659646111</v>
      </c>
      <c r="I6" s="40">
        <f>(Inputs!$B$5/'Substance misuse services'!$H$158)*'Substance misuse services'!H6</f>
        <v>399504.42593173857</v>
      </c>
      <c r="J6" s="40">
        <f>INDEX('Age gender adjustments'!$J:$J, MATCH('Substance misuse services'!B6,'Age gender adjustments'!$B:$B,0),1)</f>
        <v>197934.69128295788</v>
      </c>
      <c r="K6" s="4">
        <v>73</v>
      </c>
      <c r="L6" s="4">
        <v>19</v>
      </c>
      <c r="M6" s="4">
        <v>38</v>
      </c>
      <c r="N6" s="4">
        <v>97</v>
      </c>
      <c r="O6" s="8">
        <f>INDEX(MFF!$C:$C,MATCH('Substance misuse services'!B6,MFF!$A:$A,0),1)</f>
        <v>0.94524018348721461</v>
      </c>
      <c r="P6" s="13">
        <f t="shared" ref="P6:P69" si="2">((K6*$K$162)+(L6*$L$162)+(M6*$M$162)+(N6*$N$162))*O6</f>
        <v>609.1239005011164</v>
      </c>
      <c r="Q6" s="40">
        <f>(Inputs!$B$5/'Substance misuse services'!$P$158)*'Substance misuse services'!P6</f>
        <v>404340.03056135727</v>
      </c>
      <c r="R6" s="24">
        <f t="shared" ref="R6:R69" si="3">(I6*0.56)+(J6*0.24)+(Q6*0.2)</f>
        <v>352094.81054195494</v>
      </c>
      <c r="S6" s="4">
        <f>INDEX('Age gender adjustments'!$J:$J,MATCH('Substance misuse services'!B6,'Age gender adjustments'!$B:$B,0),1)</f>
        <v>197934.69128295788</v>
      </c>
      <c r="T6" s="4">
        <f>INDEX('Age gender adjustments'!$L:$L,MATCH('Substance misuse services'!B6,'Age gender adjustments'!$B:$B,0),1)</f>
        <v>204511.65720001236</v>
      </c>
      <c r="U6" s="4">
        <f>(R6*Inputs!$C$10)+('Substance misuse services'!S6*Inputs!$C$11)+('Substance misuse services'!T6*Inputs!$C$12)</f>
        <v>277991.8827895773</v>
      </c>
    </row>
    <row r="7" spans="1:21" x14ac:dyDescent="0.2">
      <c r="A7" t="s">
        <v>8409</v>
      </c>
      <c r="B7" s="39" t="s">
        <v>5215</v>
      </c>
      <c r="C7" s="39" t="s">
        <v>11592</v>
      </c>
      <c r="D7" s="40">
        <v>606</v>
      </c>
      <c r="E7" s="40">
        <v>203</v>
      </c>
      <c r="F7" s="24">
        <f t="shared" si="0"/>
        <v>809</v>
      </c>
      <c r="G7" s="41">
        <f>INDEX(MFF!$C:$C,MATCH('Substance misuse services'!B7,MFF!$A:$A,0),1)</f>
        <v>0.95974522697944553</v>
      </c>
      <c r="H7" s="24">
        <f t="shared" si="1"/>
        <v>6.7901974808795771</v>
      </c>
      <c r="I7" s="40">
        <f>(Inputs!$B$5/'Substance misuse services'!$H$158)*'Substance misuse services'!H7</f>
        <v>214089.32162739764</v>
      </c>
      <c r="J7" s="40">
        <f>INDEX('Age gender adjustments'!$J:$J, MATCH('Substance misuse services'!B7,'Age gender adjustments'!$B:$B,0),1)</f>
        <v>127755.89695963744</v>
      </c>
      <c r="K7" s="4">
        <v>37</v>
      </c>
      <c r="L7" s="4">
        <v>2</v>
      </c>
      <c r="M7" s="4">
        <v>6</v>
      </c>
      <c r="N7" s="4">
        <v>89</v>
      </c>
      <c r="O7" s="8">
        <f>INDEX(MFF!$C:$C,MATCH('Substance misuse services'!B7,MFF!$A:$A,0),1)</f>
        <v>0.95974522697944553</v>
      </c>
      <c r="P7" s="13">
        <f t="shared" si="2"/>
        <v>278.13361391624073</v>
      </c>
      <c r="Q7" s="40">
        <f>(Inputs!$B$5/'Substance misuse services'!$P$158)*'Substance misuse services'!P7</f>
        <v>184626.73006019634</v>
      </c>
      <c r="R7" s="24">
        <f t="shared" si="3"/>
        <v>187476.78139369492</v>
      </c>
      <c r="S7" s="4">
        <f>INDEX('Age gender adjustments'!$J:$J,MATCH('Substance misuse services'!B7,'Age gender adjustments'!$B:$B,0),1)</f>
        <v>127755.89695963744</v>
      </c>
      <c r="T7" s="4">
        <f>INDEX('Age gender adjustments'!$L:$L,MATCH('Substance misuse services'!B7,'Age gender adjustments'!$B:$B,0),1)</f>
        <v>137470.93414884157</v>
      </c>
      <c r="U7" s="4">
        <f>(R7*Inputs!$C$10)+('Substance misuse services'!S7*Inputs!$C$11)+('Substance misuse services'!T7*Inputs!$C$12)</f>
        <v>160093.01939296647</v>
      </c>
    </row>
    <row r="8" spans="1:21" x14ac:dyDescent="0.2">
      <c r="A8" t="s">
        <v>8410</v>
      </c>
      <c r="B8" s="39" t="s">
        <v>5256</v>
      </c>
      <c r="C8" s="39" t="s">
        <v>11593</v>
      </c>
      <c r="D8" s="40">
        <v>1166</v>
      </c>
      <c r="E8" s="40">
        <v>194</v>
      </c>
      <c r="F8" s="24">
        <f t="shared" si="0"/>
        <v>1360</v>
      </c>
      <c r="G8" s="41">
        <f>INDEX(MFF!$C:$C,MATCH('Substance misuse services'!B8,MFF!$A:$A,0),1)</f>
        <v>0.94287352174482431</v>
      </c>
      <c r="H8" s="24">
        <f t="shared" si="1"/>
        <v>11.908492579637132</v>
      </c>
      <c r="I8" s="40">
        <f>(Inputs!$B$5/'Substance misuse services'!$H$158)*'Substance misuse services'!H8</f>
        <v>375464.94121245528</v>
      </c>
      <c r="J8" s="40">
        <f>INDEX('Age gender adjustments'!$J:$J, MATCH('Substance misuse services'!B8,'Age gender adjustments'!$B:$B,0),1)</f>
        <v>206264.83767459891</v>
      </c>
      <c r="K8" s="4">
        <v>48</v>
      </c>
      <c r="L8" s="4">
        <v>7</v>
      </c>
      <c r="M8" s="4">
        <v>15</v>
      </c>
      <c r="N8" s="4">
        <v>69</v>
      </c>
      <c r="O8" s="8">
        <f>INDEX(MFF!$C:$C,MATCH('Substance misuse services'!B8,MFF!$A:$A,0),1)</f>
        <v>0.94287352174482431</v>
      </c>
      <c r="P8" s="13">
        <f t="shared" si="2"/>
        <v>350.31070208151596</v>
      </c>
      <c r="Q8" s="40">
        <f>(Inputs!$B$5/'Substance misuse services'!$P$158)*'Substance misuse services'!P8</f>
        <v>232538.30603114064</v>
      </c>
      <c r="R8" s="24">
        <f t="shared" si="3"/>
        <v>306271.58932710683</v>
      </c>
      <c r="S8" s="4">
        <f>INDEX('Age gender adjustments'!$J:$J,MATCH('Substance misuse services'!B8,'Age gender adjustments'!$B:$B,0),1)</f>
        <v>206264.83767459891</v>
      </c>
      <c r="T8" s="4">
        <f>INDEX('Age gender adjustments'!$L:$L,MATCH('Substance misuse services'!B8,'Age gender adjustments'!$B:$B,0),1)</f>
        <v>212700.2445648858</v>
      </c>
      <c r="U8" s="4">
        <f>(R8*Inputs!$C$10)+('Substance misuse services'!S8*Inputs!$C$11)+('Substance misuse services'!T8*Inputs!$C$12)</f>
        <v>258599.98850370222</v>
      </c>
    </row>
    <row r="9" spans="1:21" x14ac:dyDescent="0.2">
      <c r="A9" t="s">
        <v>8421</v>
      </c>
      <c r="B9" s="39" t="s">
        <v>6766</v>
      </c>
      <c r="C9" s="39" t="s">
        <v>11594</v>
      </c>
      <c r="D9" s="40">
        <v>464</v>
      </c>
      <c r="E9" s="40">
        <v>90</v>
      </c>
      <c r="F9" s="24">
        <f t="shared" si="0"/>
        <v>554</v>
      </c>
      <c r="G9" s="41">
        <f>INDEX(MFF!$C:$C,MATCH('Substance misuse services'!B9,MFF!$A:$A,0),1)</f>
        <v>0.95975377500465453</v>
      </c>
      <c r="H9" s="24">
        <f t="shared" si="1"/>
        <v>4.8851467147736916</v>
      </c>
      <c r="I9" s="40">
        <f>(Inputs!$B$5/'Substance misuse services'!$H$158)*'Substance misuse services'!H9</f>
        <v>154024.64348956363</v>
      </c>
      <c r="J9" s="40">
        <f>INDEX('Age gender adjustments'!$J:$J, MATCH('Substance misuse services'!B9,'Age gender adjustments'!$B:$B,0),1)</f>
        <v>119914.11668569085</v>
      </c>
      <c r="K9" s="4">
        <v>30</v>
      </c>
      <c r="L9" s="4">
        <v>0</v>
      </c>
      <c r="M9" s="4">
        <v>2</v>
      </c>
      <c r="N9" s="4">
        <v>32</v>
      </c>
      <c r="O9" s="8">
        <f>INDEX(MFF!$C:$C,MATCH('Substance misuse services'!B9,MFF!$A:$A,0),1)</f>
        <v>0.95975377500465453</v>
      </c>
      <c r="P9" s="13">
        <f t="shared" si="2"/>
        <v>171.10796378797312</v>
      </c>
      <c r="Q9" s="40">
        <f>(Inputs!$B$5/'Substance misuse services'!$P$158)*'Substance misuse services'!P9</f>
        <v>113582.47353354978</v>
      </c>
      <c r="R9" s="24">
        <f t="shared" si="3"/>
        <v>137749.6830654314</v>
      </c>
      <c r="S9" s="4">
        <f>INDEX('Age gender adjustments'!$J:$J,MATCH('Substance misuse services'!B9,'Age gender adjustments'!$B:$B,0),1)</f>
        <v>119914.11668569085</v>
      </c>
      <c r="T9" s="4">
        <f>INDEX('Age gender adjustments'!$L:$L,MATCH('Substance misuse services'!B9,'Age gender adjustments'!$B:$B,0),1)</f>
        <v>123500.81180900476</v>
      </c>
      <c r="U9" s="4">
        <f>(R9*Inputs!$C$10)+('Substance misuse services'!S9*Inputs!$C$11)+('Substance misuse services'!T9*Inputs!$C$12)</f>
        <v>129698.09423643175</v>
      </c>
    </row>
    <row r="10" spans="1:21" x14ac:dyDescent="0.2">
      <c r="A10" t="s">
        <v>14244</v>
      </c>
      <c r="B10" s="39" t="s">
        <v>6791</v>
      </c>
      <c r="C10" s="39" t="s">
        <v>11595</v>
      </c>
      <c r="D10" s="40">
        <v>1416</v>
      </c>
      <c r="E10" s="40">
        <v>322</v>
      </c>
      <c r="F10" s="24">
        <f t="shared" si="0"/>
        <v>1738</v>
      </c>
      <c r="G10" s="41">
        <f>INDEX(MFF!$C:$C,MATCH('Substance misuse services'!B10,MFF!$A:$A,0),1)</f>
        <v>0.93102587116496971</v>
      </c>
      <c r="H10" s="24">
        <f t="shared" si="1"/>
        <v>14.682277988271572</v>
      </c>
      <c r="I10" s="40">
        <f>(Inputs!$B$5/'Substance misuse services'!$H$158)*'Substance misuse services'!H10</f>
        <v>462920.10553524573</v>
      </c>
      <c r="J10" s="40">
        <f>INDEX('Age gender adjustments'!$J:$J, MATCH('Substance misuse services'!B10,'Age gender adjustments'!$B:$B,0),1)</f>
        <v>493273.18212167558</v>
      </c>
      <c r="K10" s="4">
        <v>103</v>
      </c>
      <c r="L10" s="4">
        <v>2</v>
      </c>
      <c r="M10" s="4">
        <v>7</v>
      </c>
      <c r="N10" s="4">
        <v>123</v>
      </c>
      <c r="O10" s="8">
        <f>INDEX(MFF!$C:$C,MATCH('Substance misuse services'!B10,MFF!$A:$A,0),1)</f>
        <v>0.93102587116496971</v>
      </c>
      <c r="P10" s="13">
        <f t="shared" si="2"/>
        <v>585.11411796335744</v>
      </c>
      <c r="Q10" s="40">
        <f>(Inputs!$B$5/'Substance misuse services'!$P$158)*'Substance misuse services'!P10</f>
        <v>388402.19558705681</v>
      </c>
      <c r="R10" s="24">
        <f t="shared" si="3"/>
        <v>455301.26192635112</v>
      </c>
      <c r="S10" s="4">
        <f>INDEX('Age gender adjustments'!$J:$J,MATCH('Substance misuse services'!B10,'Age gender adjustments'!$B:$B,0),1)</f>
        <v>493273.18212167558</v>
      </c>
      <c r="T10" s="4">
        <f>INDEX('Age gender adjustments'!$L:$L,MATCH('Substance misuse services'!B10,'Age gender adjustments'!$B:$B,0),1)</f>
        <v>523586.13984305761</v>
      </c>
      <c r="U10" s="4">
        <f>(R10*Inputs!$C$10)+('Substance misuse services'!S10*Inputs!$C$11)+('Substance misuse services'!T10*Inputs!$C$12)</f>
        <v>479450.06013800448</v>
      </c>
    </row>
    <row r="11" spans="1:21" x14ac:dyDescent="0.2">
      <c r="A11" t="s">
        <v>14245</v>
      </c>
      <c r="B11" s="39" t="s">
        <v>11963</v>
      </c>
      <c r="C11" s="39" t="s">
        <v>11596</v>
      </c>
      <c r="D11" s="40">
        <v>814.00000000000011</v>
      </c>
      <c r="E11" s="40">
        <v>127</v>
      </c>
      <c r="F11" s="24">
        <f t="shared" si="0"/>
        <v>941.00000000000011</v>
      </c>
      <c r="G11" s="41">
        <f>INDEX(MFF!$C:$C,MATCH('Substance misuse services'!B11,MFF!$A:$A,0),1)</f>
        <v>0.96228505227150563</v>
      </c>
      <c r="H11" s="24">
        <f t="shared" si="1"/>
        <v>8.444051333682463</v>
      </c>
      <c r="I11" s="40">
        <f>(Inputs!$B$5/'Substance misuse services'!$H$158)*'Substance misuse services'!H11</f>
        <v>266233.96843840065</v>
      </c>
      <c r="J11" s="40">
        <f>INDEX('Age gender adjustments'!$J:$J, MATCH('Substance misuse services'!B11,'Age gender adjustments'!$B:$B,0),1)</f>
        <v>243127.61008377318</v>
      </c>
      <c r="K11" s="4">
        <v>52</v>
      </c>
      <c r="L11" s="4">
        <v>0</v>
      </c>
      <c r="M11" s="4">
        <v>3</v>
      </c>
      <c r="N11" s="4">
        <v>39</v>
      </c>
      <c r="O11" s="8">
        <f>INDEX(MFF!$C:$C,MATCH('Substance misuse services'!B11,MFF!$A:$A,0),1)</f>
        <v>0.96228505227150563</v>
      </c>
      <c r="P11" s="13">
        <f t="shared" si="2"/>
        <v>279.25717619300451</v>
      </c>
      <c r="Q11" s="40">
        <f>(Inputs!$B$5/'Substance misuse services'!$P$158)*'Substance misuse services'!P11</f>
        <v>185372.55731299418</v>
      </c>
      <c r="R11" s="24">
        <f t="shared" si="3"/>
        <v>244516.16020820875</v>
      </c>
      <c r="S11" s="4">
        <f>INDEX('Age gender adjustments'!$J:$J,MATCH('Substance misuse services'!B11,'Age gender adjustments'!$B:$B,0),1)</f>
        <v>243127.61008377318</v>
      </c>
      <c r="T11" s="4">
        <f>INDEX('Age gender adjustments'!$L:$L,MATCH('Substance misuse services'!B11,'Age gender adjustments'!$B:$B,0),1)</f>
        <v>266464.66862315824</v>
      </c>
      <c r="U11" s="4">
        <f>(R11*Inputs!$C$10)+('Substance misuse services'!S11*Inputs!$C$11)+('Substance misuse services'!T11*Inputs!$C$12)</f>
        <v>248146.75194345944</v>
      </c>
    </row>
    <row r="12" spans="1:21" x14ac:dyDescent="0.2">
      <c r="A12" t="s">
        <v>14123</v>
      </c>
      <c r="B12" s="39" t="s">
        <v>11343</v>
      </c>
      <c r="C12" s="39" t="s">
        <v>11597</v>
      </c>
      <c r="D12" s="40">
        <v>1083</v>
      </c>
      <c r="E12" s="40">
        <v>136</v>
      </c>
      <c r="F12" s="24">
        <f t="shared" si="0"/>
        <v>1219</v>
      </c>
      <c r="G12" s="41">
        <f>INDEX(MFF!$C:$C,MATCH('Substance misuse services'!B12,MFF!$A:$A,0),1)</f>
        <v>0.95435727296868822</v>
      </c>
      <c r="H12" s="24">
        <f t="shared" si="1"/>
        <v>10.984652211869602</v>
      </c>
      <c r="I12" s="40">
        <f>(Inputs!$B$5/'Substance misuse services'!$H$158)*'Substance misuse services'!H12</f>
        <v>346337.01699754188</v>
      </c>
      <c r="J12" s="40">
        <f>INDEX('Age gender adjustments'!$J:$J, MATCH('Substance misuse services'!B12,'Age gender adjustments'!$B:$B,0),1)</f>
        <v>234750.02700827719</v>
      </c>
      <c r="K12" s="4">
        <v>79</v>
      </c>
      <c r="L12" s="4">
        <v>4</v>
      </c>
      <c r="M12" s="4">
        <v>6</v>
      </c>
      <c r="N12" s="4">
        <v>74</v>
      </c>
      <c r="O12" s="8">
        <f>INDEX(MFF!$C:$C,MATCH('Substance misuse services'!B12,MFF!$A:$A,0),1)</f>
        <v>0.95435727296868822</v>
      </c>
      <c r="P12" s="13">
        <f t="shared" si="2"/>
        <v>446.65192295017317</v>
      </c>
      <c r="Q12" s="40">
        <f>(Inputs!$B$5/'Substance misuse services'!$P$158)*'Substance misuse services'!P12</f>
        <v>296490.17552485777</v>
      </c>
      <c r="R12" s="24">
        <f t="shared" si="3"/>
        <v>309586.77110558155</v>
      </c>
      <c r="S12" s="4">
        <f>INDEX('Age gender adjustments'!$J:$J,MATCH('Substance misuse services'!B12,'Age gender adjustments'!$B:$B,0),1)</f>
        <v>234750.02700827719</v>
      </c>
      <c r="T12" s="4">
        <f>INDEX('Age gender adjustments'!$L:$L,MATCH('Substance misuse services'!B12,'Age gender adjustments'!$B:$B,0),1)</f>
        <v>238205.02143357665</v>
      </c>
      <c r="U12" s="4">
        <f>(R12*Inputs!$C$10)+('Substance misuse services'!S12*Inputs!$C$11)+('Substance misuse services'!T12*Inputs!$C$12)</f>
        <v>273662.05862556357</v>
      </c>
    </row>
    <row r="13" spans="1:21" x14ac:dyDescent="0.2">
      <c r="A13" t="s">
        <v>14124</v>
      </c>
      <c r="B13" s="39" t="s">
        <v>3962</v>
      </c>
      <c r="C13" s="39" t="s">
        <v>11598</v>
      </c>
      <c r="D13" s="40">
        <v>1271</v>
      </c>
      <c r="E13" s="40">
        <v>268</v>
      </c>
      <c r="F13" s="24">
        <f t="shared" si="0"/>
        <v>1539</v>
      </c>
      <c r="G13" s="41">
        <f>INDEX(MFF!$C:$C,MATCH('Substance misuse services'!B13,MFF!$A:$A,0),1)</f>
        <v>0.9566086351591947</v>
      </c>
      <c r="H13" s="24">
        <f t="shared" si="1"/>
        <v>13.440351323986686</v>
      </c>
      <c r="I13" s="40">
        <f>(Inputs!$B$5/'Substance misuse services'!$H$158)*'Substance misuse services'!H13</f>
        <v>423763.18295435986</v>
      </c>
      <c r="J13" s="40">
        <f>INDEX('Age gender adjustments'!$J:$J, MATCH('Substance misuse services'!B13,'Age gender adjustments'!$B:$B,0),1)</f>
        <v>364244.17668119207</v>
      </c>
      <c r="K13" s="4">
        <v>68</v>
      </c>
      <c r="L13" s="4">
        <v>6</v>
      </c>
      <c r="M13" s="4">
        <v>17</v>
      </c>
      <c r="N13" s="4">
        <v>138</v>
      </c>
      <c r="O13" s="8">
        <f>INDEX(MFF!$C:$C,MATCH('Substance misuse services'!B13,MFF!$A:$A,0),1)</f>
        <v>0.9566086351591947</v>
      </c>
      <c r="P13" s="13">
        <f t="shared" si="2"/>
        <v>516.70954652315788</v>
      </c>
      <c r="Q13" s="40">
        <f>(Inputs!$B$5/'Substance misuse services'!$P$158)*'Substance misuse services'!P13</f>
        <v>342994.83842390421</v>
      </c>
      <c r="R13" s="24">
        <f t="shared" si="3"/>
        <v>393324.95254270849</v>
      </c>
      <c r="S13" s="4">
        <f>INDEX('Age gender adjustments'!$J:$J,MATCH('Substance misuse services'!B13,'Age gender adjustments'!$B:$B,0),1)</f>
        <v>364244.17668119207</v>
      </c>
      <c r="T13" s="4">
        <f>INDEX('Age gender adjustments'!$L:$L,MATCH('Substance misuse services'!B13,'Age gender adjustments'!$B:$B,0),1)</f>
        <v>371747.59040053241</v>
      </c>
      <c r="U13" s="4">
        <f>(R13*Inputs!$C$10)+('Substance misuse services'!S13*Inputs!$C$11)+('Substance misuse services'!T13*Inputs!$C$12)</f>
        <v>380502.53161788528</v>
      </c>
    </row>
    <row r="14" spans="1:21" x14ac:dyDescent="0.2">
      <c r="A14" t="s">
        <v>14125</v>
      </c>
      <c r="B14" s="39" t="s">
        <v>4103</v>
      </c>
      <c r="C14" s="39" t="s">
        <v>11599</v>
      </c>
      <c r="D14" s="40">
        <v>573</v>
      </c>
      <c r="E14" s="40">
        <v>92</v>
      </c>
      <c r="F14" s="24">
        <f t="shared" si="0"/>
        <v>665</v>
      </c>
      <c r="G14" s="41">
        <f>INDEX(MFF!$C:$C,MATCH('Substance misuse services'!B14,MFF!$A:$A,0),1)</f>
        <v>0.95493647534003623</v>
      </c>
      <c r="H14" s="24">
        <f t="shared" si="1"/>
        <v>5.9110567823548239</v>
      </c>
      <c r="I14" s="40">
        <f>(Inputs!$B$5/'Substance misuse services'!$H$158)*'Substance misuse services'!H14</f>
        <v>186370.74108652357</v>
      </c>
      <c r="J14" s="40">
        <f>INDEX('Age gender adjustments'!$J:$J, MATCH('Substance misuse services'!B14,'Age gender adjustments'!$B:$B,0),1)</f>
        <v>227663.56801411245</v>
      </c>
      <c r="K14" s="4">
        <v>50</v>
      </c>
      <c r="L14" s="4">
        <v>2</v>
      </c>
      <c r="M14" s="4">
        <v>2</v>
      </c>
      <c r="N14" s="4">
        <v>40</v>
      </c>
      <c r="O14" s="8">
        <f>INDEX(MFF!$C:$C,MATCH('Substance misuse services'!B14,MFF!$A:$A,0),1)</f>
        <v>0.95493647534003623</v>
      </c>
      <c r="P14" s="13">
        <f t="shared" si="2"/>
        <v>267.02451169584941</v>
      </c>
      <c r="Q14" s="40">
        <f>(Inputs!$B$5/'Substance misuse services'!$P$158)*'Substance misuse services'!P14</f>
        <v>177252.44261620197</v>
      </c>
      <c r="R14" s="24">
        <f t="shared" si="3"/>
        <v>194457.35985508061</v>
      </c>
      <c r="S14" s="4">
        <f>INDEX('Age gender adjustments'!$J:$J,MATCH('Substance misuse services'!B14,'Age gender adjustments'!$B:$B,0),1)</f>
        <v>227663.56801411245</v>
      </c>
      <c r="T14" s="4">
        <f>INDEX('Age gender adjustments'!$L:$L,MATCH('Substance misuse services'!B14,'Age gender adjustments'!$B:$B,0),1)</f>
        <v>231812.3613276885</v>
      </c>
      <c r="U14" s="4">
        <f>(R14*Inputs!$C$10)+('Substance misuse services'!S14*Inputs!$C$11)+('Substance misuse services'!T14*Inputs!$C$12)</f>
        <v>211446.80539692979</v>
      </c>
    </row>
    <row r="15" spans="1:21" x14ac:dyDescent="0.2">
      <c r="A15" t="s">
        <v>14126</v>
      </c>
      <c r="B15" s="39" t="s">
        <v>4643</v>
      </c>
      <c r="C15" s="39" t="s">
        <v>11600</v>
      </c>
      <c r="D15" s="40">
        <v>446</v>
      </c>
      <c r="E15" s="40">
        <v>228</v>
      </c>
      <c r="F15" s="24">
        <f t="shared" si="0"/>
        <v>674</v>
      </c>
      <c r="G15" s="41">
        <f>INDEX(MFF!$C:$C,MATCH('Substance misuse services'!B15,MFF!$A:$A,0),1)</f>
        <v>0.94371533953472519</v>
      </c>
      <c r="H15" s="24">
        <f t="shared" si="1"/>
        <v>5.2848059013944608</v>
      </c>
      <c r="I15" s="40">
        <f>(Inputs!$B$5/'Substance misuse services'!$H$158)*'Substance misuse services'!H15</f>
        <v>166625.56774644024</v>
      </c>
      <c r="J15" s="40">
        <f>INDEX('Age gender adjustments'!$J:$J, MATCH('Substance misuse services'!B15,'Age gender adjustments'!$B:$B,0),1)</f>
        <v>167396.36613319285</v>
      </c>
      <c r="K15" s="4">
        <v>29</v>
      </c>
      <c r="L15" s="4">
        <v>2</v>
      </c>
      <c r="M15" s="4">
        <v>4</v>
      </c>
      <c r="N15" s="4">
        <v>106</v>
      </c>
      <c r="O15" s="8">
        <f>INDEX(MFF!$C:$C,MATCH('Substance misuse services'!B15,MFF!$A:$A,0),1)</f>
        <v>0.94371533953472519</v>
      </c>
      <c r="P15" s="13">
        <f t="shared" si="2"/>
        <v>245.73206382054059</v>
      </c>
      <c r="Q15" s="40">
        <f>(Inputs!$B$5/'Substance misuse services'!$P$158)*'Substance misuse services'!P15</f>
        <v>163118.39038553811</v>
      </c>
      <c r="R15" s="24">
        <f t="shared" si="3"/>
        <v>166109.12388708044</v>
      </c>
      <c r="S15" s="4">
        <f>INDEX('Age gender adjustments'!$J:$J,MATCH('Substance misuse services'!B15,'Age gender adjustments'!$B:$B,0),1)</f>
        <v>167396.36613319285</v>
      </c>
      <c r="T15" s="4">
        <f>INDEX('Age gender adjustments'!$L:$L,MATCH('Substance misuse services'!B15,'Age gender adjustments'!$B:$B,0),1)</f>
        <v>176630.6992740721</v>
      </c>
      <c r="U15" s="4">
        <f>(R15*Inputs!$C$10)+('Substance misuse services'!S15*Inputs!$C$11)+('Substance misuse services'!T15*Inputs!$C$12)</f>
        <v>168443.06704678599</v>
      </c>
    </row>
    <row r="16" spans="1:21" x14ac:dyDescent="0.2">
      <c r="A16" t="s">
        <v>14127</v>
      </c>
      <c r="B16" s="39" t="s">
        <v>7845</v>
      </c>
      <c r="C16" s="39" t="s">
        <v>11601</v>
      </c>
      <c r="D16" s="40">
        <v>792</v>
      </c>
      <c r="E16" s="40">
        <v>228</v>
      </c>
      <c r="F16" s="24">
        <f t="shared" si="0"/>
        <v>1020</v>
      </c>
      <c r="G16" s="41">
        <f>INDEX(MFF!$C:$C,MATCH('Substance misuse services'!B16,MFF!$A:$A,0),1)</f>
        <v>0.94270071351731088</v>
      </c>
      <c r="H16" s="24">
        <f t="shared" si="1"/>
        <v>8.5408684644668362</v>
      </c>
      <c r="I16" s="40">
        <f>(Inputs!$B$5/'Substance misuse services'!$H$158)*'Substance misuse services'!H16</f>
        <v>269286.53265467036</v>
      </c>
      <c r="J16" s="40">
        <f>INDEX('Age gender adjustments'!$J:$J, MATCH('Substance misuse services'!B16,'Age gender adjustments'!$B:$B,0),1)</f>
        <v>324210.67811647954</v>
      </c>
      <c r="K16" s="4">
        <v>57</v>
      </c>
      <c r="L16" s="4">
        <v>3</v>
      </c>
      <c r="M16" s="4">
        <v>9</v>
      </c>
      <c r="N16" s="4">
        <v>89</v>
      </c>
      <c r="O16" s="8">
        <f>INDEX(MFF!$C:$C,MATCH('Substance misuse services'!B16,MFF!$A:$A,0),1)</f>
        <v>0.94270071351731088</v>
      </c>
      <c r="P16" s="13">
        <f t="shared" si="2"/>
        <v>374.26026055630524</v>
      </c>
      <c r="Q16" s="40">
        <f>(Inputs!$B$5/'Substance misuse services'!$P$158)*'Substance misuse services'!P16</f>
        <v>248436.16391795257</v>
      </c>
      <c r="R16" s="24">
        <f t="shared" si="3"/>
        <v>278298.25381816103</v>
      </c>
      <c r="S16" s="4">
        <f>INDEX('Age gender adjustments'!$J:$J,MATCH('Substance misuse services'!B16,'Age gender adjustments'!$B:$B,0),1)</f>
        <v>324210.67811647954</v>
      </c>
      <c r="T16" s="4">
        <f>INDEX('Age gender adjustments'!$L:$L,MATCH('Substance misuse services'!B16,'Age gender adjustments'!$B:$B,0),1)</f>
        <v>340674.11910028517</v>
      </c>
      <c r="U16" s="4">
        <f>(R16*Inputs!$C$10)+('Substance misuse services'!S16*Inputs!$C$11)+('Substance misuse services'!T16*Inputs!$C$12)</f>
        <v>303769.31255445664</v>
      </c>
    </row>
    <row r="17" spans="1:21" x14ac:dyDescent="0.2">
      <c r="A17" t="s">
        <v>14204</v>
      </c>
      <c r="B17" s="39" t="s">
        <v>7130</v>
      </c>
      <c r="C17" s="39" t="s">
        <v>11602</v>
      </c>
      <c r="D17" s="40">
        <v>420</v>
      </c>
      <c r="E17" s="40">
        <v>104</v>
      </c>
      <c r="F17" s="24">
        <f t="shared" si="0"/>
        <v>524</v>
      </c>
      <c r="G17" s="41">
        <f>INDEX(MFF!$C:$C,MATCH('Substance misuse services'!B17,MFF!$A:$A,0),1)</f>
        <v>0.97002201281455647</v>
      </c>
      <c r="H17" s="24">
        <f t="shared" si="1"/>
        <v>4.5785039004847068</v>
      </c>
      <c r="I17" s="40">
        <f>(Inputs!$B$5/'Substance misuse services'!$H$158)*'Substance misuse services'!H17</f>
        <v>144356.44867226933</v>
      </c>
      <c r="J17" s="40">
        <f>INDEX('Age gender adjustments'!$J:$J, MATCH('Substance misuse services'!B17,'Age gender adjustments'!$B:$B,0),1)</f>
        <v>179878.26607664436</v>
      </c>
      <c r="K17" s="4">
        <v>24</v>
      </c>
      <c r="L17" s="4">
        <v>4</v>
      </c>
      <c r="M17" s="4">
        <v>18</v>
      </c>
      <c r="N17" s="4">
        <v>32</v>
      </c>
      <c r="O17" s="8">
        <f>INDEX(MFF!$C:$C,MATCH('Substance misuse services'!B17,MFF!$A:$A,0),1)</f>
        <v>0.97002201281455647</v>
      </c>
      <c r="P17" s="13">
        <f t="shared" si="2"/>
        <v>229.79957156645588</v>
      </c>
      <c r="Q17" s="40">
        <f>(Inputs!$B$5/'Substance misuse services'!$P$158)*'Substance misuse services'!P17</f>
        <v>152542.30824586938</v>
      </c>
      <c r="R17" s="24">
        <f t="shared" si="3"/>
        <v>154518.85676403934</v>
      </c>
      <c r="S17" s="4">
        <f>INDEX('Age gender adjustments'!$J:$J,MATCH('Substance misuse services'!B17,'Age gender adjustments'!$B:$B,0),1)</f>
        <v>179878.26607664436</v>
      </c>
      <c r="T17" s="4">
        <f>INDEX('Age gender adjustments'!$L:$L,MATCH('Substance misuse services'!B17,'Age gender adjustments'!$B:$B,0),1)</f>
        <v>185818.73849417747</v>
      </c>
      <c r="U17" s="4">
        <f>(R17*Inputs!$C$10)+('Substance misuse services'!S17*Inputs!$C$11)+('Substance misuse services'!T17*Inputs!$C$12)</f>
        <v>168005.44577623211</v>
      </c>
    </row>
    <row r="18" spans="1:21" x14ac:dyDescent="0.2">
      <c r="A18" t="s">
        <v>14205</v>
      </c>
      <c r="B18" s="39" t="s">
        <v>12276</v>
      </c>
      <c r="C18" s="39" t="s">
        <v>11603</v>
      </c>
      <c r="D18" s="40">
        <v>542</v>
      </c>
      <c r="E18" s="40">
        <v>112</v>
      </c>
      <c r="F18" s="24">
        <f t="shared" si="0"/>
        <v>654</v>
      </c>
      <c r="G18" s="41">
        <f>INDEX(MFF!$C:$C,MATCH('Substance misuse services'!B18,MFF!$A:$A,0),1)</f>
        <v>0.97148070441894541</v>
      </c>
      <c r="H18" s="24">
        <f t="shared" si="1"/>
        <v>5.8094546124252942</v>
      </c>
      <c r="I18" s="40">
        <f>(Inputs!$B$5/'Substance misuse services'!$H$158)*'Substance misuse services'!H18</f>
        <v>183167.3085358009</v>
      </c>
      <c r="J18" s="40">
        <f>INDEX('Age gender adjustments'!$J:$J, MATCH('Substance misuse services'!B18,'Age gender adjustments'!$B:$B,0),1)</f>
        <v>218507.34523927059</v>
      </c>
      <c r="K18" s="4">
        <v>30</v>
      </c>
      <c r="L18" s="4">
        <v>0</v>
      </c>
      <c r="M18" s="4">
        <v>31</v>
      </c>
      <c r="N18" s="4">
        <v>49</v>
      </c>
      <c r="O18" s="8">
        <f>INDEX(MFF!$C:$C,MATCH('Substance misuse services'!B18,MFF!$A:$A,0),1)</f>
        <v>0.97148070441894541</v>
      </c>
      <c r="P18" s="13">
        <f t="shared" si="2"/>
        <v>331.91032534630767</v>
      </c>
      <c r="Q18" s="40">
        <f>(Inputs!$B$5/'Substance misuse services'!$P$158)*'Substance misuse services'!P18</f>
        <v>220324.02764650687</v>
      </c>
      <c r="R18" s="24">
        <f t="shared" si="3"/>
        <v>199080.26116677481</v>
      </c>
      <c r="S18" s="4">
        <f>INDEX('Age gender adjustments'!$J:$J,MATCH('Substance misuse services'!B18,'Age gender adjustments'!$B:$B,0),1)</f>
        <v>218507.34523927059</v>
      </c>
      <c r="T18" s="4">
        <f>INDEX('Age gender adjustments'!$L:$L,MATCH('Substance misuse services'!B18,'Age gender adjustments'!$B:$B,0),1)</f>
        <v>223263.25706233131</v>
      </c>
      <c r="U18" s="4">
        <f>(R18*Inputs!$C$10)+('Substance misuse services'!S18*Inputs!$C$11)+('Substance misuse services'!T18*Inputs!$C$12)</f>
        <v>209449.80197016199</v>
      </c>
    </row>
    <row r="19" spans="1:21" x14ac:dyDescent="0.2">
      <c r="A19" t="s">
        <v>14212</v>
      </c>
      <c r="B19" s="39" t="s">
        <v>12300</v>
      </c>
      <c r="C19" s="39" t="s">
        <v>11604</v>
      </c>
      <c r="D19" s="40">
        <v>820</v>
      </c>
      <c r="E19" s="40">
        <v>142</v>
      </c>
      <c r="F19" s="24">
        <f t="shared" si="0"/>
        <v>962</v>
      </c>
      <c r="G19" s="41">
        <f>INDEX(MFF!$C:$C,MATCH('Substance misuse services'!B19,MFF!$A:$A,0),1)</f>
        <v>0.94421719738605203</v>
      </c>
      <c r="H19" s="24">
        <f t="shared" si="1"/>
        <v>8.4129752287097226</v>
      </c>
      <c r="I19" s="40">
        <f>(Inputs!$B$5/'Substance misuse services'!$H$158)*'Substance misuse services'!H19</f>
        <v>265254.16450027219</v>
      </c>
      <c r="J19" s="40">
        <f>INDEX('Age gender adjustments'!$J:$J, MATCH('Substance misuse services'!B19,'Age gender adjustments'!$B:$B,0),1)</f>
        <v>235213.13633502534</v>
      </c>
      <c r="K19" s="4">
        <v>36</v>
      </c>
      <c r="L19" s="4">
        <v>0</v>
      </c>
      <c r="M19" s="4">
        <v>16</v>
      </c>
      <c r="N19" s="4">
        <v>59</v>
      </c>
      <c r="O19" s="8">
        <f>INDEX(MFF!$C:$C,MATCH('Substance misuse services'!B19,MFF!$A:$A,0),1)</f>
        <v>0.94421719738605203</v>
      </c>
      <c r="P19" s="13">
        <f t="shared" si="2"/>
        <v>286.27033570462868</v>
      </c>
      <c r="Q19" s="40">
        <f>(Inputs!$B$5/'Substance misuse services'!$P$158)*'Substance misuse services'!P19</f>
        <v>190027.93387748115</v>
      </c>
      <c r="R19" s="24">
        <f t="shared" si="3"/>
        <v>242999.07161605475</v>
      </c>
      <c r="S19" s="4">
        <f>INDEX('Age gender adjustments'!$J:$J,MATCH('Substance misuse services'!B19,'Age gender adjustments'!$B:$B,0),1)</f>
        <v>235213.13633502534</v>
      </c>
      <c r="T19" s="4">
        <f>INDEX('Age gender adjustments'!$L:$L,MATCH('Substance misuse services'!B19,'Age gender adjustments'!$B:$B,0),1)</f>
        <v>234632.76379595377</v>
      </c>
      <c r="U19" s="4">
        <f>(R19*Inputs!$C$10)+('Substance misuse services'!S19*Inputs!$C$11)+('Substance misuse services'!T19*Inputs!$C$12)</f>
        <v>239087.97176239418</v>
      </c>
    </row>
    <row r="20" spans="1:21" x14ac:dyDescent="0.2">
      <c r="A20" t="s">
        <v>14213</v>
      </c>
      <c r="B20" s="39" t="s">
        <v>12337</v>
      </c>
      <c r="C20" s="39" t="s">
        <v>11605</v>
      </c>
      <c r="D20" s="40">
        <v>1179</v>
      </c>
      <c r="E20" s="40">
        <v>139</v>
      </c>
      <c r="F20" s="24">
        <f t="shared" si="0"/>
        <v>1318</v>
      </c>
      <c r="G20" s="41">
        <f>INDEX(MFF!$C:$C,MATCH('Substance misuse services'!B20,MFF!$A:$A,0),1)</f>
        <v>0.942328571924962</v>
      </c>
      <c r="H20" s="24">
        <f t="shared" si="1"/>
        <v>11.76497222048315</v>
      </c>
      <c r="I20" s="40">
        <f>(Inputs!$B$5/'Substance misuse services'!$H$158)*'Substance misuse services'!H20</f>
        <v>370939.86275670817</v>
      </c>
      <c r="J20" s="40">
        <f>INDEX('Age gender adjustments'!$J:$J, MATCH('Substance misuse services'!B20,'Age gender adjustments'!$B:$B,0),1)</f>
        <v>200705.71947293621</v>
      </c>
      <c r="K20" s="4">
        <v>93</v>
      </c>
      <c r="L20" s="4">
        <v>1</v>
      </c>
      <c r="M20" s="4">
        <v>31</v>
      </c>
      <c r="N20" s="4">
        <v>74</v>
      </c>
      <c r="O20" s="8">
        <f>INDEX(MFF!$C:$C,MATCH('Substance misuse services'!B20,MFF!$A:$A,0),1)</f>
        <v>0.942328571924962</v>
      </c>
      <c r="P20" s="13">
        <f t="shared" si="2"/>
        <v>616.21231994451466</v>
      </c>
      <c r="Q20" s="40">
        <f>(Inputs!$B$5/'Substance misuse services'!$P$158)*'Substance misuse services'!P20</f>
        <v>409045.36511154886</v>
      </c>
      <c r="R20" s="24">
        <f t="shared" si="3"/>
        <v>337704.76883957104</v>
      </c>
      <c r="S20" s="4">
        <f>INDEX('Age gender adjustments'!$J:$J,MATCH('Substance misuse services'!B20,'Age gender adjustments'!$B:$B,0),1)</f>
        <v>200705.71947293621</v>
      </c>
      <c r="T20" s="4">
        <f>INDEX('Age gender adjustments'!$L:$L,MATCH('Substance misuse services'!B20,'Age gender adjustments'!$B:$B,0),1)</f>
        <v>211304.76525476464</v>
      </c>
      <c r="U20" s="4">
        <f>(R20*Inputs!$C$10)+('Substance misuse services'!S20*Inputs!$C$11)+('Substance misuse services'!T20*Inputs!$C$12)</f>
        <v>272728.78981600545</v>
      </c>
    </row>
    <row r="21" spans="1:21" x14ac:dyDescent="0.2">
      <c r="A21" t="s">
        <v>14248</v>
      </c>
      <c r="B21" s="39" t="s">
        <v>12480</v>
      </c>
      <c r="C21" s="39" t="s">
        <v>11606</v>
      </c>
      <c r="D21" s="40">
        <v>1000.8948603546741</v>
      </c>
      <c r="E21" s="40">
        <v>110.26807783568444</v>
      </c>
      <c r="F21" s="24">
        <f t="shared" si="0"/>
        <v>1111.1629381903585</v>
      </c>
      <c r="G21" s="41">
        <f>INDEX(MFF!$C:$C,MATCH('Substance misuse services'!B21,MFF!$A:$A,0),1)</f>
        <v>0.97183258652359905</v>
      </c>
      <c r="H21" s="24">
        <f t="shared" si="1"/>
        <v>10.262832966236788</v>
      </c>
      <c r="I21" s="40">
        <f>(Inputs!$B$5/'Substance misuse services'!$H$158)*'Substance misuse services'!H21</f>
        <v>323578.6520059082</v>
      </c>
      <c r="J21" s="40">
        <f>INDEX('Age gender adjustments'!$J:$J, MATCH('Substance misuse services'!B21,'Age gender adjustments'!$B:$B,0),1)</f>
        <v>278390.37316231907</v>
      </c>
      <c r="K21" s="4">
        <v>49.302554032301209</v>
      </c>
      <c r="L21" s="4">
        <v>4.7712149063517302</v>
      </c>
      <c r="M21" s="4">
        <v>35.519044302840655</v>
      </c>
      <c r="N21" s="4">
        <v>42.940934157165572</v>
      </c>
      <c r="O21" s="8">
        <f>INDEX(MFF!$C:$C,MATCH('Substance misuse services'!B21,MFF!$A:$A,0),1)</f>
        <v>0.97183258652359905</v>
      </c>
      <c r="P21" s="13">
        <f t="shared" si="2"/>
        <v>439.37809187792703</v>
      </c>
      <c r="Q21" s="40">
        <f>(Inputs!$B$5/'Substance misuse services'!$P$158)*'Substance misuse services'!P21</f>
        <v>291661.76364407199</v>
      </c>
      <c r="R21" s="24">
        <f t="shared" si="3"/>
        <v>306350.08741107956</v>
      </c>
      <c r="S21" s="4">
        <f>INDEX('Age gender adjustments'!$J:$J,MATCH('Substance misuse services'!B21,'Age gender adjustments'!$B:$B,0),1)</f>
        <v>278390.37316231907</v>
      </c>
      <c r="T21" s="4">
        <f>INDEX('Age gender adjustments'!$L:$L,MATCH('Substance misuse services'!B21,'Age gender adjustments'!$B:$B,0),1)</f>
        <v>296971.33207937487</v>
      </c>
      <c r="U21" s="4">
        <f>(R21*Inputs!$C$10)+('Substance misuse services'!S21*Inputs!$C$11)+('Substance misuse services'!T21*Inputs!$C$12)</f>
        <v>296120.75295757619</v>
      </c>
    </row>
    <row r="22" spans="1:21" x14ac:dyDescent="0.2">
      <c r="A22" t="s">
        <v>14249</v>
      </c>
      <c r="B22" s="39" t="s">
        <v>12623</v>
      </c>
      <c r="C22" s="39" t="s">
        <v>11607</v>
      </c>
      <c r="D22" s="40">
        <v>887.10513964532595</v>
      </c>
      <c r="E22" s="40">
        <v>97.731922164315577</v>
      </c>
      <c r="F22" s="24">
        <f t="shared" si="0"/>
        <v>984.83706180964157</v>
      </c>
      <c r="G22" s="41">
        <f>INDEX(MFF!$C:$C,MATCH('Substance misuse services'!B22,MFF!$A:$A,0),1)</f>
        <v>0.97003869857006242</v>
      </c>
      <c r="H22" s="24">
        <f t="shared" si="1"/>
        <v>9.0792818844887719</v>
      </c>
      <c r="I22" s="40">
        <f>(Inputs!$B$5/'Substance misuse services'!$H$158)*'Substance misuse services'!H22</f>
        <v>286262.2633564896</v>
      </c>
      <c r="J22" s="40">
        <f>INDEX('Age gender adjustments'!$J:$J, MATCH('Substance misuse services'!B22,'Age gender adjustments'!$B:$B,0),1)</f>
        <v>272274.04382945586</v>
      </c>
      <c r="K22" s="4">
        <v>43.697445967698791</v>
      </c>
      <c r="L22" s="4">
        <v>4.2287850936482698</v>
      </c>
      <c r="M22" s="4">
        <v>31.480955697159342</v>
      </c>
      <c r="N22" s="4">
        <v>38.059065842834428</v>
      </c>
      <c r="O22" s="8">
        <f>INDEX(MFF!$C:$C,MATCH('Substance misuse services'!B22,MFF!$A:$A,0),1)</f>
        <v>0.97003869857006242</v>
      </c>
      <c r="P22" s="13">
        <f t="shared" si="2"/>
        <v>388.70724712684222</v>
      </c>
      <c r="Q22" s="40">
        <f>(Inputs!$B$5/'Substance misuse services'!$P$158)*'Substance misuse services'!P22</f>
        <v>258026.15864093872</v>
      </c>
      <c r="R22" s="24">
        <f t="shared" si="3"/>
        <v>277257.86972689134</v>
      </c>
      <c r="S22" s="4">
        <f>INDEX('Age gender adjustments'!$J:$J,MATCH('Substance misuse services'!B22,'Age gender adjustments'!$B:$B,0),1)</f>
        <v>272274.04382945586</v>
      </c>
      <c r="T22" s="4">
        <f>INDEX('Age gender adjustments'!$L:$L,MATCH('Substance misuse services'!B22,'Age gender adjustments'!$B:$B,0),1)</f>
        <v>288862.75528819259</v>
      </c>
      <c r="U22" s="4">
        <f>(R22*Inputs!$C$10)+('Substance misuse services'!S22*Inputs!$C$11)+('Substance misuse services'!T22*Inputs!$C$12)</f>
        <v>277885.90903630189</v>
      </c>
    </row>
    <row r="23" spans="1:21" x14ac:dyDescent="0.2">
      <c r="A23" t="s">
        <v>10168</v>
      </c>
      <c r="B23" s="39" t="s">
        <v>11581</v>
      </c>
      <c r="C23" s="39" t="s">
        <v>11608</v>
      </c>
      <c r="D23" s="40">
        <v>1371</v>
      </c>
      <c r="E23" s="40">
        <v>234</v>
      </c>
      <c r="F23" s="24">
        <f t="shared" si="0"/>
        <v>1605</v>
      </c>
      <c r="G23" s="41">
        <f>INDEX(MFF!$C:$C,MATCH('Substance misuse services'!B23,MFF!$A:$A,0),1)</f>
        <v>0.95745005226633073</v>
      </c>
      <c r="H23" s="24">
        <f t="shared" si="1"/>
        <v>14.246856777723002</v>
      </c>
      <c r="I23" s="40">
        <f>(Inputs!$B$5/'Substance misuse services'!$H$158)*'Substance misuse services'!H23</f>
        <v>449191.634183563</v>
      </c>
      <c r="J23" s="40">
        <f>INDEX('Age gender adjustments'!$J:$J, MATCH('Substance misuse services'!B23,'Age gender adjustments'!$B:$B,0),1)</f>
        <v>375295.95568615216</v>
      </c>
      <c r="K23" s="4">
        <v>90</v>
      </c>
      <c r="L23" s="4">
        <v>7</v>
      </c>
      <c r="M23" s="4">
        <v>33</v>
      </c>
      <c r="N23" s="4">
        <v>92</v>
      </c>
      <c r="O23" s="8">
        <f>INDEX(MFF!$C:$C,MATCH('Substance misuse services'!B23,MFF!$A:$A,0),1)</f>
        <v>0.95745005226633073</v>
      </c>
      <c r="P23" s="13">
        <f t="shared" si="2"/>
        <v>647.28428875438738</v>
      </c>
      <c r="Q23" s="40">
        <f>(Inputs!$B$5/'Substance misuse services'!$P$158)*'Substance misuse services'!P23</f>
        <v>429671.12090252928</v>
      </c>
      <c r="R23" s="24">
        <f t="shared" si="3"/>
        <v>427552.56868797768</v>
      </c>
      <c r="S23" s="4">
        <f>INDEX('Age gender adjustments'!$J:$J,MATCH('Substance misuse services'!B23,'Age gender adjustments'!$B:$B,0),1)</f>
        <v>375295.95568615216</v>
      </c>
      <c r="T23" s="4">
        <f>INDEX('Age gender adjustments'!$L:$L,MATCH('Substance misuse services'!B23,'Age gender adjustments'!$B:$B,0),1)</f>
        <v>381269.86483888904</v>
      </c>
      <c r="U23" s="4">
        <f>(R23*Inputs!$C$10)+('Substance misuse services'!S23*Inputs!$C$11)+('Substance misuse services'!T23*Inputs!$C$12)</f>
        <v>403124.82437378925</v>
      </c>
    </row>
    <row r="24" spans="1:21" x14ac:dyDescent="0.2">
      <c r="A24" t="s">
        <v>10169</v>
      </c>
      <c r="B24" s="39" t="s">
        <v>4408</v>
      </c>
      <c r="C24" s="39" t="s">
        <v>11609</v>
      </c>
      <c r="D24" s="40">
        <v>538</v>
      </c>
      <c r="E24" s="40">
        <v>108</v>
      </c>
      <c r="F24" s="24">
        <f t="shared" si="0"/>
        <v>646</v>
      </c>
      <c r="G24" s="41">
        <f>INDEX(MFF!$C:$C,MATCH('Substance misuse services'!B24,MFF!$A:$A,0),1)</f>
        <v>0.96517458178898941</v>
      </c>
      <c r="H24" s="24">
        <f t="shared" si="1"/>
        <v>5.7138335241908171</v>
      </c>
      <c r="I24" s="40">
        <f>(Inputs!$B$5/'Substance misuse services'!$H$158)*'Substance misuse services'!H24</f>
        <v>180152.45455386033</v>
      </c>
      <c r="J24" s="40">
        <f>INDEX('Age gender adjustments'!$J:$J, MATCH('Substance misuse services'!B24,'Age gender adjustments'!$B:$B,0),1)</f>
        <v>199934.03939299521</v>
      </c>
      <c r="K24" s="4">
        <v>27</v>
      </c>
      <c r="L24" s="4">
        <v>2</v>
      </c>
      <c r="M24" s="4">
        <v>20</v>
      </c>
      <c r="N24" s="4">
        <v>50</v>
      </c>
      <c r="O24" s="8">
        <f>INDEX(MFF!$C:$C,MATCH('Substance misuse services'!B24,MFF!$A:$A,0),1)</f>
        <v>0.96517458178898941</v>
      </c>
      <c r="P24" s="13">
        <f t="shared" si="2"/>
        <v>266.45092810724299</v>
      </c>
      <c r="Q24" s="40">
        <f>(Inputs!$B$5/'Substance misuse services'!$P$158)*'Substance misuse services'!P24</f>
        <v>176871.69445387274</v>
      </c>
      <c r="R24" s="24">
        <f t="shared" si="3"/>
        <v>184243.8828952552</v>
      </c>
      <c r="S24" s="4">
        <f>INDEX('Age gender adjustments'!$J:$J,MATCH('Substance misuse services'!B24,'Age gender adjustments'!$B:$B,0),1)</f>
        <v>199934.03939299521</v>
      </c>
      <c r="T24" s="4">
        <f>INDEX('Age gender adjustments'!$L:$L,MATCH('Substance misuse services'!B24,'Age gender adjustments'!$B:$B,0),1)</f>
        <v>204208.54038202274</v>
      </c>
      <c r="U24" s="4">
        <f>(R24*Inputs!$C$10)+('Substance misuse services'!S24*Inputs!$C$11)+('Substance misuse services'!T24*Inputs!$C$12)</f>
        <v>192698.80156799644</v>
      </c>
    </row>
    <row r="25" spans="1:21" x14ac:dyDescent="0.2">
      <c r="A25" t="s">
        <v>10170</v>
      </c>
      <c r="B25" s="39" t="s">
        <v>7685</v>
      </c>
      <c r="C25" s="39" t="s">
        <v>11610</v>
      </c>
      <c r="D25" s="40">
        <v>2779</v>
      </c>
      <c r="E25" s="40">
        <v>245</v>
      </c>
      <c r="F25" s="24">
        <f t="shared" si="0"/>
        <v>3024</v>
      </c>
      <c r="G25" s="41">
        <f>INDEX(MFF!$C:$C,MATCH('Substance misuse services'!B25,MFF!$A:$A,0),1)</f>
        <v>0.99178027264937563</v>
      </c>
      <c r="H25" s="24">
        <f t="shared" si="1"/>
        <v>28.776504610921634</v>
      </c>
      <c r="I25" s="40">
        <f>(Inputs!$B$5/'Substance misuse services'!$H$158)*'Substance misuse services'!H25</f>
        <v>907299.43691738602</v>
      </c>
      <c r="J25" s="40">
        <f>INDEX('Age gender adjustments'!$J:$J, MATCH('Substance misuse services'!B25,'Age gender adjustments'!$B:$B,0),1)</f>
        <v>1052484.7158376602</v>
      </c>
      <c r="K25" s="4">
        <v>77</v>
      </c>
      <c r="L25" s="4">
        <v>10</v>
      </c>
      <c r="M25" s="4">
        <v>121</v>
      </c>
      <c r="N25" s="4">
        <v>123</v>
      </c>
      <c r="O25" s="8">
        <f>INDEX(MFF!$C:$C,MATCH('Substance misuse services'!B25,MFF!$A:$A,0),1)</f>
        <v>0.99178027264937563</v>
      </c>
      <c r="P25" s="13">
        <f t="shared" si="2"/>
        <v>1087.010702943368</v>
      </c>
      <c r="Q25" s="40">
        <f>(Inputs!$B$5/'Substance misuse services'!$P$158)*'Substance misuse services'!P25</f>
        <v>721564.10294696398</v>
      </c>
      <c r="R25" s="24">
        <f t="shared" si="3"/>
        <v>904996.83706416748</v>
      </c>
      <c r="S25" s="4">
        <f>INDEX('Age gender adjustments'!$J:$J,MATCH('Substance misuse services'!B25,'Age gender adjustments'!$B:$B,0),1)</f>
        <v>1052484.7158376602</v>
      </c>
      <c r="T25" s="4">
        <f>INDEX('Age gender adjustments'!$L:$L,MATCH('Substance misuse services'!B25,'Age gender adjustments'!$B:$B,0),1)</f>
        <v>985692.68429739168</v>
      </c>
      <c r="U25" s="4">
        <f>(R25*Inputs!$C$10)+('Substance misuse services'!S25*Inputs!$C$11)+('Substance misuse services'!T25*Inputs!$C$12)</f>
        <v>964721.73893492797</v>
      </c>
    </row>
    <row r="26" spans="1:21" x14ac:dyDescent="0.2">
      <c r="A26" t="s">
        <v>10171</v>
      </c>
      <c r="B26" s="39" t="s">
        <v>5679</v>
      </c>
      <c r="C26" s="39" t="s">
        <v>11611</v>
      </c>
      <c r="D26" s="40">
        <v>843</v>
      </c>
      <c r="E26" s="40">
        <v>174</v>
      </c>
      <c r="F26" s="24">
        <f t="shared" si="0"/>
        <v>1017</v>
      </c>
      <c r="G26" s="41">
        <f>INDEX(MFF!$C:$C,MATCH('Substance misuse services'!B26,MFF!$A:$A,0),1)</f>
        <v>0.9646866819282609</v>
      </c>
      <c r="H26" s="24">
        <f t="shared" si="1"/>
        <v>8.9715861419328267</v>
      </c>
      <c r="I26" s="40">
        <f>(Inputs!$B$5/'Substance misuse services'!$H$158)*'Substance misuse services'!H26</f>
        <v>282866.70549077424</v>
      </c>
      <c r="J26" s="40">
        <f>INDEX('Age gender adjustments'!$J:$J, MATCH('Substance misuse services'!B26,'Age gender adjustments'!$B:$B,0),1)</f>
        <v>335434.21048917196</v>
      </c>
      <c r="K26" s="4">
        <v>26</v>
      </c>
      <c r="L26" s="4">
        <v>1</v>
      </c>
      <c r="M26" s="4">
        <v>11</v>
      </c>
      <c r="N26" s="4">
        <v>71</v>
      </c>
      <c r="O26" s="8">
        <f>INDEX(MFF!$C:$C,MATCH('Substance misuse services'!B26,MFF!$A:$A,0),1)</f>
        <v>0.9646866819282609</v>
      </c>
      <c r="P26" s="13">
        <f t="shared" si="2"/>
        <v>237.14414643580605</v>
      </c>
      <c r="Q26" s="40">
        <f>(Inputs!$B$5/'Substance misuse services'!$P$158)*'Substance misuse services'!P26</f>
        <v>157417.68027558303</v>
      </c>
      <c r="R26" s="24">
        <f t="shared" si="3"/>
        <v>270393.10164735146</v>
      </c>
      <c r="S26" s="4">
        <f>INDEX('Age gender adjustments'!$J:$J,MATCH('Substance misuse services'!B26,'Age gender adjustments'!$B:$B,0),1)</f>
        <v>335434.21048917196</v>
      </c>
      <c r="T26" s="4">
        <f>INDEX('Age gender adjustments'!$L:$L,MATCH('Substance misuse services'!B26,'Age gender adjustments'!$B:$B,0),1)</f>
        <v>340017.056707835</v>
      </c>
      <c r="U26" s="4">
        <f>(R26*Inputs!$C$10)+('Substance misuse services'!S26*Inputs!$C$11)+('Substance misuse services'!T26*Inputs!$C$12)</f>
        <v>303016.12405295006</v>
      </c>
    </row>
    <row r="27" spans="1:21" x14ac:dyDescent="0.2">
      <c r="A27" t="s">
        <v>10172</v>
      </c>
      <c r="B27" s="39" t="s">
        <v>2203</v>
      </c>
      <c r="C27" s="39" t="s">
        <v>11612</v>
      </c>
      <c r="D27" s="40">
        <v>1027</v>
      </c>
      <c r="E27" s="40">
        <v>314</v>
      </c>
      <c r="F27" s="24">
        <f t="shared" si="0"/>
        <v>1341</v>
      </c>
      <c r="G27" s="41">
        <f>INDEX(MFF!$C:$C,MATCH('Substance misuse services'!B27,MFF!$A:$A,0),1)</f>
        <v>0.95934419042686292</v>
      </c>
      <c r="H27" s="24">
        <f t="shared" si="1"/>
        <v>11.358635214654058</v>
      </c>
      <c r="I27" s="40">
        <f>(Inputs!$B$5/'Substance misuse services'!$H$158)*'Substance misuse services'!H27</f>
        <v>358128.39237237559</v>
      </c>
      <c r="J27" s="40">
        <f>INDEX('Age gender adjustments'!$J:$J, MATCH('Substance misuse services'!B27,'Age gender adjustments'!$B:$B,0),1)</f>
        <v>293877.97021434701</v>
      </c>
      <c r="K27" s="4">
        <v>30</v>
      </c>
      <c r="L27" s="4">
        <v>13</v>
      </c>
      <c r="M27" s="4">
        <v>39</v>
      </c>
      <c r="N27" s="4">
        <v>122</v>
      </c>
      <c r="O27" s="8">
        <f>INDEX(MFF!$C:$C,MATCH('Substance misuse services'!B27,MFF!$A:$A,0),1)</f>
        <v>0.95934419042686292</v>
      </c>
      <c r="P27" s="13">
        <f t="shared" si="2"/>
        <v>452.43239947385359</v>
      </c>
      <c r="Q27" s="40">
        <f>(Inputs!$B$5/'Substance misuse services'!$P$158)*'Substance misuse services'!P27</f>
        <v>300327.28986616223</v>
      </c>
      <c r="R27" s="24">
        <f t="shared" si="3"/>
        <v>331148.07055320608</v>
      </c>
      <c r="S27" s="4">
        <f>INDEX('Age gender adjustments'!$J:$J,MATCH('Substance misuse services'!B27,'Age gender adjustments'!$B:$B,0),1)</f>
        <v>293877.97021434701</v>
      </c>
      <c r="T27" s="4">
        <f>INDEX('Age gender adjustments'!$L:$L,MATCH('Substance misuse services'!B27,'Age gender adjustments'!$B:$B,0),1)</f>
        <v>298206.01814701973</v>
      </c>
      <c r="U27" s="4">
        <f>(R27*Inputs!$C$10)+('Substance misuse services'!S27*Inputs!$C$11)+('Substance misuse services'!T27*Inputs!$C$12)</f>
        <v>313738.32431872661</v>
      </c>
    </row>
    <row r="28" spans="1:21" x14ac:dyDescent="0.2">
      <c r="A28" t="s">
        <v>10173</v>
      </c>
      <c r="B28" s="39" t="s">
        <v>10185</v>
      </c>
      <c r="C28" s="39" t="s">
        <v>11613</v>
      </c>
      <c r="D28" s="40">
        <v>824</v>
      </c>
      <c r="E28" s="40">
        <v>169</v>
      </c>
      <c r="F28" s="24">
        <f t="shared" si="0"/>
        <v>993</v>
      </c>
      <c r="G28" s="41">
        <f>INDEX(MFF!$C:$C,MATCH('Substance misuse services'!B28,MFF!$A:$A,0),1)</f>
        <v>0.97747184751203231</v>
      </c>
      <c r="H28" s="24">
        <f t="shared" si="1"/>
        <v>8.8803317346468127</v>
      </c>
      <c r="I28" s="40">
        <f>(Inputs!$B$5/'Substance misuse services'!$H$158)*'Substance misuse services'!H28</f>
        <v>279989.52935467719</v>
      </c>
      <c r="J28" s="40">
        <f>INDEX('Age gender adjustments'!$J:$J, MATCH('Substance misuse services'!B28,'Age gender adjustments'!$B:$B,0),1)</f>
        <v>403397.33028468676</v>
      </c>
      <c r="K28" s="4">
        <v>48</v>
      </c>
      <c r="L28" s="4">
        <v>1</v>
      </c>
      <c r="M28" s="4">
        <v>29</v>
      </c>
      <c r="N28" s="4">
        <v>62</v>
      </c>
      <c r="O28" s="8">
        <f>INDEX(MFF!$C:$C,MATCH('Substance misuse services'!B28,MFF!$A:$A,0),1)</f>
        <v>0.97747184751203231</v>
      </c>
      <c r="P28" s="13">
        <f t="shared" si="2"/>
        <v>417.91574525793038</v>
      </c>
      <c r="Q28" s="40">
        <f>(Inputs!$B$5/'Substance misuse services'!$P$158)*'Substance misuse services'!P28</f>
        <v>277414.93162663095</v>
      </c>
      <c r="R28" s="24">
        <f t="shared" si="3"/>
        <v>309092.48203227023</v>
      </c>
      <c r="S28" s="4">
        <f>INDEX('Age gender adjustments'!$J:$J,MATCH('Substance misuse services'!B28,'Age gender adjustments'!$B:$B,0),1)</f>
        <v>403397.33028468676</v>
      </c>
      <c r="T28" s="4">
        <f>INDEX('Age gender adjustments'!$L:$L,MATCH('Substance misuse services'!B28,'Age gender adjustments'!$B:$B,0),1)</f>
        <v>391768.39247029775</v>
      </c>
      <c r="U28" s="4">
        <f>(R28*Inputs!$C$10)+('Substance misuse services'!S28*Inputs!$C$11)+('Substance misuse services'!T28*Inputs!$C$12)</f>
        <v>353019.38852618774</v>
      </c>
    </row>
    <row r="29" spans="1:21" x14ac:dyDescent="0.2">
      <c r="A29" t="s">
        <v>10174</v>
      </c>
      <c r="B29" s="39" t="s">
        <v>10246</v>
      </c>
      <c r="C29" s="39" t="s">
        <v>11614</v>
      </c>
      <c r="D29" s="40">
        <v>723.99999999999989</v>
      </c>
      <c r="E29" s="40">
        <v>209</v>
      </c>
      <c r="F29" s="24">
        <f t="shared" si="0"/>
        <v>932.99999999999989</v>
      </c>
      <c r="G29" s="41">
        <f>INDEX(MFF!$C:$C,MATCH('Substance misuse services'!B29,MFF!$A:$A,0),1)</f>
        <v>0.98380503244936057</v>
      </c>
      <c r="H29" s="24">
        <f t="shared" si="1"/>
        <v>8.1508246938429512</v>
      </c>
      <c r="I29" s="40">
        <f>(Inputs!$B$5/'Substance misuse services'!$H$158)*'Substance misuse services'!H29</f>
        <v>256988.774527164</v>
      </c>
      <c r="J29" s="40">
        <f>INDEX('Age gender adjustments'!$J:$J, MATCH('Substance misuse services'!B29,'Age gender adjustments'!$B:$B,0),1)</f>
        <v>261781.80095867885</v>
      </c>
      <c r="K29" s="4">
        <v>37</v>
      </c>
      <c r="L29" s="4">
        <v>2</v>
      </c>
      <c r="M29" s="4">
        <v>16</v>
      </c>
      <c r="N29" s="4">
        <v>99</v>
      </c>
      <c r="O29" s="8">
        <f>INDEX(MFF!$C:$C,MATCH('Substance misuse services'!B29,MFF!$A:$A,0),1)</f>
        <v>0.98380503244936057</v>
      </c>
      <c r="P29" s="13">
        <f t="shared" si="2"/>
        <v>344.59949159789215</v>
      </c>
      <c r="Q29" s="40">
        <f>(Inputs!$B$5/'Substance misuse services'!$P$158)*'Substance misuse services'!P29</f>
        <v>228747.17089493768</v>
      </c>
      <c r="R29" s="24">
        <f t="shared" si="3"/>
        <v>252490.7801442823</v>
      </c>
      <c r="S29" s="4">
        <f>INDEX('Age gender adjustments'!$J:$J,MATCH('Substance misuse services'!B29,'Age gender adjustments'!$B:$B,0),1)</f>
        <v>261781.80095867885</v>
      </c>
      <c r="T29" s="4">
        <f>INDEX('Age gender adjustments'!$L:$L,MATCH('Substance misuse services'!B29,'Age gender adjustments'!$B:$B,0),1)</f>
        <v>271130.28995215771</v>
      </c>
      <c r="U29" s="4">
        <f>(R29*Inputs!$C$10)+('Substance misuse services'!S29*Inputs!$C$11)+('Substance misuse services'!T29*Inputs!$C$12)</f>
        <v>258756.17091650143</v>
      </c>
    </row>
    <row r="30" spans="1:21" x14ac:dyDescent="0.2">
      <c r="A30" t="s">
        <v>14111</v>
      </c>
      <c r="B30" s="39" t="s">
        <v>6905</v>
      </c>
      <c r="C30" s="39" t="s">
        <v>11615</v>
      </c>
      <c r="D30" s="40">
        <v>892</v>
      </c>
      <c r="E30" s="40">
        <v>231</v>
      </c>
      <c r="F30" s="24">
        <f t="shared" si="0"/>
        <v>1123</v>
      </c>
      <c r="G30" s="41">
        <f>INDEX(MFF!$C:$C,MATCH('Substance misuse services'!B30,MFF!$A:$A,0),1)</f>
        <v>0.97787189262359009</v>
      </c>
      <c r="H30" s="24">
        <f t="shared" si="1"/>
        <v>9.8520593181826701</v>
      </c>
      <c r="I30" s="40">
        <f>(Inputs!$B$5/'Substance misuse services'!$H$158)*'Substance misuse services'!H30</f>
        <v>310627.29795443139</v>
      </c>
      <c r="J30" s="40">
        <f>INDEX('Age gender adjustments'!$J:$J, MATCH('Substance misuse services'!B30,'Age gender adjustments'!$B:$B,0),1)</f>
        <v>300174.72324800747</v>
      </c>
      <c r="K30" s="4">
        <v>54</v>
      </c>
      <c r="L30" s="4">
        <v>2</v>
      </c>
      <c r="M30" s="4">
        <v>34</v>
      </c>
      <c r="N30" s="4">
        <v>142</v>
      </c>
      <c r="O30" s="8">
        <f>INDEX(MFF!$C:$C,MATCH('Substance misuse services'!B30,MFF!$A:$A,0),1)</f>
        <v>0.97787189262359009</v>
      </c>
      <c r="P30" s="13">
        <f t="shared" si="2"/>
        <v>548.8761570196782</v>
      </c>
      <c r="Q30" s="40">
        <f>(Inputs!$B$5/'Substance misuse services'!$P$158)*'Substance misuse services'!P30</f>
        <v>364347.22380973172</v>
      </c>
      <c r="R30" s="24">
        <f t="shared" si="3"/>
        <v>318862.66519594972</v>
      </c>
      <c r="S30" s="4">
        <f>INDEX('Age gender adjustments'!$J:$J,MATCH('Substance misuse services'!B30,'Age gender adjustments'!$B:$B,0),1)</f>
        <v>300174.72324800747</v>
      </c>
      <c r="T30" s="4">
        <f>INDEX('Age gender adjustments'!$L:$L,MATCH('Substance misuse services'!B30,'Age gender adjustments'!$B:$B,0),1)</f>
        <v>306007.98102543491</v>
      </c>
      <c r="U30" s="4">
        <f>(R30*Inputs!$C$10)+('Substance misuse services'!S30*Inputs!$C$11)+('Substance misuse services'!T30*Inputs!$C$12)</f>
        <v>310809.44379600725</v>
      </c>
    </row>
    <row r="31" spans="1:21" x14ac:dyDescent="0.2">
      <c r="A31" t="s">
        <v>14112</v>
      </c>
      <c r="B31" s="39" t="s">
        <v>2997</v>
      </c>
      <c r="C31" s="39" t="s">
        <v>11616</v>
      </c>
      <c r="D31" s="40">
        <v>425</v>
      </c>
      <c r="E31" s="40">
        <v>160</v>
      </c>
      <c r="F31" s="24">
        <f t="shared" si="0"/>
        <v>585</v>
      </c>
      <c r="G31" s="41">
        <f>INDEX(MFF!$C:$C,MATCH('Substance misuse services'!B31,MFF!$A:$A,0),1)</f>
        <v>0.98364144689542488</v>
      </c>
      <c r="H31" s="24">
        <f t="shared" si="1"/>
        <v>4.9673893068218957</v>
      </c>
      <c r="I31" s="40">
        <f>(Inputs!$B$5/'Substance misuse services'!$H$158)*'Substance misuse services'!H31</f>
        <v>156617.68452998388</v>
      </c>
      <c r="J31" s="40">
        <f>INDEX('Age gender adjustments'!$J:$J, MATCH('Substance misuse services'!B31,'Age gender adjustments'!$B:$B,0),1)</f>
        <v>221010.40594318538</v>
      </c>
      <c r="K31" s="4">
        <v>26</v>
      </c>
      <c r="L31" s="4">
        <v>7</v>
      </c>
      <c r="M31" s="4">
        <v>21</v>
      </c>
      <c r="N31" s="4">
        <v>102</v>
      </c>
      <c r="O31" s="8">
        <f>INDEX(MFF!$C:$C,MATCH('Substance misuse services'!B31,MFF!$A:$A,0),1)</f>
        <v>0.98364144689542488</v>
      </c>
      <c r="P31" s="13">
        <f t="shared" si="2"/>
        <v>329.46790286896862</v>
      </c>
      <c r="Q31" s="40">
        <f>(Inputs!$B$5/'Substance misuse services'!$P$158)*'Substance misuse services'!P31</f>
        <v>218702.73322952774</v>
      </c>
      <c r="R31" s="24">
        <f t="shared" si="3"/>
        <v>184488.94740906102</v>
      </c>
      <c r="S31" s="4">
        <f>INDEX('Age gender adjustments'!$J:$J,MATCH('Substance misuse services'!B31,'Age gender adjustments'!$B:$B,0),1)</f>
        <v>221010.40594318538</v>
      </c>
      <c r="T31" s="4">
        <f>INDEX('Age gender adjustments'!$L:$L,MATCH('Substance misuse services'!B31,'Age gender adjustments'!$B:$B,0),1)</f>
        <v>222256.54601761024</v>
      </c>
      <c r="U31" s="4">
        <f>(R31*Inputs!$C$10)+('Substance misuse services'!S31*Inputs!$C$11)+('Substance misuse services'!T31*Inputs!$C$12)</f>
        <v>202562.15952273132</v>
      </c>
    </row>
    <row r="32" spans="1:21" x14ac:dyDescent="0.2">
      <c r="A32" t="s">
        <v>14113</v>
      </c>
      <c r="B32" s="39" t="s">
        <v>3210</v>
      </c>
      <c r="C32" s="39" t="s">
        <v>11617</v>
      </c>
      <c r="D32" s="40">
        <v>1109</v>
      </c>
      <c r="E32" s="40">
        <v>238</v>
      </c>
      <c r="F32" s="24">
        <f t="shared" si="0"/>
        <v>1347</v>
      </c>
      <c r="G32" s="41">
        <f>INDEX(MFF!$C:$C,MATCH('Substance misuse services'!B32,MFF!$A:$A,0),1)</f>
        <v>0.95756668562953007</v>
      </c>
      <c r="H32" s="24">
        <f t="shared" si="1"/>
        <v>11.758918899530629</v>
      </c>
      <c r="I32" s="40">
        <f>(Inputs!$B$5/'Substance misuse services'!$H$158)*'Substance misuse services'!H32</f>
        <v>370749.00654376775</v>
      </c>
      <c r="J32" s="40">
        <f>INDEX('Age gender adjustments'!$J:$J, MATCH('Substance misuse services'!B32,'Age gender adjustments'!$B:$B,0),1)</f>
        <v>388598.54078901291</v>
      </c>
      <c r="K32" s="4">
        <v>77</v>
      </c>
      <c r="L32" s="4">
        <v>6</v>
      </c>
      <c r="M32" s="4">
        <v>11</v>
      </c>
      <c r="N32" s="4">
        <v>114</v>
      </c>
      <c r="O32" s="8">
        <f>INDEX(MFF!$C:$C,MATCH('Substance misuse services'!B32,MFF!$A:$A,0),1)</f>
        <v>0.95756668562953007</v>
      </c>
      <c r="P32" s="13">
        <f t="shared" si="2"/>
        <v>504.36975423277175</v>
      </c>
      <c r="Q32" s="40">
        <f>(Inputs!$B$5/'Substance misuse services'!$P$158)*'Substance misuse services'!P32</f>
        <v>334803.61166739248</v>
      </c>
      <c r="R32" s="24">
        <f t="shared" si="3"/>
        <v>367843.81578735157</v>
      </c>
      <c r="S32" s="4">
        <f>INDEX('Age gender adjustments'!$J:$J,MATCH('Substance misuse services'!B32,'Age gender adjustments'!$B:$B,0),1)</f>
        <v>388598.54078901291</v>
      </c>
      <c r="T32" s="4">
        <f>INDEX('Age gender adjustments'!$L:$L,MATCH('Substance misuse services'!B32,'Age gender adjustments'!$B:$B,0),1)</f>
        <v>398800.05893820606</v>
      </c>
      <c r="U32" s="4">
        <f>(R32*Inputs!$C$10)+('Substance misuse services'!S32*Inputs!$C$11)+('Substance misuse services'!T32*Inputs!$C$12)</f>
        <v>379867.48097157077</v>
      </c>
    </row>
    <row r="33" spans="1:21" x14ac:dyDescent="0.2">
      <c r="A33" t="s">
        <v>14114</v>
      </c>
      <c r="B33" s="39" t="s">
        <v>7086</v>
      </c>
      <c r="C33" s="39" t="s">
        <v>11618</v>
      </c>
      <c r="D33" s="40">
        <v>591</v>
      </c>
      <c r="E33" s="40">
        <v>399</v>
      </c>
      <c r="F33" s="24">
        <f t="shared" si="0"/>
        <v>990</v>
      </c>
      <c r="G33" s="41">
        <f>INDEX(MFF!$C:$C,MATCH('Substance misuse services'!B33,MFF!$A:$A,0),1)</f>
        <v>0.96388750660839073</v>
      </c>
      <c r="H33" s="24">
        <f t="shared" si="1"/>
        <v>7.6195307397393286</v>
      </c>
      <c r="I33" s="40">
        <f>(Inputs!$B$5/'Substance misuse services'!$H$158)*'Substance misuse services'!H33</f>
        <v>240237.51470901092</v>
      </c>
      <c r="J33" s="40">
        <f>INDEX('Age gender adjustments'!$J:$J, MATCH('Substance misuse services'!B33,'Age gender adjustments'!$B:$B,0),1)</f>
        <v>210492.13173461254</v>
      </c>
      <c r="K33" s="4">
        <v>22</v>
      </c>
      <c r="L33" s="4">
        <v>4</v>
      </c>
      <c r="M33" s="4">
        <v>37</v>
      </c>
      <c r="N33" s="4">
        <v>201</v>
      </c>
      <c r="O33" s="8">
        <f>INDEX(MFF!$C:$C,MATCH('Substance misuse services'!B33,MFF!$A:$A,0),1)</f>
        <v>0.96388750660839073</v>
      </c>
      <c r="P33" s="13">
        <f t="shared" si="2"/>
        <v>474.92695232349814</v>
      </c>
      <c r="Q33" s="40">
        <f>(Inputs!$B$5/'Substance misuse services'!$P$158)*'Substance misuse services'!P33</f>
        <v>315259.30645458814</v>
      </c>
      <c r="R33" s="24">
        <f t="shared" si="3"/>
        <v>248102.98114427074</v>
      </c>
      <c r="S33" s="4">
        <f>INDEX('Age gender adjustments'!$J:$J,MATCH('Substance misuse services'!B33,'Age gender adjustments'!$B:$B,0),1)</f>
        <v>210492.13173461254</v>
      </c>
      <c r="T33" s="4">
        <f>INDEX('Age gender adjustments'!$L:$L,MATCH('Substance misuse services'!B33,'Age gender adjustments'!$B:$B,0),1)</f>
        <v>220120.33422502357</v>
      </c>
      <c r="U33" s="4">
        <f>(R33*Inputs!$C$10)+('Substance misuse services'!S33*Inputs!$C$11)+('Substance misuse services'!T33*Inputs!$C$12)</f>
        <v>231505.38514196561</v>
      </c>
    </row>
    <row r="34" spans="1:21" x14ac:dyDescent="0.2">
      <c r="A34" t="s">
        <v>14115</v>
      </c>
      <c r="B34" s="39" t="s">
        <v>2005</v>
      </c>
      <c r="C34" s="39" t="s">
        <v>11619</v>
      </c>
      <c r="D34" s="40">
        <v>3215</v>
      </c>
      <c r="E34" s="40">
        <v>996.00000000000011</v>
      </c>
      <c r="F34" s="24">
        <f t="shared" si="0"/>
        <v>4211</v>
      </c>
      <c r="G34" s="41">
        <f>INDEX(MFF!$C:$C,MATCH('Substance misuse services'!B34,MFF!$A:$A,0),1)</f>
        <v>0.96037490311418638</v>
      </c>
      <c r="H34" s="24">
        <f t="shared" si="1"/>
        <v>35.658720152629741</v>
      </c>
      <c r="I34" s="40">
        <f>(Inputs!$B$5/'Substance misuse services'!$H$158)*'Substance misuse services'!H34</f>
        <v>1124290.0120467211</v>
      </c>
      <c r="J34" s="40">
        <f>INDEX('Age gender adjustments'!$J:$J, MATCH('Substance misuse services'!B34,'Age gender adjustments'!$B:$B,0),1)</f>
        <v>758130.15137371933</v>
      </c>
      <c r="K34" s="4">
        <v>102</v>
      </c>
      <c r="L34" s="4">
        <v>29</v>
      </c>
      <c r="M34" s="4">
        <v>98</v>
      </c>
      <c r="N34" s="4">
        <v>533</v>
      </c>
      <c r="O34" s="8">
        <f>INDEX(MFF!$C:$C,MATCH('Substance misuse services'!B34,MFF!$A:$A,0),1)</f>
        <v>0.96037490311418638</v>
      </c>
      <c r="P34" s="13">
        <f t="shared" si="2"/>
        <v>1467.1129463118712</v>
      </c>
      <c r="Q34" s="40">
        <f>(Inputs!$B$5/'Substance misuse services'!$P$158)*'Substance misuse services'!P34</f>
        <v>973878.20944257569</v>
      </c>
      <c r="R34" s="24">
        <f t="shared" si="3"/>
        <v>1006329.2849643717</v>
      </c>
      <c r="S34" s="4">
        <f>INDEX('Age gender adjustments'!$J:$J,MATCH('Substance misuse services'!B34,'Age gender adjustments'!$B:$B,0),1)</f>
        <v>758130.15137371933</v>
      </c>
      <c r="T34" s="4">
        <f>INDEX('Age gender adjustments'!$L:$L,MATCH('Substance misuse services'!B34,'Age gender adjustments'!$B:$B,0),1)</f>
        <v>762385.65328023105</v>
      </c>
      <c r="U34" s="4">
        <f>(R34*Inputs!$C$10)+('Substance misuse services'!S34*Inputs!$C$11)+('Substance misuse services'!T34*Inputs!$C$12)</f>
        <v>885853.50495198509</v>
      </c>
    </row>
    <row r="35" spans="1:21" x14ac:dyDescent="0.2">
      <c r="A35" t="s">
        <v>14116</v>
      </c>
      <c r="B35" s="39" t="s">
        <v>12553</v>
      </c>
      <c r="C35" s="39" t="s">
        <v>11620</v>
      </c>
      <c r="D35" s="40">
        <v>734</v>
      </c>
      <c r="E35" s="40">
        <v>92</v>
      </c>
      <c r="F35" s="24">
        <f t="shared" si="0"/>
        <v>826</v>
      </c>
      <c r="G35" s="41">
        <f>INDEX(MFF!$C:$C,MATCH('Substance misuse services'!B35,MFF!$A:$A,0),1)</f>
        <v>0.97002201281455647</v>
      </c>
      <c r="H35" s="24">
        <f t="shared" si="1"/>
        <v>7.5661716999535402</v>
      </c>
      <c r="I35" s="40">
        <f>(Inputs!$B$5/'Substance misuse services'!$H$158)*'Substance misuse services'!H35</f>
        <v>238555.14822959757</v>
      </c>
      <c r="J35" s="40">
        <f>INDEX('Age gender adjustments'!$J:$J, MATCH('Substance misuse services'!B35,'Age gender adjustments'!$B:$B,0),1)</f>
        <v>197973.25053508813</v>
      </c>
      <c r="K35" s="4">
        <v>35</v>
      </c>
      <c r="L35" s="4">
        <v>0</v>
      </c>
      <c r="M35" s="4">
        <v>18</v>
      </c>
      <c r="N35" s="4">
        <v>33</v>
      </c>
      <c r="O35" s="8">
        <f>INDEX(MFF!$C:$C,MATCH('Substance misuse services'!B35,MFF!$A:$A,0),1)</f>
        <v>0.97002201281455647</v>
      </c>
      <c r="P35" s="13">
        <f t="shared" si="2"/>
        <v>274.26173324184214</v>
      </c>
      <c r="Q35" s="40">
        <f>(Inputs!$B$5/'Substance misuse services'!$P$158)*'Substance misuse services'!P35</f>
        <v>182056.55287797071</v>
      </c>
      <c r="R35" s="24">
        <f t="shared" si="3"/>
        <v>217515.77371258993</v>
      </c>
      <c r="S35" s="4">
        <f>INDEX('Age gender adjustments'!$J:$J,MATCH('Substance misuse services'!B35,'Age gender adjustments'!$B:$B,0),1)</f>
        <v>197973.25053508813</v>
      </c>
      <c r="T35" s="4">
        <f>INDEX('Age gender adjustments'!$L:$L,MATCH('Substance misuse services'!B35,'Age gender adjustments'!$B:$B,0),1)</f>
        <v>206746.91160079397</v>
      </c>
      <c r="U35" s="4">
        <f>(R35*Inputs!$C$10)+('Substance misuse services'!S35*Inputs!$C$11)+('Substance misuse services'!T35*Inputs!$C$12)</f>
        <v>209587.95390311643</v>
      </c>
    </row>
    <row r="36" spans="1:21" x14ac:dyDescent="0.2">
      <c r="A36" t="s">
        <v>14117</v>
      </c>
      <c r="B36" s="39" t="s">
        <v>13380</v>
      </c>
      <c r="C36" s="39" t="s">
        <v>11621</v>
      </c>
      <c r="D36" s="40">
        <v>1141</v>
      </c>
      <c r="E36" s="40">
        <v>523</v>
      </c>
      <c r="F36" s="24">
        <f t="shared" si="0"/>
        <v>1664</v>
      </c>
      <c r="G36" s="41">
        <f>INDEX(MFF!$C:$C,MATCH('Substance misuse services'!B36,MFF!$A:$A,0),1)</f>
        <v>0.95350990593781693</v>
      </c>
      <c r="H36" s="24">
        <f t="shared" si="1"/>
        <v>13.372976430777882</v>
      </c>
      <c r="I36" s="40">
        <f>(Inputs!$B$5/'Substance misuse services'!$H$158)*'Substance misuse services'!H36</f>
        <v>421638.90818585595</v>
      </c>
      <c r="J36" s="40">
        <f>INDEX('Age gender adjustments'!$J:$J, MATCH('Substance misuse services'!B36,'Age gender adjustments'!$B:$B,0),1)</f>
        <v>254525.27793467781</v>
      </c>
      <c r="K36" s="4">
        <v>54</v>
      </c>
      <c r="L36" s="4">
        <v>5</v>
      </c>
      <c r="M36" s="4">
        <v>52</v>
      </c>
      <c r="N36" s="4">
        <v>345</v>
      </c>
      <c r="O36" s="8">
        <f>INDEX(MFF!$C:$C,MATCH('Substance misuse services'!B36,MFF!$A:$A,0),1)</f>
        <v>0.95350990593781693</v>
      </c>
      <c r="P36" s="13">
        <f t="shared" si="2"/>
        <v>819.03847343278198</v>
      </c>
      <c r="Q36" s="40">
        <f>(Inputs!$B$5/'Substance misuse services'!$P$158)*'Substance misuse services'!P36</f>
        <v>543682.55966690881</v>
      </c>
      <c r="R36" s="24">
        <f t="shared" si="3"/>
        <v>405940.36722178385</v>
      </c>
      <c r="S36" s="4">
        <f>INDEX('Age gender adjustments'!$J:$J,MATCH('Substance misuse services'!B36,'Age gender adjustments'!$B:$B,0),1)</f>
        <v>254525.27793467781</v>
      </c>
      <c r="T36" s="4">
        <f>INDEX('Age gender adjustments'!$L:$L,MATCH('Substance misuse services'!B36,'Age gender adjustments'!$B:$B,0),1)</f>
        <v>276138.71571957413</v>
      </c>
      <c r="U36" s="4">
        <f>(R36*Inputs!$C$10)+('Substance misuse services'!S36*Inputs!$C$11)+('Substance misuse services'!T36*Inputs!$C$12)</f>
        <v>335954.92291382398</v>
      </c>
    </row>
    <row r="37" spans="1:21" x14ac:dyDescent="0.2">
      <c r="A37" t="s">
        <v>14118</v>
      </c>
      <c r="B37" s="39" t="s">
        <v>8748</v>
      </c>
      <c r="C37" s="39" t="s">
        <v>12362</v>
      </c>
      <c r="D37" s="40">
        <v>1979</v>
      </c>
      <c r="E37" s="40">
        <v>384</v>
      </c>
      <c r="F37" s="24">
        <f t="shared" si="0"/>
        <v>2363</v>
      </c>
      <c r="G37" s="41">
        <f>INDEX(MFF!$C:$C,MATCH('Substance misuse services'!B37,MFF!$A:$A,0),1)</f>
        <v>0.95577084703648496</v>
      </c>
      <c r="H37" s="24">
        <f t="shared" si="1"/>
        <v>20.749785089162089</v>
      </c>
      <c r="I37" s="40">
        <f>(Inputs!$B$5/'Substance misuse services'!$H$158)*'Substance misuse services'!H37</f>
        <v>654223.5960238321</v>
      </c>
      <c r="J37" s="40">
        <f>INDEX('Age gender adjustments'!$J:$J, MATCH('Substance misuse services'!B37,'Age gender adjustments'!$B:$B,0),1)</f>
        <v>349655.62890714331</v>
      </c>
      <c r="K37" s="4">
        <v>142</v>
      </c>
      <c r="L37" s="4">
        <v>10</v>
      </c>
      <c r="M37" s="4">
        <v>59</v>
      </c>
      <c r="N37" s="4">
        <v>167</v>
      </c>
      <c r="O37" s="8">
        <f>INDEX(MFF!$C:$C,MATCH('Substance misuse services'!B37,MFF!$A:$A,0),1)</f>
        <v>0.95577084703648496</v>
      </c>
      <c r="P37" s="13">
        <f t="shared" si="2"/>
        <v>1072.5318876856547</v>
      </c>
      <c r="Q37" s="40">
        <f>(Inputs!$B$5/'Substance misuse services'!$P$158)*'Substance misuse services'!P37</f>
        <v>711952.98015408113</v>
      </c>
      <c r="R37" s="24">
        <f t="shared" si="3"/>
        <v>592673.16074187658</v>
      </c>
      <c r="S37" s="4">
        <f>INDEX('Age gender adjustments'!$J:$J,MATCH('Substance misuse services'!B37,'Age gender adjustments'!$B:$B,0),1)</f>
        <v>349655.62890714331</v>
      </c>
      <c r="T37" s="4">
        <f>INDEX('Age gender adjustments'!$L:$L,MATCH('Substance misuse services'!B37,'Age gender adjustments'!$B:$B,0),1)</f>
        <v>372206.22110108385</v>
      </c>
      <c r="U37" s="4">
        <f>(R37*Inputs!$C$10)+('Substance misuse services'!S37*Inputs!$C$11)+('Substance misuse services'!T37*Inputs!$C$12)</f>
        <v>478106.96514603967</v>
      </c>
    </row>
    <row r="38" spans="1:21" x14ac:dyDescent="0.2">
      <c r="A38" t="s">
        <v>14216</v>
      </c>
      <c r="B38" s="39" t="s">
        <v>6281</v>
      </c>
      <c r="C38" s="39" t="s">
        <v>12363</v>
      </c>
      <c r="D38" s="40">
        <v>1438</v>
      </c>
      <c r="E38" s="40">
        <v>216</v>
      </c>
      <c r="F38" s="24">
        <f t="shared" si="0"/>
        <v>1654</v>
      </c>
      <c r="G38" s="41">
        <f>INDEX(MFF!$C:$C,MATCH('Substance misuse services'!B38,MFF!$A:$A,0),1)</f>
        <v>0.94637617683695208</v>
      </c>
      <c r="H38" s="24">
        <f t="shared" si="1"/>
        <v>14.630975693899279</v>
      </c>
      <c r="I38" s="40">
        <f>(Inputs!$B$5/'Substance misuse services'!$H$158)*'Substance misuse services'!H38</f>
        <v>461302.58654098661</v>
      </c>
      <c r="J38" s="40">
        <f>INDEX('Age gender adjustments'!$J:$J, MATCH('Substance misuse services'!B38,'Age gender adjustments'!$B:$B,0),1)</f>
        <v>409560.59666227445</v>
      </c>
      <c r="K38" s="4">
        <v>101</v>
      </c>
      <c r="L38" s="4">
        <v>0</v>
      </c>
      <c r="M38" s="4">
        <v>8</v>
      </c>
      <c r="N38" s="4">
        <v>98</v>
      </c>
      <c r="O38" s="8">
        <f>INDEX(MFF!$C:$C,MATCH('Substance misuse services'!B38,MFF!$A:$A,0),1)</f>
        <v>0.94637617683695208</v>
      </c>
      <c r="P38" s="13">
        <f t="shared" si="2"/>
        <v>564.87296238862143</v>
      </c>
      <c r="Q38" s="40">
        <f>(Inputs!$B$5/'Substance misuse services'!$P$158)*'Substance misuse services'!P38</f>
        <v>374965.99737360165</v>
      </c>
      <c r="R38" s="24">
        <f t="shared" si="3"/>
        <v>431617.19113661873</v>
      </c>
      <c r="S38" s="4">
        <f>INDEX('Age gender adjustments'!$J:$J,MATCH('Substance misuse services'!B38,'Age gender adjustments'!$B:$B,0),1)</f>
        <v>409560.59666227445</v>
      </c>
      <c r="T38" s="4">
        <f>INDEX('Age gender adjustments'!$L:$L,MATCH('Substance misuse services'!B38,'Age gender adjustments'!$B:$B,0),1)</f>
        <v>445875.3191074619</v>
      </c>
      <c r="U38" s="4">
        <f>(R38*Inputs!$C$10)+('Substance misuse services'!S38*Inputs!$C$11)+('Substance misuse services'!T38*Inputs!$C$12)</f>
        <v>427546.305666017</v>
      </c>
    </row>
    <row r="39" spans="1:21" x14ac:dyDescent="0.2">
      <c r="A39" t="s">
        <v>14240</v>
      </c>
      <c r="B39" s="39" t="s">
        <v>286</v>
      </c>
      <c r="C39" s="39" t="s">
        <v>12364</v>
      </c>
      <c r="D39" s="40">
        <v>3848</v>
      </c>
      <c r="E39" s="40">
        <v>566</v>
      </c>
      <c r="F39" s="24">
        <f t="shared" si="0"/>
        <v>4414</v>
      </c>
      <c r="G39" s="41">
        <f>INDEX(MFF!$C:$C,MATCH('Substance misuse services'!B39,MFF!$A:$A,0),1)</f>
        <v>0.94882254282219847</v>
      </c>
      <c r="H39" s="24">
        <f t="shared" si="1"/>
        <v>39.195859243985019</v>
      </c>
      <c r="I39" s="40">
        <f>(Inputs!$B$5/'Substance misuse services'!$H$158)*'Substance misuse services'!H39</f>
        <v>1235813.087878075</v>
      </c>
      <c r="J39" s="40">
        <f>INDEX('Age gender adjustments'!$J:$J, MATCH('Substance misuse services'!B39,'Age gender adjustments'!$B:$B,0),1)</f>
        <v>1160049.9667560686</v>
      </c>
      <c r="K39" s="4">
        <v>224</v>
      </c>
      <c r="L39" s="4">
        <v>11</v>
      </c>
      <c r="M39" s="4">
        <v>51</v>
      </c>
      <c r="N39" s="4">
        <v>217</v>
      </c>
      <c r="O39" s="8">
        <f>INDEX(MFF!$C:$C,MATCH('Substance misuse services'!B39,MFF!$A:$A,0),1)</f>
        <v>0.94882254282219847</v>
      </c>
      <c r="P39" s="13">
        <f t="shared" si="2"/>
        <v>1428.2720219226273</v>
      </c>
      <c r="Q39" s="40">
        <f>(Inputs!$B$5/'Substance misuse services'!$P$158)*'Substance misuse services'!P39</f>
        <v>948095.37520859146</v>
      </c>
      <c r="R39" s="24">
        <f t="shared" si="3"/>
        <v>1160086.3962748968</v>
      </c>
      <c r="S39" s="4">
        <f>INDEX('Age gender adjustments'!$J:$J,MATCH('Substance misuse services'!B39,'Age gender adjustments'!$B:$B,0),1)</f>
        <v>1160049.9667560686</v>
      </c>
      <c r="T39" s="4">
        <f>INDEX('Age gender adjustments'!$L:$L,MATCH('Substance misuse services'!B39,'Age gender adjustments'!$B:$B,0),1)</f>
        <v>1222322.0495521075</v>
      </c>
      <c r="U39" s="4">
        <f>(R39*Inputs!$C$10)+('Substance misuse services'!S39*Inputs!$C$11)+('Substance misuse services'!T39*Inputs!$C$12)</f>
        <v>1171566.608478127</v>
      </c>
    </row>
    <row r="40" spans="1:21" x14ac:dyDescent="0.2">
      <c r="A40" t="s">
        <v>8412</v>
      </c>
      <c r="B40" s="39" t="s">
        <v>8559</v>
      </c>
      <c r="C40" s="39" t="s">
        <v>12365</v>
      </c>
      <c r="D40" s="40">
        <v>1921</v>
      </c>
      <c r="E40" s="40">
        <v>142</v>
      </c>
      <c r="F40" s="24">
        <f t="shared" si="0"/>
        <v>2063</v>
      </c>
      <c r="G40" s="41">
        <f>INDEX(MFF!$C:$C,MATCH('Substance misuse services'!B40,MFF!$A:$A,0),1)</f>
        <v>0.93207458273317556</v>
      </c>
      <c r="H40" s="24">
        <f t="shared" si="1"/>
        <v>18.566925688044858</v>
      </c>
      <c r="I40" s="40">
        <f>(Inputs!$B$5/'Substance misuse services'!$H$158)*'Substance misuse services'!H40</f>
        <v>585399.84094025532</v>
      </c>
      <c r="J40" s="40">
        <f>INDEX('Age gender adjustments'!$J:$J, MATCH('Substance misuse services'!B40,'Age gender adjustments'!$B:$B,0),1)</f>
        <v>360867.81508683704</v>
      </c>
      <c r="K40" s="4">
        <v>140</v>
      </c>
      <c r="L40" s="4">
        <v>1</v>
      </c>
      <c r="M40" s="4">
        <v>10</v>
      </c>
      <c r="N40" s="4">
        <v>43</v>
      </c>
      <c r="O40" s="8">
        <f>INDEX(MFF!$C:$C,MATCH('Substance misuse services'!B40,MFF!$A:$A,0),1)</f>
        <v>0.93207458273317556</v>
      </c>
      <c r="P40" s="13">
        <f t="shared" si="2"/>
        <v>680.68906202890491</v>
      </c>
      <c r="Q40" s="40">
        <f>(Inputs!$B$5/'Substance misuse services'!$P$158)*'Substance misuse services'!P40</f>
        <v>451845.40602843178</v>
      </c>
      <c r="R40" s="24">
        <f t="shared" si="3"/>
        <v>504801.26775307028</v>
      </c>
      <c r="S40" s="4">
        <f>INDEX('Age gender adjustments'!$J:$J,MATCH('Substance misuse services'!B40,'Age gender adjustments'!$B:$B,0),1)</f>
        <v>360867.81508683704</v>
      </c>
      <c r="T40" s="4">
        <f>INDEX('Age gender adjustments'!$L:$L,MATCH('Substance misuse services'!B40,'Age gender adjustments'!$B:$B,0),1)</f>
        <v>359227.70501728903</v>
      </c>
      <c r="U40" s="4">
        <f>(R40*Inputs!$C$10)+('Substance misuse services'!S40*Inputs!$C$11)+('Substance misuse services'!T40*Inputs!$C$12)</f>
        <v>434177.52281439182</v>
      </c>
    </row>
    <row r="41" spans="1:21" x14ac:dyDescent="0.2">
      <c r="A41" t="s">
        <v>8411</v>
      </c>
      <c r="B41" s="39" t="s">
        <v>5863</v>
      </c>
      <c r="C41" s="39" t="s">
        <v>12366</v>
      </c>
      <c r="D41" s="40">
        <v>549</v>
      </c>
      <c r="E41" s="40">
        <v>62</v>
      </c>
      <c r="F41" s="24">
        <f t="shared" si="0"/>
        <v>611</v>
      </c>
      <c r="G41" s="41">
        <f>INDEX(MFF!$C:$C,MATCH('Substance misuse services'!B41,MFF!$A:$A,0),1)</f>
        <v>0.93596227095204687</v>
      </c>
      <c r="H41" s="24">
        <f t="shared" si="1"/>
        <v>5.4285811715218726</v>
      </c>
      <c r="I41" s="40">
        <f>(Inputs!$B$5/'Substance misuse services'!$H$158)*'Substance misuse services'!H41</f>
        <v>171158.68333476424</v>
      </c>
      <c r="J41" s="40">
        <f>INDEX('Age gender adjustments'!$J:$J, MATCH('Substance misuse services'!B41,'Age gender adjustments'!$B:$B,0),1)</f>
        <v>216175.76924107902</v>
      </c>
      <c r="K41" s="4">
        <v>61</v>
      </c>
      <c r="L41" s="4">
        <v>3</v>
      </c>
      <c r="M41" s="4">
        <v>14</v>
      </c>
      <c r="N41" s="4">
        <v>30</v>
      </c>
      <c r="O41" s="8">
        <f>INDEX(MFF!$C:$C,MATCH('Substance misuse services'!B41,MFF!$A:$A,0),1)</f>
        <v>0.93596227095204687</v>
      </c>
      <c r="P41" s="13">
        <f t="shared" si="2"/>
        <v>356.97920290359042</v>
      </c>
      <c r="Q41" s="40">
        <f>(Inputs!$B$5/'Substance misuse services'!$P$158)*'Substance misuse services'!P41</f>
        <v>236964.89612878382</v>
      </c>
      <c r="R41" s="24">
        <f t="shared" si="3"/>
        <v>195124.02651108371</v>
      </c>
      <c r="S41" s="4">
        <f>INDEX('Age gender adjustments'!$J:$J,MATCH('Substance misuse services'!B41,'Age gender adjustments'!$B:$B,0),1)</f>
        <v>216175.76924107902</v>
      </c>
      <c r="T41" s="4">
        <f>INDEX('Age gender adjustments'!$L:$L,MATCH('Substance misuse services'!B41,'Age gender adjustments'!$B:$B,0),1)</f>
        <v>238932.943248386</v>
      </c>
      <c r="U41" s="4">
        <f>(R41*Inputs!$C$10)+('Substance misuse services'!S41*Inputs!$C$11)+('Substance misuse services'!T41*Inputs!$C$12)</f>
        <v>209611.09935335538</v>
      </c>
    </row>
    <row r="42" spans="1:21" x14ac:dyDescent="0.2">
      <c r="A42" t="s">
        <v>8413</v>
      </c>
      <c r="B42" s="39" t="s">
        <v>5743</v>
      </c>
      <c r="C42" s="39" t="s">
        <v>12367</v>
      </c>
      <c r="D42" s="40">
        <v>978</v>
      </c>
      <c r="E42" s="40">
        <v>83</v>
      </c>
      <c r="F42" s="24">
        <f t="shared" si="0"/>
        <v>1061</v>
      </c>
      <c r="G42" s="41">
        <f>INDEX(MFF!$C:$C,MATCH('Substance misuse services'!B42,MFF!$A:$A,0),1)</f>
        <v>0.95375775105947436</v>
      </c>
      <c r="H42" s="24">
        <f t="shared" si="1"/>
        <v>9.7235602720513405</v>
      </c>
      <c r="I42" s="40">
        <f>(Inputs!$B$5/'Substance misuse services'!$H$158)*'Substance misuse services'!H42</f>
        <v>306575.82909899828</v>
      </c>
      <c r="J42" s="40">
        <f>INDEX('Age gender adjustments'!$J:$J, MATCH('Substance misuse services'!B42,'Age gender adjustments'!$B:$B,0),1)</f>
        <v>173664.80276517157</v>
      </c>
      <c r="K42" s="4">
        <v>63</v>
      </c>
      <c r="L42" s="4">
        <v>3</v>
      </c>
      <c r="M42" s="4">
        <v>11</v>
      </c>
      <c r="N42" s="4">
        <v>42</v>
      </c>
      <c r="O42" s="8">
        <f>INDEX(MFF!$C:$C,MATCH('Substance misuse services'!B42,MFF!$A:$A,0),1)</f>
        <v>0.95375775105947436</v>
      </c>
      <c r="P42" s="13">
        <f t="shared" si="2"/>
        <v>369.42932867916903</v>
      </c>
      <c r="Q42" s="40">
        <f>(Inputs!$B$5/'Substance misuse services'!$P$158)*'Substance misuse services'!P42</f>
        <v>245229.36290220832</v>
      </c>
      <c r="R42" s="24">
        <f t="shared" si="3"/>
        <v>262407.88953952189</v>
      </c>
      <c r="S42" s="4">
        <f>INDEX('Age gender adjustments'!$J:$J,MATCH('Substance misuse services'!B42,'Age gender adjustments'!$B:$B,0),1)</f>
        <v>173664.80276517157</v>
      </c>
      <c r="T42" s="4">
        <f>INDEX('Age gender adjustments'!$L:$L,MATCH('Substance misuse services'!B42,'Age gender adjustments'!$B:$B,0),1)</f>
        <v>181563.50223966612</v>
      </c>
      <c r="U42" s="4">
        <f>(R42*Inputs!$C$10)+('Substance misuse services'!S42*Inputs!$C$11)+('Substance misuse services'!T42*Inputs!$C$12)</f>
        <v>220509.51078358653</v>
      </c>
    </row>
    <row r="43" spans="1:21" x14ac:dyDescent="0.2">
      <c r="A43" t="s">
        <v>8414</v>
      </c>
      <c r="B43" s="39" t="s">
        <v>16</v>
      </c>
      <c r="C43" s="39" t="s">
        <v>12368</v>
      </c>
      <c r="D43" s="40">
        <v>755</v>
      </c>
      <c r="E43" s="40">
        <v>78</v>
      </c>
      <c r="F43" s="24">
        <f t="shared" si="0"/>
        <v>833</v>
      </c>
      <c r="G43" s="41">
        <f>INDEX(MFF!$C:$C,MATCH('Substance misuse services'!B43,MFF!$A:$A,0),1)</f>
        <v>0.93324217950619015</v>
      </c>
      <c r="H43" s="24">
        <f t="shared" si="1"/>
        <v>7.4099429052791494</v>
      </c>
      <c r="I43" s="40">
        <f>(Inputs!$B$5/'Substance misuse services'!$H$158)*'Substance misuse services'!H43</f>
        <v>233629.38329202557</v>
      </c>
      <c r="J43" s="40">
        <f>INDEX('Age gender adjustments'!$J:$J, MATCH('Substance misuse services'!B43,'Age gender adjustments'!$B:$B,0),1)</f>
        <v>160722.98403437034</v>
      </c>
      <c r="K43" s="4">
        <v>28</v>
      </c>
      <c r="L43" s="4">
        <v>1</v>
      </c>
      <c r="M43" s="4">
        <v>13</v>
      </c>
      <c r="N43" s="4">
        <v>24</v>
      </c>
      <c r="O43" s="8">
        <f>INDEX(MFF!$C:$C,MATCH('Substance misuse services'!B43,MFF!$A:$A,0),1)</f>
        <v>0.93324217950619015</v>
      </c>
      <c r="P43" s="13">
        <f t="shared" si="2"/>
        <v>203.44570344809716</v>
      </c>
      <c r="Q43" s="40">
        <f>(Inputs!$B$5/'Substance misuse services'!$P$158)*'Substance misuse services'!P43</f>
        <v>135048.45546547335</v>
      </c>
      <c r="R43" s="24">
        <f t="shared" si="3"/>
        <v>196415.6619048779</v>
      </c>
      <c r="S43" s="4">
        <f>INDEX('Age gender adjustments'!$J:$J,MATCH('Substance misuse services'!B43,'Age gender adjustments'!$B:$B,0),1)</f>
        <v>160722.98403437034</v>
      </c>
      <c r="T43" s="4">
        <f>INDEX('Age gender adjustments'!$L:$L,MATCH('Substance misuse services'!B43,'Age gender adjustments'!$B:$B,0),1)</f>
        <v>169142.83934312663</v>
      </c>
      <c r="U43" s="4">
        <f>(R43*Inputs!$C$10)+('Substance misuse services'!S43*Inputs!$C$11)+('Substance misuse services'!T43*Inputs!$C$12)</f>
        <v>180532.10722134434</v>
      </c>
    </row>
    <row r="44" spans="1:21" x14ac:dyDescent="0.2">
      <c r="A44" t="s">
        <v>8415</v>
      </c>
      <c r="B44" s="39" t="s">
        <v>12065</v>
      </c>
      <c r="C44" s="39" t="s">
        <v>12369</v>
      </c>
      <c r="D44" s="40">
        <v>645</v>
      </c>
      <c r="E44" s="40">
        <v>118.00000000000001</v>
      </c>
      <c r="F44" s="24">
        <f t="shared" si="0"/>
        <v>763</v>
      </c>
      <c r="G44" s="41">
        <f>INDEX(MFF!$C:$C,MATCH('Substance misuse services'!B44,MFF!$A:$A,0),1)</f>
        <v>0.96079961686388549</v>
      </c>
      <c r="H44" s="24">
        <f t="shared" si="1"/>
        <v>6.7640293027217533</v>
      </c>
      <c r="I44" s="40">
        <f>(Inputs!$B$5/'Substance misuse services'!$H$158)*'Substance misuse services'!H44</f>
        <v>213264.2605705125</v>
      </c>
      <c r="J44" s="40">
        <f>INDEX('Age gender adjustments'!$J:$J, MATCH('Substance misuse services'!B44,'Age gender adjustments'!$B:$B,0),1)</f>
        <v>152895.97718537197</v>
      </c>
      <c r="K44" s="4">
        <v>43</v>
      </c>
      <c r="L44" s="4">
        <v>1</v>
      </c>
      <c r="M44" s="4">
        <v>10</v>
      </c>
      <c r="N44" s="4">
        <v>51</v>
      </c>
      <c r="O44" s="8">
        <f>INDEX(MFF!$C:$C,MATCH('Substance misuse services'!B44,MFF!$A:$A,0),1)</f>
        <v>0.96079961686388549</v>
      </c>
      <c r="P44" s="13">
        <f t="shared" si="2"/>
        <v>286.27153271024486</v>
      </c>
      <c r="Q44" s="40">
        <f>(Inputs!$B$5/'Substance misuse services'!$P$158)*'Substance misuse services'!P44</f>
        <v>190028.72845685497</v>
      </c>
      <c r="R44" s="24">
        <f t="shared" si="3"/>
        <v>194128.76613534728</v>
      </c>
      <c r="S44" s="4">
        <f>INDEX('Age gender adjustments'!$J:$J,MATCH('Substance misuse services'!B44,'Age gender adjustments'!$B:$B,0),1)</f>
        <v>152895.97718537197</v>
      </c>
      <c r="T44" s="4">
        <f>INDEX('Age gender adjustments'!$L:$L,MATCH('Substance misuse services'!B44,'Age gender adjustments'!$B:$B,0),1)</f>
        <v>156391.21602481883</v>
      </c>
      <c r="U44" s="4">
        <f>(R44*Inputs!$C$10)+('Substance misuse services'!S44*Inputs!$C$11)+('Substance misuse services'!T44*Inputs!$C$12)</f>
        <v>174629.21602752831</v>
      </c>
    </row>
    <row r="45" spans="1:21" x14ac:dyDescent="0.2">
      <c r="A45" t="s">
        <v>14119</v>
      </c>
      <c r="B45" s="39" t="s">
        <v>13586</v>
      </c>
      <c r="C45" s="39" t="s">
        <v>12370</v>
      </c>
      <c r="D45" s="40">
        <v>1087</v>
      </c>
      <c r="E45" s="40">
        <v>172</v>
      </c>
      <c r="F45" s="24">
        <f t="shared" si="0"/>
        <v>1259</v>
      </c>
      <c r="G45" s="41">
        <f>INDEX(MFF!$C:$C,MATCH('Substance misuse services'!B45,MFF!$A:$A,0),1)</f>
        <v>0.94576935330817613</v>
      </c>
      <c r="H45" s="24">
        <f t="shared" si="1"/>
        <v>11.093874514304906</v>
      </c>
      <c r="I45" s="40">
        <f>(Inputs!$B$5/'Substance misuse services'!$H$158)*'Substance misuse services'!H45</f>
        <v>349780.70603615994</v>
      </c>
      <c r="J45" s="40">
        <f>INDEX('Age gender adjustments'!$J:$J, MATCH('Substance misuse services'!B45,'Age gender adjustments'!$B:$B,0),1)</f>
        <v>277191.10744338005</v>
      </c>
      <c r="K45" s="4">
        <v>45</v>
      </c>
      <c r="L45" s="4">
        <v>5</v>
      </c>
      <c r="M45" s="4">
        <v>16</v>
      </c>
      <c r="N45" s="4">
        <v>44</v>
      </c>
      <c r="O45" s="8">
        <f>INDEX(MFF!$C:$C,MATCH('Substance misuse services'!B45,MFF!$A:$A,0),1)</f>
        <v>0.94576935330817613</v>
      </c>
      <c r="P45" s="13">
        <f t="shared" si="2"/>
        <v>317.22410002514317</v>
      </c>
      <c r="Q45" s="40">
        <f>(Inputs!$B$5/'Substance misuse services'!$P$158)*'Substance misuse services'!P45</f>
        <v>210575.2248326535</v>
      </c>
      <c r="R45" s="24">
        <f t="shared" si="3"/>
        <v>304518.1061331915</v>
      </c>
      <c r="S45" s="4">
        <f>INDEX('Age gender adjustments'!$J:$J,MATCH('Substance misuse services'!B45,'Age gender adjustments'!$B:$B,0),1)</f>
        <v>277191.10744338005</v>
      </c>
      <c r="T45" s="4">
        <f>INDEX('Age gender adjustments'!$L:$L,MATCH('Substance misuse services'!B45,'Age gender adjustments'!$B:$B,0),1)</f>
        <v>288153.48214779183</v>
      </c>
      <c r="U45" s="4">
        <f>(R45*Inputs!$C$10)+('Substance misuse services'!S45*Inputs!$C$11)+('Substance misuse services'!T45*Inputs!$C$12)</f>
        <v>293191.18787175528</v>
      </c>
    </row>
    <row r="46" spans="1:21" x14ac:dyDescent="0.2">
      <c r="A46" t="s">
        <v>14120</v>
      </c>
      <c r="B46" s="39" t="s">
        <v>841</v>
      </c>
      <c r="C46" s="39" t="s">
        <v>12371</v>
      </c>
      <c r="D46" s="40">
        <v>1636</v>
      </c>
      <c r="E46" s="40">
        <v>106</v>
      </c>
      <c r="F46" s="24">
        <f t="shared" si="0"/>
        <v>1742</v>
      </c>
      <c r="G46" s="41">
        <f>INDEX(MFF!$C:$C,MATCH('Substance misuse services'!B46,MFF!$A:$A,0),1)</f>
        <v>0.95853137713283787</v>
      </c>
      <c r="H46" s="24">
        <f t="shared" si="1"/>
        <v>16.189594959773629</v>
      </c>
      <c r="I46" s="40">
        <f>(Inputs!$B$5/'Substance misuse services'!$H$158)*'Substance misuse services'!H46</f>
        <v>510444.56543718919</v>
      </c>
      <c r="J46" s="40">
        <f>INDEX('Age gender adjustments'!$J:$J, MATCH('Substance misuse services'!B46,'Age gender adjustments'!$B:$B,0),1)</f>
        <v>332289.0646930706</v>
      </c>
      <c r="K46" s="4">
        <v>125</v>
      </c>
      <c r="L46" s="4">
        <v>4</v>
      </c>
      <c r="M46" s="4">
        <v>31</v>
      </c>
      <c r="N46" s="4">
        <v>59</v>
      </c>
      <c r="O46" s="8">
        <f>INDEX(MFF!$C:$C,MATCH('Substance misuse services'!B46,MFF!$A:$A,0),1)</f>
        <v>0.95853137713283787</v>
      </c>
      <c r="P46" s="13">
        <f t="shared" si="2"/>
        <v>755.33969363728659</v>
      </c>
      <c r="Q46" s="40">
        <f>(Inputs!$B$5/'Substance misuse services'!$P$158)*'Substance misuse services'!P46</f>
        <v>501398.93469661503</v>
      </c>
      <c r="R46" s="24">
        <f t="shared" si="3"/>
        <v>465878.11911048595</v>
      </c>
      <c r="S46" s="4">
        <f>INDEX('Age gender adjustments'!$J:$J,MATCH('Substance misuse services'!B46,'Age gender adjustments'!$B:$B,0),1)</f>
        <v>332289.0646930706</v>
      </c>
      <c r="T46" s="4">
        <f>INDEX('Age gender adjustments'!$L:$L,MATCH('Substance misuse services'!B46,'Age gender adjustments'!$B:$B,0),1)</f>
        <v>342776.07954284357</v>
      </c>
      <c r="U46" s="4">
        <f>(R46*Inputs!$C$10)+('Substance misuse services'!S46*Inputs!$C$11)+('Substance misuse services'!T46*Inputs!$C$12)</f>
        <v>402547.46025678504</v>
      </c>
    </row>
    <row r="47" spans="1:21" x14ac:dyDescent="0.2">
      <c r="A47" t="s">
        <v>14121</v>
      </c>
      <c r="B47" s="39" t="s">
        <v>5161</v>
      </c>
      <c r="C47" s="39" t="s">
        <v>12372</v>
      </c>
      <c r="D47" s="40">
        <v>1189</v>
      </c>
      <c r="E47" s="40">
        <v>186</v>
      </c>
      <c r="F47" s="24">
        <f t="shared" si="0"/>
        <v>1375</v>
      </c>
      <c r="G47" s="41">
        <f>INDEX(MFF!$C:$C,MATCH('Substance misuse services'!B47,MFF!$A:$A,0),1)</f>
        <v>0.94625909118128737</v>
      </c>
      <c r="H47" s="24">
        <f t="shared" si="1"/>
        <v>12.131041548944104</v>
      </c>
      <c r="I47" s="40">
        <f>(Inputs!$B$5/'Substance misuse services'!$H$158)*'Substance misuse services'!H47</f>
        <v>382481.72651243664</v>
      </c>
      <c r="J47" s="40">
        <f>INDEX('Age gender adjustments'!$J:$J, MATCH('Substance misuse services'!B47,'Age gender adjustments'!$B:$B,0),1)</f>
        <v>258361.89280425961</v>
      </c>
      <c r="K47" s="4">
        <v>82</v>
      </c>
      <c r="L47" s="4">
        <v>3</v>
      </c>
      <c r="M47" s="4">
        <v>14</v>
      </c>
      <c r="N47" s="4">
        <v>103</v>
      </c>
      <c r="O47" s="8">
        <f>INDEX(MFF!$C:$C,MATCH('Substance misuse services'!B47,MFF!$A:$A,0),1)</f>
        <v>0.94625909118128737</v>
      </c>
      <c r="P47" s="13">
        <f t="shared" si="2"/>
        <v>520.19218027371005</v>
      </c>
      <c r="Q47" s="40">
        <f>(Inputs!$B$5/'Substance misuse services'!$P$158)*'Substance misuse services'!P47</f>
        <v>345306.63120690582</v>
      </c>
      <c r="R47" s="24">
        <f t="shared" si="3"/>
        <v>345257.94736136805</v>
      </c>
      <c r="S47" s="4">
        <f>INDEX('Age gender adjustments'!$J:$J,MATCH('Substance misuse services'!B47,'Age gender adjustments'!$B:$B,0),1)</f>
        <v>258361.89280425961</v>
      </c>
      <c r="T47" s="4">
        <f>INDEX('Age gender adjustments'!$L:$L,MATCH('Substance misuse services'!B47,'Age gender adjustments'!$B:$B,0),1)</f>
        <v>270097.50505077775</v>
      </c>
      <c r="U47" s="4">
        <f>(R47*Inputs!$C$10)+('Substance misuse services'!S47*Inputs!$C$11)+('Substance misuse services'!T47*Inputs!$C$12)</f>
        <v>304970.41804506379</v>
      </c>
    </row>
    <row r="48" spans="1:21" x14ac:dyDescent="0.2">
      <c r="A48" t="s">
        <v>14122</v>
      </c>
      <c r="B48" s="39" t="s">
        <v>4344</v>
      </c>
      <c r="C48" s="39" t="s">
        <v>12373</v>
      </c>
      <c r="D48" s="40">
        <v>2345</v>
      </c>
      <c r="E48" s="40">
        <v>235</v>
      </c>
      <c r="F48" s="24">
        <f t="shared" si="0"/>
        <v>2580</v>
      </c>
      <c r="G48" s="41">
        <f>INDEX(MFF!$C:$C,MATCH('Substance misuse services'!B48,MFF!$A:$A,0),1)</f>
        <v>0.94432075296691131</v>
      </c>
      <c r="H48" s="24">
        <f t="shared" si="1"/>
        <v>23.253898541810191</v>
      </c>
      <c r="I48" s="40">
        <f>(Inputs!$B$5/'Substance misuse services'!$H$158)*'Substance misuse services'!H48</f>
        <v>733176.22617414512</v>
      </c>
      <c r="J48" s="40">
        <f>INDEX('Age gender adjustments'!$J:$J, MATCH('Substance misuse services'!B48,'Age gender adjustments'!$B:$B,0),1)</f>
        <v>570178.55600863101</v>
      </c>
      <c r="K48" s="4">
        <v>108</v>
      </c>
      <c r="L48" s="4">
        <v>15</v>
      </c>
      <c r="M48" s="4">
        <v>95</v>
      </c>
      <c r="N48" s="4">
        <v>137</v>
      </c>
      <c r="O48" s="8">
        <f>INDEX(MFF!$C:$C,MATCH('Substance misuse services'!B48,MFF!$A:$A,0),1)</f>
        <v>0.94432075296691131</v>
      </c>
      <c r="P48" s="13">
        <f t="shared" si="2"/>
        <v>1063.2044986101102</v>
      </c>
      <c r="Q48" s="40">
        <f>(Inputs!$B$5/'Substance misuse services'!$P$158)*'Substance misuse services'!P48</f>
        <v>705761.40438310802</v>
      </c>
      <c r="R48" s="24">
        <f t="shared" si="3"/>
        <v>688573.82097621437</v>
      </c>
      <c r="S48" s="4">
        <f>INDEX('Age gender adjustments'!$J:$J,MATCH('Substance misuse services'!B48,'Age gender adjustments'!$B:$B,0),1)</f>
        <v>570178.55600863101</v>
      </c>
      <c r="T48" s="4">
        <f>INDEX('Age gender adjustments'!$L:$L,MATCH('Substance misuse services'!B48,'Age gender adjustments'!$B:$B,0),1)</f>
        <v>578634.96703438438</v>
      </c>
      <c r="U48" s="4">
        <f>(R48*Inputs!$C$10)+('Substance misuse services'!S48*Inputs!$C$11)+('Substance misuse services'!T48*Inputs!$C$12)</f>
        <v>632291.38903034723</v>
      </c>
    </row>
    <row r="49" spans="1:21" x14ac:dyDescent="0.2">
      <c r="A49" t="s">
        <v>14135</v>
      </c>
      <c r="B49" s="39" t="s">
        <v>9808</v>
      </c>
      <c r="C49" s="39" t="s">
        <v>12374</v>
      </c>
      <c r="D49" s="40">
        <v>2698</v>
      </c>
      <c r="E49" s="40">
        <v>339</v>
      </c>
      <c r="F49" s="24">
        <f t="shared" si="0"/>
        <v>3037</v>
      </c>
      <c r="G49" s="41">
        <f>INDEX(MFF!$C:$C,MATCH('Substance misuse services'!B49,MFF!$A:$A,0),1)</f>
        <v>0.94613464399600833</v>
      </c>
      <c r="H49" s="24">
        <f t="shared" si="1"/>
        <v>27.130410916585539</v>
      </c>
      <c r="I49" s="40">
        <f>(Inputs!$B$5/'Substance misuse services'!$H$158)*'Substance misuse services'!H49</f>
        <v>855399.46149724536</v>
      </c>
      <c r="J49" s="40">
        <f>INDEX('Age gender adjustments'!$J:$J, MATCH('Substance misuse services'!B49,'Age gender adjustments'!$B:$B,0),1)</f>
        <v>704320.65134349093</v>
      </c>
      <c r="K49" s="4">
        <v>94</v>
      </c>
      <c r="L49" s="4">
        <v>12</v>
      </c>
      <c r="M49" s="4">
        <v>76</v>
      </c>
      <c r="N49" s="4">
        <v>130</v>
      </c>
      <c r="O49" s="8">
        <f>INDEX(MFF!$C:$C,MATCH('Substance misuse services'!B49,MFF!$A:$A,0),1)</f>
        <v>0.94613464399600833</v>
      </c>
      <c r="P49" s="13">
        <f t="shared" si="2"/>
        <v>904.14125241489694</v>
      </c>
      <c r="Q49" s="40">
        <f>(Inputs!$B$5/'Substance misuse services'!$P$158)*'Substance misuse services'!P49</f>
        <v>600174.2852849249</v>
      </c>
      <c r="R49" s="24">
        <f t="shared" si="3"/>
        <v>768095.51181788032</v>
      </c>
      <c r="S49" s="4">
        <f>INDEX('Age gender adjustments'!$J:$J,MATCH('Substance misuse services'!B49,'Age gender adjustments'!$B:$B,0),1)</f>
        <v>704320.65134349093</v>
      </c>
      <c r="T49" s="4">
        <f>INDEX('Age gender adjustments'!$L:$L,MATCH('Substance misuse services'!B49,'Age gender adjustments'!$B:$B,0),1)</f>
        <v>698495.87128229998</v>
      </c>
      <c r="U49" s="4">
        <f>(R49*Inputs!$C$10)+('Substance misuse services'!S49*Inputs!$C$11)+('Substance misuse services'!T49*Inputs!$C$12)</f>
        <v>735861.8220998185</v>
      </c>
    </row>
    <row r="50" spans="1:21" x14ac:dyDescent="0.2">
      <c r="A50" t="s">
        <v>14136</v>
      </c>
      <c r="B50" s="39" t="s">
        <v>4994</v>
      </c>
      <c r="C50" s="39" t="s">
        <v>12375</v>
      </c>
      <c r="D50" s="40">
        <v>759</v>
      </c>
      <c r="E50" s="40">
        <v>87</v>
      </c>
      <c r="F50" s="24">
        <f t="shared" si="0"/>
        <v>846</v>
      </c>
      <c r="G50" s="41">
        <f>INDEX(MFF!$C:$C,MATCH('Substance misuse services'!B50,MFF!$A:$A,0),1)</f>
        <v>0.94737208853801613</v>
      </c>
      <c r="H50" s="24">
        <f t="shared" si="1"/>
        <v>7.6026610105175791</v>
      </c>
      <c r="I50" s="40">
        <f>(Inputs!$B$5/'Substance misuse services'!$H$158)*'Substance misuse services'!H50</f>
        <v>239705.62607170807</v>
      </c>
      <c r="J50" s="40">
        <f>INDEX('Age gender adjustments'!$J:$J, MATCH('Substance misuse services'!B50,'Age gender adjustments'!$B:$B,0),1)</f>
        <v>216856.12125804913</v>
      </c>
      <c r="K50" s="4">
        <v>31</v>
      </c>
      <c r="L50" s="4">
        <v>0</v>
      </c>
      <c r="M50" s="4">
        <v>32</v>
      </c>
      <c r="N50" s="4">
        <v>43</v>
      </c>
      <c r="O50" s="8">
        <f>INDEX(MFF!$C:$C,MATCH('Substance misuse services'!B50,MFF!$A:$A,0),1)</f>
        <v>0.94737208853801613</v>
      </c>
      <c r="P50" s="13">
        <f t="shared" si="2"/>
        <v>327.07164110782514</v>
      </c>
      <c r="Q50" s="40">
        <f>(Inputs!$B$5/'Substance misuse services'!$P$158)*'Substance misuse services'!P50</f>
        <v>217112.08056766918</v>
      </c>
      <c r="R50" s="24">
        <f t="shared" si="3"/>
        <v>229703.03581562216</v>
      </c>
      <c r="S50" s="4">
        <f>INDEX('Age gender adjustments'!$J:$J,MATCH('Substance misuse services'!B50,'Age gender adjustments'!$B:$B,0),1)</f>
        <v>216856.12125804913</v>
      </c>
      <c r="T50" s="4">
        <f>INDEX('Age gender adjustments'!$L:$L,MATCH('Substance misuse services'!B50,'Age gender adjustments'!$B:$B,0),1)</f>
        <v>223569.79129638686</v>
      </c>
      <c r="U50" s="4">
        <f>(R50*Inputs!$C$10)+('Substance misuse services'!S50*Inputs!$C$11)+('Substance misuse services'!T50*Inputs!$C$12)</f>
        <v>224666.09924639613</v>
      </c>
    </row>
    <row r="51" spans="1:21" x14ac:dyDescent="0.2">
      <c r="A51" t="s">
        <v>14137</v>
      </c>
      <c r="B51" s="39" t="s">
        <v>5049</v>
      </c>
      <c r="C51" s="39" t="s">
        <v>12376</v>
      </c>
      <c r="D51" s="40">
        <v>1423</v>
      </c>
      <c r="E51" s="40">
        <v>164</v>
      </c>
      <c r="F51" s="24">
        <f t="shared" si="0"/>
        <v>1587</v>
      </c>
      <c r="G51" s="41">
        <f>INDEX(MFF!$C:$C,MATCH('Substance misuse services'!B51,MFF!$A:$A,0),1)</f>
        <v>0.94773931176744763</v>
      </c>
      <c r="H51" s="24">
        <f t="shared" si="1"/>
        <v>14.263476642100086</v>
      </c>
      <c r="I51" s="40">
        <f>(Inputs!$B$5/'Substance misuse services'!$H$158)*'Substance misuse services'!H51</f>
        <v>449715.6447885636</v>
      </c>
      <c r="J51" s="40">
        <f>INDEX('Age gender adjustments'!$J:$J, MATCH('Substance misuse services'!B51,'Age gender adjustments'!$B:$B,0),1)</f>
        <v>478769.94169745222</v>
      </c>
      <c r="K51" s="4">
        <v>80</v>
      </c>
      <c r="L51" s="4">
        <v>5</v>
      </c>
      <c r="M51" s="4">
        <v>53</v>
      </c>
      <c r="N51" s="4">
        <v>78</v>
      </c>
      <c r="O51" s="8">
        <f>INDEX(MFF!$C:$C,MATCH('Substance misuse services'!B51,MFF!$A:$A,0),1)</f>
        <v>0.94773931176744763</v>
      </c>
      <c r="P51" s="13">
        <f t="shared" si="2"/>
        <v>677.68061769728502</v>
      </c>
      <c r="Q51" s="40">
        <f>(Inputs!$B$5/'Substance misuse services'!$P$158)*'Substance misuse services'!P51</f>
        <v>449848.3829728784</v>
      </c>
      <c r="R51" s="24">
        <f t="shared" si="3"/>
        <v>456715.22368355986</v>
      </c>
      <c r="S51" s="4">
        <f>INDEX('Age gender adjustments'!$J:$J,MATCH('Substance misuse services'!B51,'Age gender adjustments'!$B:$B,0),1)</f>
        <v>478769.94169745222</v>
      </c>
      <c r="T51" s="4">
        <f>INDEX('Age gender adjustments'!$L:$L,MATCH('Substance misuse services'!B51,'Age gender adjustments'!$B:$B,0),1)</f>
        <v>488031.18017599016</v>
      </c>
      <c r="U51" s="4">
        <f>(R51*Inputs!$C$10)+('Substance misuse services'!S51*Inputs!$C$11)+('Substance misuse services'!T51*Inputs!$C$12)</f>
        <v>469200.40589999652</v>
      </c>
    </row>
    <row r="52" spans="1:21" x14ac:dyDescent="0.2">
      <c r="A52" t="s">
        <v>14138</v>
      </c>
      <c r="B52" s="39" t="s">
        <v>9087</v>
      </c>
      <c r="C52" s="39" t="s">
        <v>12377</v>
      </c>
      <c r="D52" s="40">
        <v>2870</v>
      </c>
      <c r="E52" s="40">
        <v>232</v>
      </c>
      <c r="F52" s="24">
        <f t="shared" si="0"/>
        <v>3102</v>
      </c>
      <c r="G52" s="41">
        <f>INDEX(MFF!$C:$C,MATCH('Substance misuse services'!B52,MFF!$A:$A,0),1)</f>
        <v>0.96754743764927986</v>
      </c>
      <c r="H52" s="24">
        <f t="shared" si="1"/>
        <v>28.890966488207496</v>
      </c>
      <c r="I52" s="40">
        <f>(Inputs!$B$5/'Substance misuse services'!$H$158)*'Substance misuse services'!H52</f>
        <v>910908.32542605349</v>
      </c>
      <c r="J52" s="40">
        <f>INDEX('Age gender adjustments'!$J:$J, MATCH('Substance misuse services'!B52,'Age gender adjustments'!$B:$B,0),1)</f>
        <v>868489.00910271297</v>
      </c>
      <c r="K52" s="4">
        <v>109</v>
      </c>
      <c r="L52" s="4">
        <v>10</v>
      </c>
      <c r="M52" s="4">
        <v>74</v>
      </c>
      <c r="N52" s="4">
        <v>72</v>
      </c>
      <c r="O52" s="8">
        <f>INDEX(MFF!$C:$C,MATCH('Substance misuse services'!B52,MFF!$A:$A,0),1)</f>
        <v>0.96754743764927986</v>
      </c>
      <c r="P52" s="13">
        <f t="shared" si="2"/>
        <v>922.13639375887419</v>
      </c>
      <c r="Q52" s="40">
        <f>(Inputs!$B$5/'Substance misuse services'!$P$158)*'Substance misuse services'!P52</f>
        <v>612119.56603157392</v>
      </c>
      <c r="R52" s="24">
        <f t="shared" si="3"/>
        <v>840969.93762955593</v>
      </c>
      <c r="S52" s="4">
        <f>INDEX('Age gender adjustments'!$J:$J,MATCH('Substance misuse services'!B52,'Age gender adjustments'!$B:$B,0),1)</f>
        <v>868489.00910271297</v>
      </c>
      <c r="T52" s="4">
        <f>INDEX('Age gender adjustments'!$L:$L,MATCH('Substance misuse services'!B52,'Age gender adjustments'!$B:$B,0),1)</f>
        <v>863602.2783800161</v>
      </c>
      <c r="U52" s="4">
        <f>(R52*Inputs!$C$10)+('Substance misuse services'!S52*Inputs!$C$11)+('Substance misuse services'!T52*Inputs!$C$12)</f>
        <v>853512.51199982653</v>
      </c>
    </row>
    <row r="53" spans="1:21" x14ac:dyDescent="0.2">
      <c r="A53" t="s">
        <v>14139</v>
      </c>
      <c r="B53" s="39" t="s">
        <v>8974</v>
      </c>
      <c r="C53" s="39" t="s">
        <v>12378</v>
      </c>
      <c r="D53" s="40">
        <v>1708</v>
      </c>
      <c r="E53" s="40">
        <v>146</v>
      </c>
      <c r="F53" s="24">
        <f t="shared" si="0"/>
        <v>1854</v>
      </c>
      <c r="G53" s="41">
        <f>INDEX(MFF!$C:$C,MATCH('Substance misuse services'!B53,MFF!$A:$A,0),1)</f>
        <v>0.9625311081865876</v>
      </c>
      <c r="H53" s="24">
        <f t="shared" si="1"/>
        <v>17.142679036803123</v>
      </c>
      <c r="I53" s="40">
        <f>(Inputs!$B$5/'Substance misuse services'!$H$158)*'Substance misuse services'!H53</f>
        <v>540494.51966601494</v>
      </c>
      <c r="J53" s="40">
        <f>INDEX('Age gender adjustments'!$J:$J, MATCH('Substance misuse services'!B53,'Age gender adjustments'!$B:$B,0),1)</f>
        <v>361680.18372861005</v>
      </c>
      <c r="K53" s="4">
        <v>70</v>
      </c>
      <c r="L53" s="4">
        <v>6</v>
      </c>
      <c r="M53" s="4">
        <v>26</v>
      </c>
      <c r="N53" s="4">
        <v>115</v>
      </c>
      <c r="O53" s="8">
        <f>INDEX(MFF!$C:$C,MATCH('Substance misuse services'!B53,MFF!$A:$A,0),1)</f>
        <v>0.9625311081865876</v>
      </c>
      <c r="P53" s="13">
        <f t="shared" si="2"/>
        <v>550.23279382876774</v>
      </c>
      <c r="Q53" s="40">
        <f>(Inputs!$B$5/'Substance misuse services'!$P$158)*'Substance misuse services'!P53</f>
        <v>365247.76730900444</v>
      </c>
      <c r="R53" s="24">
        <f t="shared" si="3"/>
        <v>462529.72856963577</v>
      </c>
      <c r="S53" s="4">
        <f>INDEX('Age gender adjustments'!$J:$J,MATCH('Substance misuse services'!B53,'Age gender adjustments'!$B:$B,0),1)</f>
        <v>361680.18372861005</v>
      </c>
      <c r="T53" s="4">
        <f>INDEX('Age gender adjustments'!$L:$L,MATCH('Substance misuse services'!B53,'Age gender adjustments'!$B:$B,0),1)</f>
        <v>373798.73786469665</v>
      </c>
      <c r="U53" s="4">
        <f>(R53*Inputs!$C$10)+('Substance misuse services'!S53*Inputs!$C$11)+('Substance misuse services'!T53*Inputs!$C$12)</f>
        <v>415495.71290854231</v>
      </c>
    </row>
    <row r="54" spans="1:21" x14ac:dyDescent="0.2">
      <c r="A54" t="s">
        <v>14228</v>
      </c>
      <c r="B54" s="39" t="s">
        <v>7189</v>
      </c>
      <c r="C54" s="39" t="s">
        <v>12379</v>
      </c>
      <c r="D54" s="40">
        <v>1118</v>
      </c>
      <c r="E54" s="40">
        <v>213</v>
      </c>
      <c r="F54" s="24">
        <f t="shared" si="0"/>
        <v>1331</v>
      </c>
      <c r="G54" s="41">
        <f>INDEX(MFF!$C:$C,MATCH('Substance misuse services'!B54,MFF!$A:$A,0),1)</f>
        <v>0.9607996168638856</v>
      </c>
      <c r="H54" s="24">
        <f t="shared" si="1"/>
        <v>11.76499130849828</v>
      </c>
      <c r="I54" s="40">
        <f>(Inputs!$B$5/'Substance misuse services'!$H$158)*'Substance misuse services'!H54</f>
        <v>370940.46458606905</v>
      </c>
      <c r="J54" s="40">
        <f>INDEX('Age gender adjustments'!$J:$J, MATCH('Substance misuse services'!B54,'Age gender adjustments'!$B:$B,0),1)</f>
        <v>384353.95521732204</v>
      </c>
      <c r="K54" s="4">
        <v>90</v>
      </c>
      <c r="L54" s="4">
        <v>1</v>
      </c>
      <c r="M54" s="4">
        <v>9</v>
      </c>
      <c r="N54" s="4">
        <v>93</v>
      </c>
      <c r="O54" s="8">
        <f>INDEX(MFF!$C:$C,MATCH('Substance misuse services'!B54,MFF!$A:$A,0),1)</f>
        <v>0.9607996168638856</v>
      </c>
      <c r="P54" s="13">
        <f t="shared" si="2"/>
        <v>526.77403247453105</v>
      </c>
      <c r="Q54" s="40">
        <f>(Inputs!$B$5/'Substance misuse services'!$P$158)*'Substance misuse services'!P54</f>
        <v>349675.70343973214</v>
      </c>
      <c r="R54" s="24">
        <f t="shared" si="3"/>
        <v>369906.75010830245</v>
      </c>
      <c r="S54" s="4">
        <f>INDEX('Age gender adjustments'!$J:$J,MATCH('Substance misuse services'!B54,'Age gender adjustments'!$B:$B,0),1)</f>
        <v>384353.95521732204</v>
      </c>
      <c r="T54" s="4">
        <f>INDEX('Age gender adjustments'!$L:$L,MATCH('Substance misuse services'!B54,'Age gender adjustments'!$B:$B,0),1)</f>
        <v>420769.56853168597</v>
      </c>
      <c r="U54" s="4">
        <f>(R54*Inputs!$C$10)+('Substance misuse services'!S54*Inputs!$C$11)+('Substance misuse services'!T54*Inputs!$C$12)</f>
        <v>383688.98867372214</v>
      </c>
    </row>
    <row r="55" spans="1:21" x14ac:dyDescent="0.2">
      <c r="A55" t="s">
        <v>8418</v>
      </c>
      <c r="B55" s="39" t="s">
        <v>2798</v>
      </c>
      <c r="C55" s="39" t="s">
        <v>12380</v>
      </c>
      <c r="D55" s="40">
        <v>1291</v>
      </c>
      <c r="E55" s="40">
        <v>122</v>
      </c>
      <c r="F55" s="24">
        <f t="shared" si="0"/>
        <v>1413</v>
      </c>
      <c r="G55" s="41">
        <f>INDEX(MFF!$C:$C,MATCH('Substance misuse services'!B55,MFF!$A:$A,0),1)</f>
        <v>0.96651984090891663</v>
      </c>
      <c r="H55" s="24">
        <f t="shared" si="1"/>
        <v>13.067348249088552</v>
      </c>
      <c r="I55" s="40">
        <f>(Inputs!$B$5/'Substance misuse services'!$H$158)*'Substance misuse services'!H55</f>
        <v>412002.70389690378</v>
      </c>
      <c r="J55" s="40">
        <f>INDEX('Age gender adjustments'!$J:$J, MATCH('Substance misuse services'!B55,'Age gender adjustments'!$B:$B,0),1)</f>
        <v>309380.70738312497</v>
      </c>
      <c r="K55" s="4">
        <v>62</v>
      </c>
      <c r="L55" s="4">
        <v>5</v>
      </c>
      <c r="M55" s="4">
        <v>45</v>
      </c>
      <c r="N55" s="4">
        <v>59</v>
      </c>
      <c r="O55" s="8">
        <f>INDEX(MFF!$C:$C,MATCH('Substance misuse services'!B55,MFF!$A:$A,0),1)</f>
        <v>0.96651984090891663</v>
      </c>
      <c r="P55" s="13">
        <f t="shared" si="2"/>
        <v>554.74203002877289</v>
      </c>
      <c r="Q55" s="40">
        <f>(Inputs!$B$5/'Substance misuse services'!$P$158)*'Substance misuse services'!P55</f>
        <v>368241.02484071266</v>
      </c>
      <c r="R55" s="24">
        <f t="shared" si="3"/>
        <v>378621.0889223587</v>
      </c>
      <c r="S55" s="4">
        <f>INDEX('Age gender adjustments'!$J:$J,MATCH('Substance misuse services'!B55,'Age gender adjustments'!$B:$B,0),1)</f>
        <v>309380.70738312497</v>
      </c>
      <c r="T55" s="4">
        <f>INDEX('Age gender adjustments'!$L:$L,MATCH('Substance misuse services'!B55,'Age gender adjustments'!$B:$B,0),1)</f>
        <v>308470.37274722982</v>
      </c>
      <c r="U55" s="4">
        <f>(R55*Inputs!$C$10)+('Substance misuse services'!S55*Inputs!$C$11)+('Substance misuse services'!T55*Inputs!$C$12)</f>
        <v>344624.54497299995</v>
      </c>
    </row>
    <row r="56" spans="1:21" x14ac:dyDescent="0.2">
      <c r="A56" t="s">
        <v>14193</v>
      </c>
      <c r="B56" s="39" t="s">
        <v>13216</v>
      </c>
      <c r="C56" s="39" t="s">
        <v>12381</v>
      </c>
      <c r="D56" s="40">
        <v>1256</v>
      </c>
      <c r="E56" s="40">
        <v>101</v>
      </c>
      <c r="F56" s="24">
        <f t="shared" si="0"/>
        <v>1357</v>
      </c>
      <c r="G56" s="41">
        <f>INDEX(MFF!$C:$C,MATCH('Substance misuse services'!B56,MFF!$A:$A,0),1)</f>
        <v>0.96176621272740015</v>
      </c>
      <c r="H56" s="24">
        <f t="shared" si="1"/>
        <v>12.565475569283484</v>
      </c>
      <c r="I56" s="40">
        <f>(Inputs!$B$5/'Substance misuse services'!$H$158)*'Substance misuse services'!H56</f>
        <v>396179.07257169631</v>
      </c>
      <c r="J56" s="40">
        <f>INDEX('Age gender adjustments'!$J:$J, MATCH('Substance misuse services'!B56,'Age gender adjustments'!$B:$B,0),1)</f>
        <v>514401.04126988619</v>
      </c>
      <c r="K56" s="4">
        <v>75</v>
      </c>
      <c r="L56" s="4">
        <v>10</v>
      </c>
      <c r="M56" s="4">
        <v>21</v>
      </c>
      <c r="N56" s="4">
        <v>49</v>
      </c>
      <c r="O56" s="8">
        <f>INDEX(MFF!$C:$C,MATCH('Substance misuse services'!B56,MFF!$A:$A,0),1)</f>
        <v>0.96176621272740015</v>
      </c>
      <c r="P56" s="13">
        <f t="shared" si="2"/>
        <v>488.78238785811533</v>
      </c>
      <c r="Q56" s="40">
        <f>(Inputs!$B$5/'Substance misuse services'!$P$158)*'Substance misuse services'!P56</f>
        <v>324456.62611795892</v>
      </c>
      <c r="R56" s="24">
        <f t="shared" si="3"/>
        <v>410207.85576851445</v>
      </c>
      <c r="S56" s="4">
        <f>INDEX('Age gender adjustments'!$J:$J,MATCH('Substance misuse services'!B56,'Age gender adjustments'!$B:$B,0),1)</f>
        <v>514401.04126988619</v>
      </c>
      <c r="T56" s="4">
        <f>INDEX('Age gender adjustments'!$L:$L,MATCH('Substance misuse services'!B56,'Age gender adjustments'!$B:$B,0),1)</f>
        <v>501501.15550735017</v>
      </c>
      <c r="U56" s="4">
        <f>(R56*Inputs!$C$10)+('Substance misuse services'!S56*Inputs!$C$11)+('Substance misuse services'!T56*Inputs!$C$12)</f>
        <v>458731.19250603346</v>
      </c>
    </row>
    <row r="57" spans="1:21" x14ac:dyDescent="0.2">
      <c r="A57" t="s">
        <v>14194</v>
      </c>
      <c r="B57" s="39" t="s">
        <v>9524</v>
      </c>
      <c r="C57" s="39" t="s">
        <v>12382</v>
      </c>
      <c r="D57" s="40">
        <v>14</v>
      </c>
      <c r="E57" s="40">
        <v>3.0000000000000004</v>
      </c>
      <c r="F57" s="24">
        <f t="shared" si="0"/>
        <v>17</v>
      </c>
      <c r="G57" s="41">
        <f>INDEX(MFF!$C:$C,MATCH('Substance misuse services'!B57,MFF!$A:$A,0),1)</f>
        <v>0.96619380712357938</v>
      </c>
      <c r="H57" s="24">
        <f t="shared" si="1"/>
        <v>0.14976004010415481</v>
      </c>
      <c r="I57" s="40">
        <f>(Inputs!$B$5/'Substance misuse services'!$H$158)*'Substance misuse services'!H57</f>
        <v>4721.8104455832663</v>
      </c>
      <c r="J57" s="40">
        <f>INDEX('Age gender adjustments'!$J:$J, MATCH('Substance misuse services'!B57,'Age gender adjustments'!$B:$B,0),1)</f>
        <v>18434.129564677398</v>
      </c>
      <c r="K57" s="4">
        <v>0</v>
      </c>
      <c r="L57" s="4">
        <v>0</v>
      </c>
      <c r="M57" s="4">
        <v>0</v>
      </c>
      <c r="N57" s="4">
        <v>3</v>
      </c>
      <c r="O57" s="8">
        <f>INDEX(MFF!$C:$C,MATCH('Substance misuse services'!B57,MFF!$A:$A,0),1)</f>
        <v>0.96619380712357938</v>
      </c>
      <c r="P57" s="13">
        <f t="shared" si="2"/>
        <v>2.8985814213707384</v>
      </c>
      <c r="Q57" s="40">
        <f>(Inputs!$B$5/'Substance misuse services'!$P$158)*'Substance misuse services'!P57</f>
        <v>1924.0954090578796</v>
      </c>
      <c r="R57" s="24">
        <f t="shared" si="3"/>
        <v>7453.224026860782</v>
      </c>
      <c r="S57" s="4">
        <f>INDEX('Age gender adjustments'!$J:$J,MATCH('Substance misuse services'!B57,'Age gender adjustments'!$B:$B,0),1)</f>
        <v>18434.129564677398</v>
      </c>
      <c r="T57" s="4">
        <f>INDEX('Age gender adjustments'!$L:$L,MATCH('Substance misuse services'!B57,'Age gender adjustments'!$B:$B,0),1)</f>
        <v>19981.821222922317</v>
      </c>
      <c r="U57" s="4">
        <f>(R57*Inputs!$C$10)+('Substance misuse services'!S57*Inputs!$C$11)+('Substance misuse services'!T57*Inputs!$C$12)</f>
        <v>13103.883220136195</v>
      </c>
    </row>
    <row r="58" spans="1:21" x14ac:dyDescent="0.2">
      <c r="A58" t="s">
        <v>14214</v>
      </c>
      <c r="B58" s="39" t="s">
        <v>9535</v>
      </c>
      <c r="C58" s="39" t="s">
        <v>12383</v>
      </c>
      <c r="D58" s="40">
        <v>1483</v>
      </c>
      <c r="E58" s="40">
        <v>397</v>
      </c>
      <c r="F58" s="24">
        <f t="shared" si="0"/>
        <v>1880</v>
      </c>
      <c r="G58" s="41">
        <f>INDEX(MFF!$C:$C,MATCH('Substance misuse services'!B58,MFF!$A:$A,0),1)</f>
        <v>0.96176057511588109</v>
      </c>
      <c r="H58" s="24">
        <f t="shared" si="1"/>
        <v>16.172004070573543</v>
      </c>
      <c r="I58" s="40">
        <f>(Inputs!$B$5/'Substance misuse services'!$H$158)*'Substance misuse services'!H58</f>
        <v>509889.93922104838</v>
      </c>
      <c r="J58" s="40">
        <f>INDEX('Age gender adjustments'!$J:$J, MATCH('Substance misuse services'!B58,'Age gender adjustments'!$B:$B,0),1)</f>
        <v>469417.04832764482</v>
      </c>
      <c r="K58" s="4">
        <v>71</v>
      </c>
      <c r="L58" s="4">
        <v>21</v>
      </c>
      <c r="M58" s="4">
        <v>77</v>
      </c>
      <c r="N58" s="4">
        <v>196</v>
      </c>
      <c r="O58" s="8">
        <f>INDEX(MFF!$C:$C,MATCH('Substance misuse services'!B58,MFF!$A:$A,0),1)</f>
        <v>0.96176057511588109</v>
      </c>
      <c r="P58" s="13">
        <f t="shared" si="2"/>
        <v>898.02076738153846</v>
      </c>
      <c r="Q58" s="40">
        <f>(Inputs!$B$5/'Substance misuse services'!$P$158)*'Substance misuse services'!P58</f>
        <v>596111.47129354719</v>
      </c>
      <c r="R58" s="24">
        <f t="shared" si="3"/>
        <v>517420.75182113133</v>
      </c>
      <c r="S58" s="4">
        <f>INDEX('Age gender adjustments'!$J:$J,MATCH('Substance misuse services'!B58,'Age gender adjustments'!$B:$B,0),1)</f>
        <v>469417.04832764482</v>
      </c>
      <c r="T58" s="4">
        <f>INDEX('Age gender adjustments'!$L:$L,MATCH('Substance misuse services'!B58,'Age gender adjustments'!$B:$B,0),1)</f>
        <v>465764.56337311189</v>
      </c>
      <c r="U58" s="4">
        <f>(R58*Inputs!$C$10)+('Substance misuse services'!S58*Inputs!$C$11)+('Substance misuse services'!T58*Inputs!$C$12)</f>
        <v>493293.40037858742</v>
      </c>
    </row>
    <row r="59" spans="1:21" x14ac:dyDescent="0.2">
      <c r="A59" t="s">
        <v>14230</v>
      </c>
      <c r="B59" s="39" t="s">
        <v>13919</v>
      </c>
      <c r="C59" s="39" t="s">
        <v>12384</v>
      </c>
      <c r="D59" s="40">
        <v>1945</v>
      </c>
      <c r="E59" s="40">
        <v>220</v>
      </c>
      <c r="F59" s="24">
        <f t="shared" si="0"/>
        <v>2165</v>
      </c>
      <c r="G59" s="41">
        <f>INDEX(MFF!$C:$C,MATCH('Substance misuse services'!B59,MFF!$A:$A,0),1)</f>
        <v>0.947978766551411</v>
      </c>
      <c r="H59" s="24">
        <f t="shared" si="1"/>
        <v>19.480963652631498</v>
      </c>
      <c r="I59" s="40">
        <f>(Inputs!$B$5/'Substance misuse services'!$H$158)*'Substance misuse services'!H59</f>
        <v>614218.70347423467</v>
      </c>
      <c r="J59" s="40">
        <f>INDEX('Age gender adjustments'!$J:$J, MATCH('Substance misuse services'!B59,'Age gender adjustments'!$B:$B,0),1)</f>
        <v>603587.58077309851</v>
      </c>
      <c r="K59" s="4">
        <v>145</v>
      </c>
      <c r="L59" s="4">
        <v>8</v>
      </c>
      <c r="M59" s="4">
        <v>41</v>
      </c>
      <c r="N59" s="4">
        <v>109</v>
      </c>
      <c r="O59" s="8">
        <f>INDEX(MFF!$C:$C,MATCH('Substance misuse services'!B59,MFF!$A:$A,0),1)</f>
        <v>0.947978766551411</v>
      </c>
      <c r="P59" s="13">
        <f t="shared" si="2"/>
        <v>933.1736552559388</v>
      </c>
      <c r="Q59" s="40">
        <f>(Inputs!$B$5/'Substance misuse services'!$P$158)*'Substance misuse services'!P59</f>
        <v>619446.16518055706</v>
      </c>
      <c r="R59" s="24">
        <f t="shared" si="3"/>
        <v>612712.72636722657</v>
      </c>
      <c r="S59" s="4">
        <f>INDEX('Age gender adjustments'!$J:$J,MATCH('Substance misuse services'!B59,'Age gender adjustments'!$B:$B,0),1)</f>
        <v>603587.58077309851</v>
      </c>
      <c r="T59" s="4">
        <f>INDEX('Age gender adjustments'!$L:$L,MATCH('Substance misuse services'!B59,'Age gender adjustments'!$B:$B,0),1)</f>
        <v>642351.14032202493</v>
      </c>
      <c r="U59" s="4">
        <f>(R59*Inputs!$C$10)+('Substance misuse services'!S59*Inputs!$C$11)+('Substance misuse services'!T59*Inputs!$C$12)</f>
        <v>615411.85702385486</v>
      </c>
    </row>
    <row r="60" spans="1:21" x14ac:dyDescent="0.2">
      <c r="A60" t="s">
        <v>14234</v>
      </c>
      <c r="B60" s="39" t="s">
        <v>10336</v>
      </c>
      <c r="C60" s="39" t="s">
        <v>12385</v>
      </c>
      <c r="D60" s="40">
        <v>1158</v>
      </c>
      <c r="E60" s="40">
        <v>141</v>
      </c>
      <c r="F60" s="24">
        <f t="shared" si="0"/>
        <v>1299</v>
      </c>
      <c r="G60" s="41">
        <f>INDEX(MFF!$C:$C,MATCH('Substance misuse services'!B60,MFF!$A:$A,0),1)</f>
        <v>0.9661938071235795</v>
      </c>
      <c r="H60" s="24">
        <f t="shared" si="1"/>
        <v>11.869690920513174</v>
      </c>
      <c r="I60" s="40">
        <f>(Inputs!$B$5/'Substance misuse services'!$H$158)*'Substance misuse services'!H60</f>
        <v>374241.55692897056</v>
      </c>
      <c r="J60" s="40">
        <f>INDEX('Age gender adjustments'!$J:$J, MATCH('Substance misuse services'!B60,'Age gender adjustments'!$B:$B,0),1)</f>
        <v>434484.84007128241</v>
      </c>
      <c r="K60" s="4">
        <v>68</v>
      </c>
      <c r="L60" s="4">
        <v>5</v>
      </c>
      <c r="M60" s="4">
        <v>20</v>
      </c>
      <c r="N60" s="4">
        <v>65</v>
      </c>
      <c r="O60" s="8">
        <f>INDEX(MFF!$C:$C,MATCH('Substance misuse services'!B60,MFF!$A:$A,0),1)</f>
        <v>0.9661938071235795</v>
      </c>
      <c r="P60" s="13">
        <f t="shared" si="2"/>
        <v>464.75293029593342</v>
      </c>
      <c r="Q60" s="40">
        <f>(Inputs!$B$5/'Substance misuse services'!$P$158)*'Substance misuse services'!P60</f>
        <v>308505.73074663593</v>
      </c>
      <c r="R60" s="24">
        <f t="shared" si="3"/>
        <v>375552.77964665846</v>
      </c>
      <c r="S60" s="4">
        <f>INDEX('Age gender adjustments'!$J:$J,MATCH('Substance misuse services'!B60,'Age gender adjustments'!$B:$B,0),1)</f>
        <v>434484.84007128241</v>
      </c>
      <c r="T60" s="4">
        <f>INDEX('Age gender adjustments'!$L:$L,MATCH('Substance misuse services'!B60,'Age gender adjustments'!$B:$B,0),1)</f>
        <v>462118.06811433582</v>
      </c>
      <c r="U60" s="4">
        <f>(R60*Inputs!$C$10)+('Substance misuse services'!S60*Inputs!$C$11)+('Substance misuse services'!T60*Inputs!$C$12)</f>
        <v>409447.1889817334</v>
      </c>
    </row>
    <row r="61" spans="1:21" x14ac:dyDescent="0.2">
      <c r="A61" t="s">
        <v>14219</v>
      </c>
      <c r="B61" s="39" t="s">
        <v>6118</v>
      </c>
      <c r="C61" s="39" t="s">
        <v>12386</v>
      </c>
      <c r="D61" s="40">
        <v>1712.0000000000002</v>
      </c>
      <c r="E61" s="40">
        <v>236</v>
      </c>
      <c r="F61" s="24">
        <f t="shared" si="0"/>
        <v>1948.0000000000002</v>
      </c>
      <c r="G61" s="41">
        <f>INDEX(MFF!$C:$C,MATCH('Substance misuse services'!B61,MFF!$A:$A,0),1)</f>
        <v>0.92740849763822331</v>
      </c>
      <c r="H61" s="24">
        <f t="shared" si="1"/>
        <v>16.971575506779487</v>
      </c>
      <c r="I61" s="40">
        <f>(Inputs!$B$5/'Substance misuse services'!$H$158)*'Substance misuse services'!H61</f>
        <v>535099.76660117938</v>
      </c>
      <c r="J61" s="40">
        <f>INDEX('Age gender adjustments'!$J:$J, MATCH('Substance misuse services'!B61,'Age gender adjustments'!$B:$B,0),1)</f>
        <v>549870.06705083477</v>
      </c>
      <c r="K61" s="4">
        <v>134</v>
      </c>
      <c r="L61" s="4">
        <v>5</v>
      </c>
      <c r="M61" s="4">
        <v>42</v>
      </c>
      <c r="N61" s="4">
        <v>129</v>
      </c>
      <c r="O61" s="8">
        <f>INDEX(MFF!$C:$C,MATCH('Substance misuse services'!B61,MFF!$A:$A,0),1)</f>
        <v>0.92740849763822331</v>
      </c>
      <c r="P61" s="13">
        <f t="shared" si="2"/>
        <v>886.29571908583023</v>
      </c>
      <c r="Q61" s="40">
        <f>(Inputs!$B$5/'Substance misuse services'!$P$158)*'Substance misuse services'!P61</f>
        <v>588328.31521919218</v>
      </c>
      <c r="R61" s="24">
        <f t="shared" si="3"/>
        <v>549290.34843269922</v>
      </c>
      <c r="S61" s="4">
        <f>INDEX('Age gender adjustments'!$J:$J,MATCH('Substance misuse services'!B61,'Age gender adjustments'!$B:$B,0),1)</f>
        <v>549870.06705083477</v>
      </c>
      <c r="T61" s="4">
        <f>INDEX('Age gender adjustments'!$L:$L,MATCH('Substance misuse services'!B61,'Age gender adjustments'!$B:$B,0),1)</f>
        <v>592713.22218608391</v>
      </c>
      <c r="U61" s="4">
        <f>(R61*Inputs!$C$10)+('Substance misuse services'!S61*Inputs!$C$11)+('Substance misuse services'!T61*Inputs!$C$12)</f>
        <v>557484.20309796964</v>
      </c>
    </row>
    <row r="62" spans="1:21" x14ac:dyDescent="0.2">
      <c r="A62" t="s">
        <v>14221</v>
      </c>
      <c r="B62" s="39" t="s">
        <v>1242</v>
      </c>
      <c r="C62" s="39" t="s">
        <v>12387</v>
      </c>
      <c r="D62" s="40">
        <v>1605</v>
      </c>
      <c r="E62" s="40">
        <v>91.999999999999986</v>
      </c>
      <c r="F62" s="24">
        <f t="shared" si="0"/>
        <v>1697</v>
      </c>
      <c r="G62" s="41">
        <f>INDEX(MFF!$C:$C,MATCH('Substance misuse services'!B62,MFF!$A:$A,0),1)</f>
        <v>0.97782924848811126</v>
      </c>
      <c r="H62" s="24">
        <f t="shared" si="1"/>
        <v>16.143960892538715</v>
      </c>
      <c r="I62" s="40">
        <f>(Inputs!$B$5/'Substance misuse services'!$H$158)*'Substance misuse services'!H62</f>
        <v>509005.76096575335</v>
      </c>
      <c r="J62" s="40">
        <f>INDEX('Age gender adjustments'!$J:$J, MATCH('Substance misuse services'!B62,'Age gender adjustments'!$B:$B,0),1)</f>
        <v>654482.41130779264</v>
      </c>
      <c r="K62" s="4">
        <v>111</v>
      </c>
      <c r="L62" s="4">
        <v>5</v>
      </c>
      <c r="M62" s="4">
        <v>25</v>
      </c>
      <c r="N62" s="4">
        <v>42</v>
      </c>
      <c r="O62" s="8">
        <f>INDEX(MFF!$C:$C,MATCH('Substance misuse services'!B62,MFF!$A:$A,0),1)</f>
        <v>0.97782924848811126</v>
      </c>
      <c r="P62" s="13">
        <f t="shared" si="2"/>
        <v>663.41243097007271</v>
      </c>
      <c r="Q62" s="40">
        <f>(Inputs!$B$5/'Substance misuse services'!$P$158)*'Substance misuse services'!P62</f>
        <v>440377.07663833798</v>
      </c>
      <c r="R62" s="24">
        <f t="shared" si="3"/>
        <v>530194.42018235975</v>
      </c>
      <c r="S62" s="4">
        <f>INDEX('Age gender adjustments'!$J:$J,MATCH('Substance misuse services'!B62,'Age gender adjustments'!$B:$B,0),1)</f>
        <v>654482.41130779264</v>
      </c>
      <c r="T62" s="4">
        <f>INDEX('Age gender adjustments'!$L:$L,MATCH('Substance misuse services'!B62,'Age gender adjustments'!$B:$B,0),1)</f>
        <v>665027.77463473345</v>
      </c>
      <c r="U62" s="4">
        <f>(R62*Inputs!$C$10)+('Substance misuse services'!S62*Inputs!$C$11)+('Substance misuse services'!T62*Inputs!$C$12)</f>
        <v>592864.35056230868</v>
      </c>
    </row>
    <row r="63" spans="1:21" x14ac:dyDescent="0.2">
      <c r="A63" t="s">
        <v>14241</v>
      </c>
      <c r="B63" s="39" t="s">
        <v>226</v>
      </c>
      <c r="C63" s="39" t="s">
        <v>12388</v>
      </c>
      <c r="D63" s="40">
        <v>2471</v>
      </c>
      <c r="E63" s="40">
        <v>493</v>
      </c>
      <c r="F63" s="24">
        <f t="shared" si="0"/>
        <v>2964</v>
      </c>
      <c r="G63" s="41">
        <f>INDEX(MFF!$C:$C,MATCH('Substance misuse services'!B63,MFF!$A:$A,0),1)</f>
        <v>0.95347975102664373</v>
      </c>
      <c r="H63" s="24">
        <f t="shared" si="1"/>
        <v>25.910812234149045</v>
      </c>
      <c r="I63" s="40">
        <f>(Inputs!$B$5/'Substance misuse services'!$H$158)*'Substance misuse services'!H63</f>
        <v>816946.52175348473</v>
      </c>
      <c r="J63" s="40">
        <f>INDEX('Age gender adjustments'!$J:$J, MATCH('Substance misuse services'!B63,'Age gender adjustments'!$B:$B,0),1)</f>
        <v>669918.45990436745</v>
      </c>
      <c r="K63" s="4">
        <v>107</v>
      </c>
      <c r="L63" s="4">
        <v>16</v>
      </c>
      <c r="M63" s="4">
        <v>70</v>
      </c>
      <c r="N63" s="4">
        <v>248</v>
      </c>
      <c r="O63" s="8">
        <f>INDEX(MFF!$C:$C,MATCH('Substance misuse services'!B63,MFF!$A:$A,0),1)</f>
        <v>0.95347975102664373</v>
      </c>
      <c r="P63" s="13">
        <f t="shared" si="2"/>
        <v>1055.9281839509983</v>
      </c>
      <c r="Q63" s="40">
        <f>(Inputs!$B$5/'Substance misuse services'!$P$158)*'Substance misuse services'!P63</f>
        <v>700931.34388274199</v>
      </c>
      <c r="R63" s="24">
        <f t="shared" si="3"/>
        <v>758456.75133554812</v>
      </c>
      <c r="S63" s="4">
        <f>INDEX('Age gender adjustments'!$J:$J,MATCH('Substance misuse services'!B63,'Age gender adjustments'!$B:$B,0),1)</f>
        <v>669918.45990436745</v>
      </c>
      <c r="T63" s="4">
        <f>INDEX('Age gender adjustments'!$L:$L,MATCH('Substance misuse services'!B63,'Age gender adjustments'!$B:$B,0),1)</f>
        <v>704749.71305076871</v>
      </c>
      <c r="U63" s="4">
        <f>(R63*Inputs!$C$10)+('Substance misuse services'!S63*Inputs!$C$11)+('Substance misuse services'!T63*Inputs!$C$12)</f>
        <v>721631.2954589728</v>
      </c>
    </row>
    <row r="64" spans="1:21" x14ac:dyDescent="0.2">
      <c r="A64" t="s">
        <v>14210</v>
      </c>
      <c r="B64" s="39" t="s">
        <v>13452</v>
      </c>
      <c r="C64" s="39" t="s">
        <v>12389</v>
      </c>
      <c r="D64" s="40">
        <v>516</v>
      </c>
      <c r="E64" s="40">
        <v>77</v>
      </c>
      <c r="F64" s="24">
        <f t="shared" si="0"/>
        <v>593</v>
      </c>
      <c r="G64" s="41">
        <f>INDEX(MFF!$C:$C,MATCH('Substance misuse services'!B64,MFF!$A:$A,0),1)</f>
        <v>0.94163789811560616</v>
      </c>
      <c r="H64" s="24">
        <f t="shared" si="1"/>
        <v>5.2213821450510363</v>
      </c>
      <c r="I64" s="40">
        <f>(Inputs!$B$5/'Substance misuse services'!$H$158)*'Substance misuse services'!H64</f>
        <v>164625.86906184969</v>
      </c>
      <c r="J64" s="40">
        <f>INDEX('Age gender adjustments'!$J:$J, MATCH('Substance misuse services'!B64,'Age gender adjustments'!$B:$B,0),1)</f>
        <v>121357.24223543158</v>
      </c>
      <c r="K64" s="4">
        <v>44</v>
      </c>
      <c r="L64" s="4">
        <v>0</v>
      </c>
      <c r="M64" s="4">
        <v>7</v>
      </c>
      <c r="N64" s="4">
        <v>25</v>
      </c>
      <c r="O64" s="8">
        <f>INDEX(MFF!$C:$C,MATCH('Substance misuse services'!B64,MFF!$A:$A,0),1)</f>
        <v>0.94163789811560616</v>
      </c>
      <c r="P64" s="13">
        <f t="shared" si="2"/>
        <v>244.89576783437874</v>
      </c>
      <c r="Q64" s="40">
        <f>(Inputs!$B$5/'Substance misuse services'!$P$158)*'Substance misuse services'!P64</f>
        <v>162563.25218734093</v>
      </c>
      <c r="R64" s="24">
        <f t="shared" si="3"/>
        <v>153828.8752486076</v>
      </c>
      <c r="S64" s="4">
        <f>INDEX('Age gender adjustments'!$J:$J,MATCH('Substance misuse services'!B64,'Age gender adjustments'!$B:$B,0),1)</f>
        <v>121357.24223543158</v>
      </c>
      <c r="T64" s="4">
        <f>INDEX('Age gender adjustments'!$L:$L,MATCH('Substance misuse services'!B64,'Age gender adjustments'!$B:$B,0),1)</f>
        <v>131364.19613928007</v>
      </c>
      <c r="U64" s="4">
        <f>(R64*Inputs!$C$10)+('Substance misuse services'!S64*Inputs!$C$11)+('Substance misuse services'!T64*Inputs!$C$12)</f>
        <v>139812.05606216725</v>
      </c>
    </row>
    <row r="65" spans="1:21" x14ac:dyDescent="0.2">
      <c r="A65" t="s">
        <v>14215</v>
      </c>
      <c r="B65" s="39" t="s">
        <v>7718</v>
      </c>
      <c r="C65" s="39" t="s">
        <v>12390</v>
      </c>
      <c r="D65" s="40">
        <v>494</v>
      </c>
      <c r="E65" s="40">
        <v>129</v>
      </c>
      <c r="F65" s="24">
        <f t="shared" si="0"/>
        <v>623</v>
      </c>
      <c r="G65" s="41">
        <f>INDEX(MFF!$C:$C,MATCH('Substance misuse services'!B65,MFF!$A:$A,0),1)</f>
        <v>0.96173673687939421</v>
      </c>
      <c r="H65" s="24">
        <f t="shared" si="1"/>
        <v>5.3712996754714162</v>
      </c>
      <c r="I65" s="40">
        <f>(Inputs!$B$5/'Substance misuse services'!$H$158)*'Substance misuse services'!H65</f>
        <v>169352.6450471037</v>
      </c>
      <c r="J65" s="40">
        <f>INDEX('Age gender adjustments'!$J:$J, MATCH('Substance misuse services'!B65,'Age gender adjustments'!$B:$B,0),1)</f>
        <v>172388.1513717981</v>
      </c>
      <c r="K65" s="4">
        <v>23</v>
      </c>
      <c r="L65" s="4">
        <v>2</v>
      </c>
      <c r="M65" s="4">
        <v>21</v>
      </c>
      <c r="N65" s="4">
        <v>24</v>
      </c>
      <c r="O65" s="8">
        <f>INDEX(MFF!$C:$C,MATCH('Substance misuse services'!B65,MFF!$A:$A,0),1)</f>
        <v>0.96173673687939421</v>
      </c>
      <c r="P65" s="13">
        <f t="shared" si="2"/>
        <v>227.88716729641612</v>
      </c>
      <c r="Q65" s="40">
        <f>(Inputs!$B$5/'Substance misuse services'!$P$158)*'Substance misuse services'!P65</f>
        <v>151272.84303467444</v>
      </c>
      <c r="R65" s="24">
        <f t="shared" si="3"/>
        <v>166465.20616254452</v>
      </c>
      <c r="S65" s="4">
        <f>INDEX('Age gender adjustments'!$J:$J,MATCH('Substance misuse services'!B65,'Age gender adjustments'!$B:$B,0),1)</f>
        <v>172388.1513717981</v>
      </c>
      <c r="T65" s="4">
        <f>INDEX('Age gender adjustments'!$L:$L,MATCH('Substance misuse services'!B65,'Age gender adjustments'!$B:$B,0),1)</f>
        <v>176714.92181916506</v>
      </c>
      <c r="U65" s="4">
        <f>(R65*Inputs!$C$10)+('Substance misuse services'!S65*Inputs!$C$11)+('Substance misuse services'!T65*Inputs!$C$12)</f>
        <v>170157.85393430767</v>
      </c>
    </row>
    <row r="66" spans="1:21" x14ac:dyDescent="0.2">
      <c r="A66" t="s">
        <v>14195</v>
      </c>
      <c r="B66" s="39" t="s">
        <v>4449</v>
      </c>
      <c r="C66" s="39" t="s">
        <v>12391</v>
      </c>
      <c r="D66" s="40">
        <v>1546</v>
      </c>
      <c r="E66" s="40">
        <v>141</v>
      </c>
      <c r="F66" s="24">
        <f t="shared" si="0"/>
        <v>1687</v>
      </c>
      <c r="G66" s="41">
        <f>INDEX(MFF!$C:$C,MATCH('Substance misuse services'!B66,MFF!$A:$A,0),1)</f>
        <v>0.93384236804339915</v>
      </c>
      <c r="H66" s="24">
        <f t="shared" si="1"/>
        <v>15.095561879421547</v>
      </c>
      <c r="I66" s="40">
        <f>(Inputs!$B$5/'Substance misuse services'!$H$158)*'Substance misuse services'!H66</f>
        <v>475950.60547946359</v>
      </c>
      <c r="J66" s="40">
        <f>INDEX('Age gender adjustments'!$J:$J, MATCH('Substance misuse services'!B66,'Age gender adjustments'!$B:$B,0),1)</f>
        <v>330088.49571044405</v>
      </c>
      <c r="K66" s="4">
        <v>63</v>
      </c>
      <c r="L66" s="4">
        <v>4</v>
      </c>
      <c r="M66" s="4">
        <v>18</v>
      </c>
      <c r="N66" s="4">
        <v>53</v>
      </c>
      <c r="O66" s="8">
        <f>INDEX(MFF!$C:$C,MATCH('Substance misuse services'!B66,MFF!$A:$A,0),1)</f>
        <v>0.93384236804339915</v>
      </c>
      <c r="P66" s="13">
        <f t="shared" si="2"/>
        <v>406.17159934238447</v>
      </c>
      <c r="Q66" s="40">
        <f>(Inputs!$B$5/'Substance misuse services'!$P$158)*'Substance misuse services'!P66</f>
        <v>269619.09843981586</v>
      </c>
      <c r="R66" s="24">
        <f t="shared" si="3"/>
        <v>399677.39772696939</v>
      </c>
      <c r="S66" s="4">
        <f>INDEX('Age gender adjustments'!$J:$J,MATCH('Substance misuse services'!B66,'Age gender adjustments'!$B:$B,0),1)</f>
        <v>330088.49571044405</v>
      </c>
      <c r="T66" s="4">
        <f>INDEX('Age gender adjustments'!$L:$L,MATCH('Substance misuse services'!B66,'Age gender adjustments'!$B:$B,0),1)</f>
        <v>333046.17909565818</v>
      </c>
      <c r="U66" s="4">
        <f>(R66*Inputs!$C$10)+('Substance misuse services'!S66*Inputs!$C$11)+('Substance misuse services'!T66*Inputs!$C$12)</f>
        <v>366224.77533918293</v>
      </c>
    </row>
    <row r="67" spans="1:21" x14ac:dyDescent="0.2">
      <c r="A67" t="s">
        <v>14246</v>
      </c>
      <c r="B67" s="39" t="s">
        <v>13807</v>
      </c>
      <c r="C67" s="39" t="s">
        <v>12392</v>
      </c>
      <c r="D67" s="40">
        <v>638</v>
      </c>
      <c r="E67" s="40">
        <v>141</v>
      </c>
      <c r="F67" s="24">
        <f t="shared" si="0"/>
        <v>779</v>
      </c>
      <c r="G67" s="41">
        <f>INDEX(MFF!$C:$C,MATCH('Substance misuse services'!B67,MFF!$A:$A,0),1)</f>
        <v>0.93681948402061432</v>
      </c>
      <c r="H67" s="24">
        <f t="shared" si="1"/>
        <v>6.6373660442860523</v>
      </c>
      <c r="I67" s="40">
        <f>(Inputs!$B$5/'Substance misuse services'!$H$158)*'Substance misuse services'!H67</f>
        <v>209270.67258577803</v>
      </c>
      <c r="J67" s="40">
        <f>INDEX('Age gender adjustments'!$J:$J, MATCH('Substance misuse services'!B67,'Age gender adjustments'!$B:$B,0),1)</f>
        <v>198508.46146761821</v>
      </c>
      <c r="K67" s="4">
        <v>43</v>
      </c>
      <c r="L67" s="4">
        <v>2</v>
      </c>
      <c r="M67" s="4">
        <v>13</v>
      </c>
      <c r="N67" s="4">
        <v>48</v>
      </c>
      <c r="O67" s="8">
        <f>INDEX(MFF!$C:$C,MATCH('Substance misuse services'!B67,MFF!$A:$A,0),1)</f>
        <v>0.93681948402061432</v>
      </c>
      <c r="P67" s="13">
        <f t="shared" si="2"/>
        <v>291.69565848756383</v>
      </c>
      <c r="Q67" s="40">
        <f>(Inputs!$B$5/'Substance misuse services'!$P$158)*'Substance misuse services'!P67</f>
        <v>193629.29507518251</v>
      </c>
      <c r="R67" s="24">
        <f t="shared" si="3"/>
        <v>203559.46641530056</v>
      </c>
      <c r="S67" s="4">
        <f>INDEX('Age gender adjustments'!$J:$J,MATCH('Substance misuse services'!B67,'Age gender adjustments'!$B:$B,0),1)</f>
        <v>198508.46146761821</v>
      </c>
      <c r="T67" s="4">
        <f>INDEX('Age gender adjustments'!$L:$L,MATCH('Substance misuse services'!B67,'Age gender adjustments'!$B:$B,0),1)</f>
        <v>216265.04405593936</v>
      </c>
      <c r="U67" s="4">
        <f>(R67*Inputs!$C$10)+('Substance misuse services'!S67*Inputs!$C$11)+('Substance misuse services'!T67*Inputs!$C$12)</f>
        <v>204370.32183183869</v>
      </c>
    </row>
    <row r="68" spans="1:21" x14ac:dyDescent="0.2">
      <c r="A68" t="s">
        <v>14128</v>
      </c>
      <c r="B68" s="39" t="s">
        <v>11655</v>
      </c>
      <c r="C68" s="39" t="s">
        <v>12393</v>
      </c>
      <c r="D68" s="40">
        <v>5368.9999999999991</v>
      </c>
      <c r="E68" s="40">
        <v>901</v>
      </c>
      <c r="F68" s="24">
        <f t="shared" si="0"/>
        <v>6269.9999999999991</v>
      </c>
      <c r="G68" s="41">
        <f>INDEX(MFF!$C:$C,MATCH('Substance misuse services'!B68,MFF!$A:$A,0),1)</f>
        <v>0.97100587873917543</v>
      </c>
      <c r="H68" s="24">
        <f t="shared" si="1"/>
        <v>56.507687113226304</v>
      </c>
      <c r="I68" s="40">
        <f>(Inputs!$B$5/'Substance misuse services'!$H$158)*'Substance misuse services'!H68</f>
        <v>1781640.7306075536</v>
      </c>
      <c r="J68" s="40">
        <f>INDEX('Age gender adjustments'!$J:$J, MATCH('Substance misuse services'!B68,'Age gender adjustments'!$B:$B,0),1)</f>
        <v>1531904.8886116522</v>
      </c>
      <c r="K68" s="4">
        <v>232</v>
      </c>
      <c r="L68" s="4">
        <v>75</v>
      </c>
      <c r="M68" s="4">
        <v>239</v>
      </c>
      <c r="N68" s="4">
        <v>423</v>
      </c>
      <c r="O68" s="8">
        <f>INDEX(MFF!$C:$C,MATCH('Substance misuse services'!B68,MFF!$A:$A,0),1)</f>
        <v>0.97100587873917543</v>
      </c>
      <c r="P68" s="13">
        <f t="shared" si="2"/>
        <v>2697.5587133764093</v>
      </c>
      <c r="Q68" s="40">
        <f>(Inputs!$B$5/'Substance misuse services'!$P$158)*'Substance misuse services'!P68</f>
        <v>1790655.3522367883</v>
      </c>
      <c r="R68" s="24">
        <f t="shared" si="3"/>
        <v>1723507.0528543841</v>
      </c>
      <c r="S68" s="4">
        <f>INDEX('Age gender adjustments'!$J:$J,MATCH('Substance misuse services'!B68,'Age gender adjustments'!$B:$B,0),1)</f>
        <v>1531904.8886116522</v>
      </c>
      <c r="T68" s="4">
        <f>INDEX('Age gender adjustments'!$L:$L,MATCH('Substance misuse services'!B68,'Age gender adjustments'!$B:$B,0),1)</f>
        <v>1504182.9639433951</v>
      </c>
      <c r="U68" s="4">
        <f>(R68*Inputs!$C$10)+('Substance misuse services'!S68*Inputs!$C$11)+('Substance misuse services'!T68*Inputs!$C$12)</f>
        <v>1624778.2370140203</v>
      </c>
    </row>
    <row r="69" spans="1:21" x14ac:dyDescent="0.2">
      <c r="A69" t="s">
        <v>14129</v>
      </c>
      <c r="B69" s="39" t="s">
        <v>5962</v>
      </c>
      <c r="C69" s="39" t="s">
        <v>12394</v>
      </c>
      <c r="D69" s="40">
        <v>942</v>
      </c>
      <c r="E69" s="40">
        <v>156</v>
      </c>
      <c r="F69" s="24">
        <f t="shared" si="0"/>
        <v>1098</v>
      </c>
      <c r="G69" s="41">
        <f>INDEX(MFF!$C:$C,MATCH('Substance misuse services'!B69,MFF!$A:$A,0),1)</f>
        <v>0.983144772264397</v>
      </c>
      <c r="H69" s="24">
        <f t="shared" si="1"/>
        <v>10.028076677096848</v>
      </c>
      <c r="I69" s="40">
        <f>(Inputs!$B$5/'Substance misuse services'!$H$158)*'Substance misuse services'!H69</f>
        <v>316176.97998808278</v>
      </c>
      <c r="J69" s="40">
        <f>INDEX('Age gender adjustments'!$J:$J, MATCH('Substance misuse services'!B69,'Age gender adjustments'!$B:$B,0),1)</f>
        <v>440310.63439598063</v>
      </c>
      <c r="K69" s="4">
        <v>58</v>
      </c>
      <c r="L69" s="4">
        <v>9</v>
      </c>
      <c r="M69" s="4">
        <v>74</v>
      </c>
      <c r="N69" s="4">
        <v>91</v>
      </c>
      <c r="O69" s="8">
        <f>INDEX(MFF!$C:$C,MATCH('Substance misuse services'!B69,MFF!$A:$A,0),1)</f>
        <v>0.983144772264397</v>
      </c>
      <c r="P69" s="13">
        <f t="shared" si="2"/>
        <v>726.8096555891658</v>
      </c>
      <c r="Q69" s="40">
        <f>(Inputs!$B$5/'Substance misuse services'!$P$158)*'Substance misuse services'!P69</f>
        <v>482460.52750753</v>
      </c>
      <c r="R69" s="24">
        <f t="shared" si="3"/>
        <v>379225.76654986769</v>
      </c>
      <c r="S69" s="4">
        <f>INDEX('Age gender adjustments'!$J:$J,MATCH('Substance misuse services'!B69,'Age gender adjustments'!$B:$B,0),1)</f>
        <v>440310.63439598063</v>
      </c>
      <c r="T69" s="4">
        <f>INDEX('Age gender adjustments'!$L:$L,MATCH('Substance misuse services'!B69,'Age gender adjustments'!$B:$B,0),1)</f>
        <v>437822.35371568095</v>
      </c>
      <c r="U69" s="4">
        <f>(R69*Inputs!$C$10)+('Substance misuse services'!S69*Inputs!$C$11)+('Substance misuse services'!T69*Inputs!$C$12)</f>
        <v>408610.28284400725</v>
      </c>
    </row>
    <row r="70" spans="1:21" x14ac:dyDescent="0.2">
      <c r="A70" t="s">
        <v>14130</v>
      </c>
      <c r="B70" s="39" t="s">
        <v>7013</v>
      </c>
      <c r="C70" s="39" t="s">
        <v>12395</v>
      </c>
      <c r="D70" s="40">
        <v>945</v>
      </c>
      <c r="E70" s="40">
        <v>127</v>
      </c>
      <c r="F70" s="24">
        <f t="shared" ref="F70:F133" si="4">SUM(D70:E70)</f>
        <v>1072</v>
      </c>
      <c r="G70" s="41">
        <f>INDEX(MFF!$C:$C,MATCH('Substance misuse services'!B70,MFF!$A:$A,0),1)</f>
        <v>0.95000935150168819</v>
      </c>
      <c r="H70" s="24">
        <f t="shared" ref="H70:H133" si="5">(D70+(E70/2))*G70/100</f>
        <v>9.5808443098945251</v>
      </c>
      <c r="I70" s="40">
        <f>(Inputs!$B$5/'Substance misuse services'!$H$158)*'Substance misuse services'!H70</f>
        <v>302076.1126165851</v>
      </c>
      <c r="J70" s="40">
        <f>INDEX('Age gender adjustments'!$J:$J, MATCH('Substance misuse services'!B70,'Age gender adjustments'!$B:$B,0),1)</f>
        <v>277645.04169775336</v>
      </c>
      <c r="K70" s="4">
        <v>50</v>
      </c>
      <c r="L70" s="4">
        <v>1</v>
      </c>
      <c r="M70" s="4">
        <v>52</v>
      </c>
      <c r="N70" s="4">
        <v>38</v>
      </c>
      <c r="O70" s="8">
        <f>INDEX(MFF!$C:$C,MATCH('Substance misuse services'!B70,MFF!$A:$A,0),1)</f>
        <v>0.95000935150168819</v>
      </c>
      <c r="P70" s="13">
        <f t="shared" ref="P70:P133" si="6">((K70*$K$162)+(L70*$L$162)+(M70*$M$162)+(N70*$N$162))*O70</f>
        <v>502.28332702521777</v>
      </c>
      <c r="Q70" s="40">
        <f>(Inputs!$B$5/'Substance misuse services'!$P$158)*'Substance misuse services'!P70</f>
        <v>333418.62900594645</v>
      </c>
      <c r="R70" s="24">
        <f t="shared" ref="R70:R133" si="7">(I70*0.56)+(J70*0.24)+(Q70*0.2)</f>
        <v>302481.15887393779</v>
      </c>
      <c r="S70" s="4">
        <f>INDEX('Age gender adjustments'!$J:$J,MATCH('Substance misuse services'!B70,'Age gender adjustments'!$B:$B,0),1)</f>
        <v>277645.04169775336</v>
      </c>
      <c r="T70" s="4">
        <f>INDEX('Age gender adjustments'!$L:$L,MATCH('Substance misuse services'!B70,'Age gender adjustments'!$B:$B,0),1)</f>
        <v>288235.1363548119</v>
      </c>
      <c r="U70" s="4">
        <f>(R70*Inputs!$C$10)+('Substance misuse services'!S70*Inputs!$C$11)+('Substance misuse services'!T70*Inputs!$C$12)</f>
        <v>292302.46092447219</v>
      </c>
    </row>
    <row r="71" spans="1:21" x14ac:dyDescent="0.2">
      <c r="A71" t="s">
        <v>14131</v>
      </c>
      <c r="B71" s="39" t="s">
        <v>8678</v>
      </c>
      <c r="C71" s="39" t="s">
        <v>12396</v>
      </c>
      <c r="D71" s="40">
        <v>1003</v>
      </c>
      <c r="E71" s="40">
        <v>71</v>
      </c>
      <c r="F71" s="24">
        <f t="shared" si="4"/>
        <v>1074</v>
      </c>
      <c r="G71" s="41">
        <f>INDEX(MFF!$C:$C,MATCH('Substance misuse services'!B71,MFF!$A:$A,0),1)</f>
        <v>0.9535381821789457</v>
      </c>
      <c r="H71" s="24">
        <f t="shared" si="5"/>
        <v>9.9024940219283515</v>
      </c>
      <c r="I71" s="40">
        <f>(Inputs!$B$5/'Substance misuse services'!$H$158)*'Substance misuse services'!H71</f>
        <v>312217.4625323831</v>
      </c>
      <c r="J71" s="40">
        <f>INDEX('Age gender adjustments'!$J:$J, MATCH('Substance misuse services'!B71,'Age gender adjustments'!$B:$B,0),1)</f>
        <v>475862.96119753871</v>
      </c>
      <c r="K71" s="4">
        <v>48</v>
      </c>
      <c r="L71" s="4">
        <v>1</v>
      </c>
      <c r="M71" s="4">
        <v>40</v>
      </c>
      <c r="N71" s="4">
        <v>20</v>
      </c>
      <c r="O71" s="8">
        <f>INDEX(MFF!$C:$C,MATCH('Substance misuse services'!B71,MFF!$A:$A,0),1)</f>
        <v>0.9535381821789457</v>
      </c>
      <c r="P71" s="13">
        <f t="shared" si="6"/>
        <v>420.57478584651381</v>
      </c>
      <c r="Q71" s="40">
        <f>(Inputs!$B$5/'Substance misuse services'!$P$158)*'Substance misuse services'!P71</f>
        <v>279180.01842090581</v>
      </c>
      <c r="R71" s="24">
        <f t="shared" si="7"/>
        <v>344884.89338972501</v>
      </c>
      <c r="S71" s="4">
        <f>INDEX('Age gender adjustments'!$J:$J,MATCH('Substance misuse services'!B71,'Age gender adjustments'!$B:$B,0),1)</f>
        <v>475862.96119753871</v>
      </c>
      <c r="T71" s="4">
        <f>INDEX('Age gender adjustments'!$L:$L,MATCH('Substance misuse services'!B71,'Age gender adjustments'!$B:$B,0),1)</f>
        <v>467725.18236316612</v>
      </c>
      <c r="U71" s="4">
        <f>(R71*Inputs!$C$10)+('Substance misuse services'!S71*Inputs!$C$11)+('Substance misuse services'!T71*Inputs!$C$12)</f>
        <v>407373.68083447404</v>
      </c>
    </row>
    <row r="72" spans="1:21" x14ac:dyDescent="0.2">
      <c r="A72" t="s">
        <v>14132</v>
      </c>
      <c r="B72" s="39" t="s">
        <v>9209</v>
      </c>
      <c r="C72" s="39" t="s">
        <v>12397</v>
      </c>
      <c r="D72" s="40">
        <v>448</v>
      </c>
      <c r="E72" s="40">
        <v>143</v>
      </c>
      <c r="F72" s="24">
        <f t="shared" si="4"/>
        <v>591</v>
      </c>
      <c r="G72" s="41">
        <f>INDEX(MFF!$C:$C,MATCH('Substance misuse services'!B72,MFF!$A:$A,0),1)</f>
        <v>0.98829972957681944</v>
      </c>
      <c r="H72" s="24">
        <f t="shared" si="5"/>
        <v>5.1342170951515769</v>
      </c>
      <c r="I72" s="40">
        <f>(Inputs!$B$5/'Substance misuse services'!$H$158)*'Substance misuse services'!H72</f>
        <v>161877.62698860496</v>
      </c>
      <c r="J72" s="40">
        <f>INDEX('Age gender adjustments'!$J:$J, MATCH('Substance misuse services'!B72,'Age gender adjustments'!$B:$B,0),1)</f>
        <v>155556.12579623883</v>
      </c>
      <c r="K72" s="4">
        <v>26</v>
      </c>
      <c r="L72" s="4">
        <v>2</v>
      </c>
      <c r="M72" s="4">
        <v>13</v>
      </c>
      <c r="N72" s="4">
        <v>62</v>
      </c>
      <c r="O72" s="8">
        <f>INDEX(MFF!$C:$C,MATCH('Substance misuse services'!B72,MFF!$A:$A,0),1)</f>
        <v>0.98829972957681944</v>
      </c>
      <c r="P72" s="13">
        <f t="shared" si="6"/>
        <v>245.29054380416048</v>
      </c>
      <c r="Q72" s="40">
        <f>(Inputs!$B$5/'Substance misuse services'!$P$158)*'Substance misuse services'!P72</f>
        <v>162825.30679980174</v>
      </c>
      <c r="R72" s="24">
        <f t="shared" si="7"/>
        <v>160550.00266467646</v>
      </c>
      <c r="S72" s="4">
        <f>INDEX('Age gender adjustments'!$J:$J,MATCH('Substance misuse services'!B72,'Age gender adjustments'!$B:$B,0),1)</f>
        <v>155556.12579623883</v>
      </c>
      <c r="T72" s="4">
        <f>INDEX('Age gender adjustments'!$L:$L,MATCH('Substance misuse services'!B72,'Age gender adjustments'!$B:$B,0),1)</f>
        <v>166029.22002092999</v>
      </c>
      <c r="U72" s="4">
        <f>(R72*Inputs!$C$10)+('Substance misuse services'!S72*Inputs!$C$11)+('Substance misuse services'!T72*Inputs!$C$12)</f>
        <v>160043.93471349959</v>
      </c>
    </row>
    <row r="73" spans="1:21" x14ac:dyDescent="0.2">
      <c r="A73" t="s">
        <v>14133</v>
      </c>
      <c r="B73" s="39" t="s">
        <v>85</v>
      </c>
      <c r="C73" s="39" t="s">
        <v>12398</v>
      </c>
      <c r="D73" s="40">
        <v>1040</v>
      </c>
      <c r="E73" s="40">
        <v>89</v>
      </c>
      <c r="F73" s="24">
        <f t="shared" si="4"/>
        <v>1129</v>
      </c>
      <c r="G73" s="41">
        <f>INDEX(MFF!$C:$C,MATCH('Substance misuse services'!B73,MFF!$A:$A,0),1)</f>
        <v>0.94704212811227362</v>
      </c>
      <c r="H73" s="24">
        <f t="shared" si="5"/>
        <v>10.270671879377607</v>
      </c>
      <c r="I73" s="40">
        <f>(Inputs!$B$5/'Substance misuse services'!$H$158)*'Substance misuse services'!H73</f>
        <v>323825.80646663485</v>
      </c>
      <c r="J73" s="40">
        <f>INDEX('Age gender adjustments'!$J:$J, MATCH('Substance misuse services'!B73,'Age gender adjustments'!$B:$B,0),1)</f>
        <v>319649.35050689802</v>
      </c>
      <c r="K73" s="4">
        <v>56</v>
      </c>
      <c r="L73" s="4">
        <v>4</v>
      </c>
      <c r="M73" s="4">
        <v>36</v>
      </c>
      <c r="N73" s="4">
        <v>57</v>
      </c>
      <c r="O73" s="8">
        <f>INDEX(MFF!$C:$C,MATCH('Substance misuse services'!B73,MFF!$A:$A,0),1)</f>
        <v>0.94704212811227362</v>
      </c>
      <c r="P73" s="13">
        <f t="shared" si="6"/>
        <v>471.64608406848913</v>
      </c>
      <c r="Q73" s="40">
        <f>(Inputs!$B$5/'Substance misuse services'!$P$158)*'Substance misuse services'!P73</f>
        <v>313081.44679515465</v>
      </c>
      <c r="R73" s="24">
        <f t="shared" si="7"/>
        <v>320674.58510200202</v>
      </c>
      <c r="S73" s="4">
        <f>INDEX('Age gender adjustments'!$J:$J,MATCH('Substance misuse services'!B73,'Age gender adjustments'!$B:$B,0),1)</f>
        <v>319649.35050689802</v>
      </c>
      <c r="T73" s="4">
        <f>INDEX('Age gender adjustments'!$L:$L,MATCH('Substance misuse services'!B73,'Age gender adjustments'!$B:$B,0),1)</f>
        <v>326869.70675650227</v>
      </c>
      <c r="U73" s="4">
        <f>(R73*Inputs!$C$10)+('Substance misuse services'!S73*Inputs!$C$11)+('Substance misuse services'!T73*Inputs!$C$12)</f>
        <v>321506.86826297326</v>
      </c>
    </row>
    <row r="74" spans="1:21" x14ac:dyDescent="0.2">
      <c r="A74" t="s">
        <v>14134</v>
      </c>
      <c r="B74" s="39" t="s">
        <v>1095</v>
      </c>
      <c r="C74" s="39" t="s">
        <v>12399</v>
      </c>
      <c r="D74" s="40">
        <v>1144</v>
      </c>
      <c r="E74" s="40">
        <v>331</v>
      </c>
      <c r="F74" s="24">
        <f t="shared" si="4"/>
        <v>1475</v>
      </c>
      <c r="G74" s="41">
        <f>INDEX(MFF!$C:$C,MATCH('Substance misuse services'!B74,MFF!$A:$A,0),1)</f>
        <v>0.95099889408446048</v>
      </c>
      <c r="H74" s="24">
        <f t="shared" si="5"/>
        <v>12.45333051803601</v>
      </c>
      <c r="I74" s="40">
        <f>(Inputs!$B$5/'Substance misuse services'!$H$158)*'Substance misuse services'!H74</f>
        <v>392643.23167560337</v>
      </c>
      <c r="J74" s="40">
        <f>INDEX('Age gender adjustments'!$J:$J, MATCH('Substance misuse services'!B74,'Age gender adjustments'!$B:$B,0),1)</f>
        <v>318144.82691354223</v>
      </c>
      <c r="K74" s="4">
        <v>40</v>
      </c>
      <c r="L74" s="4">
        <v>22</v>
      </c>
      <c r="M74" s="4">
        <v>57</v>
      </c>
      <c r="N74" s="4">
        <v>118</v>
      </c>
      <c r="O74" s="8">
        <f>INDEX(MFF!$C:$C,MATCH('Substance misuse services'!B74,MFF!$A:$A,0),1)</f>
        <v>0.95099889408446048</v>
      </c>
      <c r="P74" s="13">
        <f t="shared" si="6"/>
        <v>585.17540430793179</v>
      </c>
      <c r="Q74" s="40">
        <f>(Inputs!$B$5/'Substance misuse services'!$P$158)*'Substance misuse services'!P74</f>
        <v>388442.87782332726</v>
      </c>
      <c r="R74" s="24">
        <f t="shared" si="7"/>
        <v>373923.54376225348</v>
      </c>
      <c r="S74" s="4">
        <f>INDEX('Age gender adjustments'!$J:$J,MATCH('Substance misuse services'!B74,'Age gender adjustments'!$B:$B,0),1)</f>
        <v>318144.82691354223</v>
      </c>
      <c r="T74" s="4">
        <f>INDEX('Age gender adjustments'!$L:$L,MATCH('Substance misuse services'!B74,'Age gender adjustments'!$B:$B,0),1)</f>
        <v>319065.8663788368</v>
      </c>
      <c r="U74" s="4">
        <f>(R74*Inputs!$C$10)+('Substance misuse services'!S74*Inputs!$C$11)+('Substance misuse services'!T74*Inputs!$C$12)</f>
        <v>346842.05177656387</v>
      </c>
    </row>
    <row r="75" spans="1:21" x14ac:dyDescent="0.2">
      <c r="A75" t="s">
        <v>14235</v>
      </c>
      <c r="B75" s="39" t="s">
        <v>12974</v>
      </c>
      <c r="C75" s="39" t="s">
        <v>12400</v>
      </c>
      <c r="D75" s="40">
        <v>1633</v>
      </c>
      <c r="E75" s="40">
        <v>234.00000000000003</v>
      </c>
      <c r="F75" s="24">
        <f t="shared" si="4"/>
        <v>1867</v>
      </c>
      <c r="G75" s="41">
        <f>INDEX(MFF!$C:$C,MATCH('Substance misuse services'!B75,MFF!$A:$A,0),1)</f>
        <v>0.95075939986836777</v>
      </c>
      <c r="H75" s="24">
        <f t="shared" si="5"/>
        <v>16.638289497696437</v>
      </c>
      <c r="I75" s="40">
        <f>(Inputs!$B$5/'Substance misuse services'!$H$158)*'Substance misuse services'!H75</f>
        <v>524591.53384456004</v>
      </c>
      <c r="J75" s="40">
        <f>INDEX('Age gender adjustments'!$J:$J, MATCH('Substance misuse services'!B75,'Age gender adjustments'!$B:$B,0),1)</f>
        <v>674173.68006682361</v>
      </c>
      <c r="K75" s="4">
        <v>116</v>
      </c>
      <c r="L75" s="4">
        <v>1</v>
      </c>
      <c r="M75" s="4">
        <v>52</v>
      </c>
      <c r="N75" s="4">
        <v>114</v>
      </c>
      <c r="O75" s="8">
        <f>INDEX(MFF!$C:$C,MATCH('Substance misuse services'!B75,MFF!$A:$A,0),1)</f>
        <v>0.95075939986836777</v>
      </c>
      <c r="P75" s="13">
        <f t="shared" si="6"/>
        <v>859.79940118022057</v>
      </c>
      <c r="Q75" s="40">
        <f>(Inputs!$B$5/'Substance misuse services'!$P$158)*'Substance misuse services'!P75</f>
        <v>570739.90343153488</v>
      </c>
      <c r="R75" s="24">
        <f t="shared" si="7"/>
        <v>569720.92285529827</v>
      </c>
      <c r="S75" s="4">
        <f>INDEX('Age gender adjustments'!$J:$J,MATCH('Substance misuse services'!B75,'Age gender adjustments'!$B:$B,0),1)</f>
        <v>674173.68006682361</v>
      </c>
      <c r="T75" s="4">
        <f>INDEX('Age gender adjustments'!$L:$L,MATCH('Substance misuse services'!B75,'Age gender adjustments'!$B:$B,0),1)</f>
        <v>716602.22923967463</v>
      </c>
      <c r="U75" s="4">
        <f>(R75*Inputs!$C$10)+('Substance misuse services'!S75*Inputs!$C$11)+('Substance misuse services'!T75*Inputs!$C$12)</f>
        <v>628587.00225526735</v>
      </c>
    </row>
    <row r="76" spans="1:21" x14ac:dyDescent="0.2">
      <c r="A76" t="s">
        <v>14226</v>
      </c>
      <c r="B76" s="39" t="s">
        <v>783</v>
      </c>
      <c r="C76" s="39" t="s">
        <v>12401</v>
      </c>
      <c r="D76" s="40">
        <v>993</v>
      </c>
      <c r="E76" s="40">
        <v>69.000000000000014</v>
      </c>
      <c r="F76" s="24">
        <f t="shared" si="4"/>
        <v>1062</v>
      </c>
      <c r="G76" s="41">
        <f>INDEX(MFF!$C:$C,MATCH('Substance misuse services'!B76,MFF!$A:$A,0),1)</f>
        <v>0.98460441357247142</v>
      </c>
      <c r="H76" s="24">
        <f t="shared" si="5"/>
        <v>10.116810349457143</v>
      </c>
      <c r="I76" s="40">
        <f>(Inputs!$B$5/'Substance misuse services'!$H$158)*'Substance misuse services'!H76</f>
        <v>318974.67943270376</v>
      </c>
      <c r="J76" s="40">
        <f>INDEX('Age gender adjustments'!$J:$J, MATCH('Substance misuse services'!B76,'Age gender adjustments'!$B:$B,0),1)</f>
        <v>438380.79623429343</v>
      </c>
      <c r="K76" s="4">
        <v>93</v>
      </c>
      <c r="L76" s="4">
        <v>2</v>
      </c>
      <c r="M76" s="4">
        <v>38</v>
      </c>
      <c r="N76" s="4">
        <v>34</v>
      </c>
      <c r="O76" s="8">
        <f>INDEX(MFF!$C:$C,MATCH('Substance misuse services'!B76,MFF!$A:$A,0),1)</f>
        <v>0.98460441357247142</v>
      </c>
      <c r="P76" s="13">
        <f t="shared" si="6"/>
        <v>640.51560905034546</v>
      </c>
      <c r="Q76" s="40">
        <f>(Inputs!$B$5/'Substance misuse services'!$P$158)*'Substance misuse services'!P76</f>
        <v>425178.03147336585</v>
      </c>
      <c r="R76" s="24">
        <f t="shared" si="7"/>
        <v>368872.81787321775</v>
      </c>
      <c r="S76" s="4">
        <f>INDEX('Age gender adjustments'!$J:$J,MATCH('Substance misuse services'!B76,'Age gender adjustments'!$B:$B,0),1)</f>
        <v>438380.79623429343</v>
      </c>
      <c r="T76" s="4">
        <f>INDEX('Age gender adjustments'!$L:$L,MATCH('Substance misuse services'!B76,'Age gender adjustments'!$B:$B,0),1)</f>
        <v>455776.64451718278</v>
      </c>
      <c r="U76" s="4">
        <f>(R76*Inputs!$C$10)+('Substance misuse services'!S76*Inputs!$C$11)+('Substance misuse services'!T76*Inputs!$C$12)</f>
        <v>406044.01025581226</v>
      </c>
    </row>
    <row r="77" spans="1:21" x14ac:dyDescent="0.2">
      <c r="A77" t="s">
        <v>14242</v>
      </c>
      <c r="B77" s="39" t="s">
        <v>3698</v>
      </c>
      <c r="C77" s="39" t="s">
        <v>12402</v>
      </c>
      <c r="D77" s="40">
        <v>1351</v>
      </c>
      <c r="E77" s="40">
        <v>95</v>
      </c>
      <c r="F77" s="24">
        <f t="shared" si="4"/>
        <v>1446</v>
      </c>
      <c r="G77" s="41">
        <f>INDEX(MFF!$C:$C,MATCH('Substance misuse services'!B77,MFF!$A:$A,0),1)</f>
        <v>0.95488784096297163</v>
      </c>
      <c r="H77" s="24">
        <f t="shared" si="5"/>
        <v>13.354106455867159</v>
      </c>
      <c r="I77" s="40">
        <f>(Inputs!$B$5/'Substance misuse services'!$H$158)*'Substance misuse services'!H77</f>
        <v>421043.95345307555</v>
      </c>
      <c r="J77" s="40">
        <f>INDEX('Age gender adjustments'!$J:$J, MATCH('Substance misuse services'!B77,'Age gender adjustments'!$B:$B,0),1)</f>
        <v>403736.78302185849</v>
      </c>
      <c r="K77" s="4">
        <v>53</v>
      </c>
      <c r="L77" s="4">
        <v>4</v>
      </c>
      <c r="M77" s="4">
        <v>31</v>
      </c>
      <c r="N77" s="4">
        <v>41</v>
      </c>
      <c r="O77" s="8">
        <f>INDEX(MFF!$C:$C,MATCH('Substance misuse services'!B77,MFF!$A:$A,0),1)</f>
        <v>0.95488784096297163</v>
      </c>
      <c r="P77" s="13">
        <f t="shared" si="6"/>
        <v>423.17282339190041</v>
      </c>
      <c r="Q77" s="40">
        <f>(Inputs!$B$5/'Substance misuse services'!$P$158)*'Substance misuse services'!P77</f>
        <v>280904.61103603215</v>
      </c>
      <c r="R77" s="24">
        <f t="shared" si="7"/>
        <v>388862.36406617478</v>
      </c>
      <c r="S77" s="4">
        <f>INDEX('Age gender adjustments'!$J:$J,MATCH('Substance misuse services'!B77,'Age gender adjustments'!$B:$B,0),1)</f>
        <v>403736.78302185849</v>
      </c>
      <c r="T77" s="4">
        <f>INDEX('Age gender adjustments'!$L:$L,MATCH('Substance misuse services'!B77,'Age gender adjustments'!$B:$B,0),1)</f>
        <v>429443.83043533255</v>
      </c>
      <c r="U77" s="4">
        <f>(R77*Inputs!$C$10)+('Substance misuse services'!S77*Inputs!$C$11)+('Substance misuse services'!T77*Inputs!$C$12)</f>
        <v>400876.07895078813</v>
      </c>
    </row>
    <row r="78" spans="1:21" x14ac:dyDescent="0.2">
      <c r="A78" t="s">
        <v>14203</v>
      </c>
      <c r="B78" s="39" t="s">
        <v>8037</v>
      </c>
      <c r="C78" s="39" t="s">
        <v>12403</v>
      </c>
      <c r="D78" s="40">
        <v>874</v>
      </c>
      <c r="E78" s="40">
        <v>124</v>
      </c>
      <c r="F78" s="24">
        <f t="shared" si="4"/>
        <v>998</v>
      </c>
      <c r="G78" s="41">
        <f>INDEX(MFF!$C:$C,MATCH('Substance misuse services'!B78,MFF!$A:$A,0),1)</f>
        <v>0.97927121709989495</v>
      </c>
      <c r="H78" s="24">
        <f t="shared" si="5"/>
        <v>9.1659785920550174</v>
      </c>
      <c r="I78" s="40">
        <f>(Inputs!$B$5/'Substance misuse services'!$H$158)*'Substance misuse services'!H78</f>
        <v>288995.73898255965</v>
      </c>
      <c r="J78" s="40">
        <f>INDEX('Age gender adjustments'!$J:$J, MATCH('Substance misuse services'!B78,'Age gender adjustments'!$B:$B,0),1)</f>
        <v>224767.42609346789</v>
      </c>
      <c r="K78" s="4">
        <v>62</v>
      </c>
      <c r="L78" s="4">
        <v>4</v>
      </c>
      <c r="M78" s="4">
        <v>19</v>
      </c>
      <c r="N78" s="4">
        <v>77</v>
      </c>
      <c r="O78" s="8">
        <f>INDEX(MFF!$C:$C,MATCH('Substance misuse services'!B78,MFF!$A:$A,0),1)</f>
        <v>0.97927121709989495</v>
      </c>
      <c r="P78" s="13">
        <f t="shared" si="6"/>
        <v>449.93036060881241</v>
      </c>
      <c r="Q78" s="40">
        <f>(Inputs!$B$5/'Substance misuse services'!$P$158)*'Substance misuse services'!P78</f>
        <v>298666.42174011405</v>
      </c>
      <c r="R78" s="24">
        <f t="shared" si="7"/>
        <v>275515.08044068853</v>
      </c>
      <c r="S78" s="4">
        <f>INDEX('Age gender adjustments'!$J:$J,MATCH('Substance misuse services'!B78,'Age gender adjustments'!$B:$B,0),1)</f>
        <v>224767.42609346789</v>
      </c>
      <c r="T78" s="4">
        <f>INDEX('Age gender adjustments'!$L:$L,MATCH('Substance misuse services'!B78,'Age gender adjustments'!$B:$B,0),1)</f>
        <v>216667.85586129397</v>
      </c>
      <c r="U78" s="4">
        <f>(R78*Inputs!$C$10)+('Substance misuse services'!S78*Inputs!$C$11)+('Substance misuse services'!T78*Inputs!$C$12)</f>
        <v>249226.01293509957</v>
      </c>
    </row>
    <row r="79" spans="1:21" x14ac:dyDescent="0.2">
      <c r="A79" t="s">
        <v>8416</v>
      </c>
      <c r="B79" s="39" t="s">
        <v>3384</v>
      </c>
      <c r="C79" s="39" t="s">
        <v>12404</v>
      </c>
      <c r="D79" s="40">
        <v>784</v>
      </c>
      <c r="E79" s="40">
        <v>124</v>
      </c>
      <c r="F79" s="24">
        <f t="shared" si="4"/>
        <v>908</v>
      </c>
      <c r="G79" s="41">
        <f>INDEX(MFF!$C:$C,MATCH('Substance misuse services'!B79,MFF!$A:$A,0),1)</f>
        <v>1.0399948340138341</v>
      </c>
      <c r="H79" s="24">
        <f t="shared" si="5"/>
        <v>8.7983562957570367</v>
      </c>
      <c r="I79" s="40">
        <f>(Inputs!$B$5/'Substance misuse services'!$H$158)*'Substance misuse services'!H79</f>
        <v>277404.91143282159</v>
      </c>
      <c r="J79" s="40">
        <f>INDEX('Age gender adjustments'!$J:$J, MATCH('Substance misuse services'!B79,'Age gender adjustments'!$B:$B,0),1)</f>
        <v>299727.5729718064</v>
      </c>
      <c r="K79" s="4">
        <v>37</v>
      </c>
      <c r="L79" s="4">
        <v>5</v>
      </c>
      <c r="M79" s="4">
        <v>44</v>
      </c>
      <c r="N79" s="4">
        <v>43</v>
      </c>
      <c r="O79" s="8">
        <f>INDEX(MFF!$C:$C,MATCH('Substance misuse services'!B79,MFF!$A:$A,0),1)</f>
        <v>1.0399948340138341</v>
      </c>
      <c r="P79" s="13">
        <f t="shared" si="6"/>
        <v>456.99498057978877</v>
      </c>
      <c r="Q79" s="40">
        <f>(Inputs!$B$5/'Substance misuse services'!$P$158)*'Substance misuse services'!P79</f>
        <v>303355.95806042419</v>
      </c>
      <c r="R79" s="24">
        <f t="shared" si="7"/>
        <v>287952.5595276985</v>
      </c>
      <c r="S79" s="4">
        <f>INDEX('Age gender adjustments'!$J:$J,MATCH('Substance misuse services'!B79,'Age gender adjustments'!$B:$B,0),1)</f>
        <v>299727.5729718064</v>
      </c>
      <c r="T79" s="4">
        <f>INDEX('Age gender adjustments'!$L:$L,MATCH('Substance misuse services'!B79,'Age gender adjustments'!$B:$B,0),1)</f>
        <v>286025.41460831085</v>
      </c>
      <c r="U79" s="4">
        <f>(R79*Inputs!$C$10)+('Substance misuse services'!S79*Inputs!$C$11)+('Substance misuse services'!T79*Inputs!$C$12)</f>
        <v>291175.43731760315</v>
      </c>
    </row>
    <row r="80" spans="1:21" x14ac:dyDescent="0.2">
      <c r="A80" t="s">
        <v>14208</v>
      </c>
      <c r="B80" s="39" t="s">
        <v>3427</v>
      </c>
      <c r="C80" s="39" t="s">
        <v>12405</v>
      </c>
      <c r="D80" s="40">
        <v>588</v>
      </c>
      <c r="E80" s="40">
        <v>210</v>
      </c>
      <c r="F80" s="24">
        <f t="shared" si="4"/>
        <v>798</v>
      </c>
      <c r="G80" s="41">
        <f>INDEX(MFF!$C:$C,MATCH('Substance misuse services'!B80,MFF!$A:$A,0),1)</f>
        <v>0.99059741808373381</v>
      </c>
      <c r="H80" s="24">
        <f t="shared" si="5"/>
        <v>6.8648401073202754</v>
      </c>
      <c r="I80" s="40">
        <f>(Inputs!$B$5/'Substance misuse services'!$H$158)*'Substance misuse services'!H80</f>
        <v>216442.74202557822</v>
      </c>
      <c r="J80" s="40">
        <f>INDEX('Age gender adjustments'!$J:$J, MATCH('Substance misuse services'!B80,'Age gender adjustments'!$B:$B,0),1)</f>
        <v>174286.71745826662</v>
      </c>
      <c r="K80" s="4">
        <v>22</v>
      </c>
      <c r="L80" s="4">
        <v>9</v>
      </c>
      <c r="M80" s="4">
        <v>30</v>
      </c>
      <c r="N80" s="4">
        <v>78</v>
      </c>
      <c r="O80" s="8">
        <f>INDEX(MFF!$C:$C,MATCH('Substance misuse services'!B80,MFF!$A:$A,0),1)</f>
        <v>0.99059741808373381</v>
      </c>
      <c r="P80" s="13">
        <f t="shared" si="6"/>
        <v>337.55984768031095</v>
      </c>
      <c r="Q80" s="40">
        <f>(Inputs!$B$5/'Substance misuse services'!$P$158)*'Substance misuse services'!P80</f>
        <v>224074.21382588462</v>
      </c>
      <c r="R80" s="24">
        <f t="shared" si="7"/>
        <v>207851.59048948475</v>
      </c>
      <c r="S80" s="4">
        <f>INDEX('Age gender adjustments'!$J:$J,MATCH('Substance misuse services'!B80,'Age gender adjustments'!$B:$B,0),1)</f>
        <v>174286.71745826662</v>
      </c>
      <c r="T80" s="4">
        <f>INDEX('Age gender adjustments'!$L:$L,MATCH('Substance misuse services'!B80,'Age gender adjustments'!$B:$B,0),1)</f>
        <v>175146.60192900785</v>
      </c>
      <c r="U80" s="4">
        <f>(R80*Inputs!$C$10)+('Substance misuse services'!S80*Inputs!$C$11)+('Substance misuse services'!T80*Inputs!$C$12)</f>
        <v>191611.72343124449</v>
      </c>
    </row>
    <row r="81" spans="1:21" x14ac:dyDescent="0.2">
      <c r="A81" t="s">
        <v>14209</v>
      </c>
      <c r="B81" s="39" t="s">
        <v>392</v>
      </c>
      <c r="C81" s="39" t="s">
        <v>12406</v>
      </c>
      <c r="D81" s="40">
        <v>226</v>
      </c>
      <c r="E81" s="40">
        <v>210</v>
      </c>
      <c r="F81" s="24">
        <f t="shared" si="4"/>
        <v>436</v>
      </c>
      <c r="G81" s="41">
        <f>INDEX(MFF!$C:$C,MATCH('Substance misuse services'!B81,MFF!$A:$A,0),1)</f>
        <v>1.0492716811876015</v>
      </c>
      <c r="H81" s="24">
        <f t="shared" si="5"/>
        <v>3.473089264730961</v>
      </c>
      <c r="I81" s="40">
        <f>(Inputs!$B$5/'Substance misuse services'!$H$158)*'Substance misuse services'!H81</f>
        <v>109503.6376675943</v>
      </c>
      <c r="J81" s="40">
        <f>INDEX('Age gender adjustments'!$J:$J, MATCH('Substance misuse services'!B81,'Age gender adjustments'!$B:$B,0),1)</f>
        <v>165726.66084308818</v>
      </c>
      <c r="K81" s="4">
        <v>16</v>
      </c>
      <c r="L81" s="4">
        <v>6</v>
      </c>
      <c r="M81" s="4">
        <v>10</v>
      </c>
      <c r="N81" s="4">
        <v>103</v>
      </c>
      <c r="O81" s="8">
        <f>INDEX(MFF!$C:$C,MATCH('Substance misuse services'!B81,MFF!$A:$A,0),1)</f>
        <v>1.0492716811876015</v>
      </c>
      <c r="P81" s="13">
        <f t="shared" si="6"/>
        <v>245.27360777653584</v>
      </c>
      <c r="Q81" s="40">
        <f>(Inputs!$B$5/'Substance misuse services'!$P$158)*'Substance misuse services'!P81</f>
        <v>162814.06456497611</v>
      </c>
      <c r="R81" s="24">
        <f t="shared" si="7"/>
        <v>133659.24860918921</v>
      </c>
      <c r="S81" s="4">
        <f>INDEX('Age gender adjustments'!$J:$J,MATCH('Substance misuse services'!B81,'Age gender adjustments'!$B:$B,0),1)</f>
        <v>165726.66084308818</v>
      </c>
      <c r="T81" s="4">
        <f>INDEX('Age gender adjustments'!$L:$L,MATCH('Substance misuse services'!B81,'Age gender adjustments'!$B:$B,0),1)</f>
        <v>161236.2024019784</v>
      </c>
      <c r="U81" s="4">
        <f>(R81*Inputs!$C$10)+('Substance misuse services'!S81*Inputs!$C$11)+('Substance misuse services'!T81*Inputs!$C$12)</f>
        <v>148497.15345170401</v>
      </c>
    </row>
    <row r="82" spans="1:21" x14ac:dyDescent="0.2">
      <c r="A82" t="s">
        <v>14250</v>
      </c>
      <c r="B82" s="39" t="s">
        <v>11010</v>
      </c>
      <c r="C82" s="39" t="s">
        <v>12407</v>
      </c>
      <c r="D82" s="40">
        <v>361.81888709395906</v>
      </c>
      <c r="E82" s="40">
        <v>39.270121570787964</v>
      </c>
      <c r="F82" s="24">
        <f t="shared" si="4"/>
        <v>401.08900866474704</v>
      </c>
      <c r="G82" s="41">
        <f>INDEX(MFF!$C:$C,MATCH('Substance misuse services'!B82,MFF!$A:$A,0),1)</f>
        <v>1.0081192452894507</v>
      </c>
      <c r="H82" s="24">
        <f t="shared" si="5"/>
        <v>3.845510660488149</v>
      </c>
      <c r="I82" s="40">
        <f>(Inputs!$B$5/'Substance misuse services'!$H$158)*'Substance misuse services'!H82</f>
        <v>121245.7768618813</v>
      </c>
      <c r="J82" s="40">
        <f>INDEX('Age gender adjustments'!$J:$J, MATCH('Substance misuse services'!B82,'Age gender adjustments'!$B:$B,0),1)</f>
        <v>158291.90720516065</v>
      </c>
      <c r="K82" s="4">
        <v>25.163378870601999</v>
      </c>
      <c r="L82" s="4">
        <v>3.8126331622124243</v>
      </c>
      <c r="M82" s="4">
        <v>11.819162802858516</v>
      </c>
      <c r="N82" s="4">
        <v>17.538112546177153</v>
      </c>
      <c r="O82" s="8">
        <f>INDEX(MFF!$C:$C,MATCH('Substance misuse services'!B82,MFF!$A:$A,0),1)</f>
        <v>1.0081192452894507</v>
      </c>
      <c r="P82" s="13">
        <f t="shared" si="6"/>
        <v>197.87926533950295</v>
      </c>
      <c r="Q82" s="40">
        <f>(Inputs!$B$5/'Substance misuse services'!$P$158)*'Substance misuse services'!P82</f>
        <v>131353.42108397026</v>
      </c>
      <c r="R82" s="24">
        <f t="shared" si="7"/>
        <v>132158.37698868616</v>
      </c>
      <c r="S82" s="4">
        <f>INDEX('Age gender adjustments'!$J:$J,MATCH('Substance misuse services'!B82,'Age gender adjustments'!$B:$B,0),1)</f>
        <v>158291.90720516065</v>
      </c>
      <c r="T82" s="4">
        <f>INDEX('Age gender adjustments'!$L:$L,MATCH('Substance misuse services'!B82,'Age gender adjustments'!$B:$B,0),1)</f>
        <v>160473.35771704983</v>
      </c>
      <c r="U82" s="4">
        <f>(R82*Inputs!$C$10)+('Substance misuse services'!S82*Inputs!$C$11)+('Substance misuse services'!T82*Inputs!$C$12)</f>
        <v>145329.10331030539</v>
      </c>
    </row>
    <row r="83" spans="1:21" x14ac:dyDescent="0.2">
      <c r="A83" t="s">
        <v>14251</v>
      </c>
      <c r="B83" s="39" t="s">
        <v>4064</v>
      </c>
      <c r="C83" s="39" t="s">
        <v>12408</v>
      </c>
      <c r="D83" s="40">
        <v>587.18111290604099</v>
      </c>
      <c r="E83" s="40">
        <v>63.729878429212036</v>
      </c>
      <c r="F83" s="24">
        <f t="shared" si="4"/>
        <v>650.91099133525302</v>
      </c>
      <c r="G83" s="41">
        <f>INDEX(MFF!$C:$C,MATCH('Substance misuse services'!B83,MFF!$A:$A,0),1)</f>
        <v>1.0081192452894507</v>
      </c>
      <c r="H83" s="24">
        <f t="shared" si="5"/>
        <v>6.2407223886328067</v>
      </c>
      <c r="I83" s="40">
        <f>(Inputs!$B$5/'Substance misuse services'!$H$158)*'Substance misuse services'!H83</f>
        <v>196764.82553114794</v>
      </c>
      <c r="J83" s="40">
        <f>INDEX('Age gender adjustments'!$J:$J, MATCH('Substance misuse services'!B83,'Age gender adjustments'!$B:$B,0),1)</f>
        <v>201056.42583040491</v>
      </c>
      <c r="K83" s="4">
        <v>40.836621129398004</v>
      </c>
      <c r="L83" s="4">
        <v>6.187366837787577</v>
      </c>
      <c r="M83" s="4">
        <v>19.180837197141489</v>
      </c>
      <c r="N83" s="4">
        <v>28.461887453822854</v>
      </c>
      <c r="O83" s="8">
        <f>INDEX(MFF!$C:$C,MATCH('Substance misuse services'!B83,MFF!$A:$A,0),1)</f>
        <v>1.0081192452894507</v>
      </c>
      <c r="P83" s="13">
        <f t="shared" si="6"/>
        <v>321.13018802389399</v>
      </c>
      <c r="Q83" s="40">
        <f>(Inputs!$B$5/'Substance misuse services'!$P$158)*'Substance misuse services'!P83</f>
        <v>213168.10903813437</v>
      </c>
      <c r="R83" s="24">
        <f t="shared" si="7"/>
        <v>201075.46630436691</v>
      </c>
      <c r="S83" s="4">
        <f>INDEX('Age gender adjustments'!$J:$J,MATCH('Substance misuse services'!B83,'Age gender adjustments'!$B:$B,0),1)</f>
        <v>201056.42583040491</v>
      </c>
      <c r="T83" s="4">
        <f>INDEX('Age gender adjustments'!$L:$L,MATCH('Substance misuse services'!B83,'Age gender adjustments'!$B:$B,0),1)</f>
        <v>205941.65900087048</v>
      </c>
      <c r="U83" s="4">
        <f>(R83*Inputs!$C$10)+('Substance misuse services'!S83*Inputs!$C$11)+('Substance misuse services'!T83*Inputs!$C$12)</f>
        <v>201968.18053814955</v>
      </c>
    </row>
    <row r="84" spans="1:21" x14ac:dyDescent="0.2">
      <c r="A84" t="s">
        <v>14236</v>
      </c>
      <c r="B84" s="39" t="s">
        <v>7910</v>
      </c>
      <c r="C84" s="39" t="s">
        <v>12409</v>
      </c>
      <c r="D84" s="40">
        <v>1197</v>
      </c>
      <c r="E84" s="40">
        <v>178</v>
      </c>
      <c r="F84" s="24">
        <f t="shared" si="4"/>
        <v>1375</v>
      </c>
      <c r="G84" s="41">
        <f>INDEX(MFF!$C:$C,MATCH('Substance misuse services'!B84,MFF!$A:$A,0),1)</f>
        <v>1.0087495581864248</v>
      </c>
      <c r="H84" s="24">
        <f t="shared" si="5"/>
        <v>12.972519318277422</v>
      </c>
      <c r="I84" s="40">
        <f>(Inputs!$B$5/'Substance misuse services'!$H$158)*'Substance misuse services'!H84</f>
        <v>409012.82598463778</v>
      </c>
      <c r="J84" s="40">
        <f>INDEX('Age gender adjustments'!$J:$J, MATCH('Substance misuse services'!B84,'Age gender adjustments'!$B:$B,0),1)</f>
        <v>459665.80006528256</v>
      </c>
      <c r="K84" s="4">
        <v>52</v>
      </c>
      <c r="L84" s="4">
        <v>7</v>
      </c>
      <c r="M84" s="4">
        <v>28</v>
      </c>
      <c r="N84" s="4">
        <v>71</v>
      </c>
      <c r="O84" s="8">
        <f>INDEX(MFF!$C:$C,MATCH('Substance misuse services'!B84,MFF!$A:$A,0),1)</f>
        <v>1.0087495581864248</v>
      </c>
      <c r="P84" s="13">
        <f t="shared" si="6"/>
        <v>461.30945820772945</v>
      </c>
      <c r="Q84" s="40">
        <f>(Inputs!$B$5/'Substance misuse services'!$P$158)*'Substance misuse services'!P84</f>
        <v>306219.93370561337</v>
      </c>
      <c r="R84" s="24">
        <f t="shared" si="7"/>
        <v>400610.96130818769</v>
      </c>
      <c r="S84" s="4">
        <f>INDEX('Age gender adjustments'!$J:$J,MATCH('Substance misuse services'!B84,'Age gender adjustments'!$B:$B,0),1)</f>
        <v>459665.80006528256</v>
      </c>
      <c r="T84" s="4">
        <f>INDEX('Age gender adjustments'!$L:$L,MATCH('Substance misuse services'!B84,'Age gender adjustments'!$B:$B,0),1)</f>
        <v>464234.2571923518</v>
      </c>
      <c r="U84" s="4">
        <f>(R84*Inputs!$C$10)+('Substance misuse services'!S84*Inputs!$C$11)+('Substance misuse services'!T84*Inputs!$C$12)</f>
        <v>430306.64213214477</v>
      </c>
    </row>
    <row r="85" spans="1:21" x14ac:dyDescent="0.2">
      <c r="A85" t="s">
        <v>14238</v>
      </c>
      <c r="B85" s="39" t="s">
        <v>12264</v>
      </c>
      <c r="C85" s="39" t="s">
        <v>12410</v>
      </c>
      <c r="D85" s="40">
        <v>1887.9999999999998</v>
      </c>
      <c r="E85" s="40">
        <v>622</v>
      </c>
      <c r="F85" s="24">
        <f t="shared" si="4"/>
        <v>2510</v>
      </c>
      <c r="G85" s="41">
        <f>INDEX(MFF!$C:$C,MATCH('Substance misuse services'!B85,MFF!$A:$A,0),1)</f>
        <v>1.0145490383461846</v>
      </c>
      <c r="H85" s="24">
        <f t="shared" si="5"/>
        <v>22.309933353232601</v>
      </c>
      <c r="I85" s="40">
        <f>(Inputs!$B$5/'Substance misuse services'!$H$158)*'Substance misuse services'!H85</f>
        <v>703413.7829710535</v>
      </c>
      <c r="J85" s="40">
        <f>INDEX('Age gender adjustments'!$J:$J, MATCH('Substance misuse services'!B85,'Age gender adjustments'!$B:$B,0),1)</f>
        <v>1044414.3274733232</v>
      </c>
      <c r="K85" s="4">
        <v>108</v>
      </c>
      <c r="L85" s="4">
        <v>29</v>
      </c>
      <c r="M85" s="4">
        <v>86</v>
      </c>
      <c r="N85" s="4">
        <v>405</v>
      </c>
      <c r="O85" s="8">
        <f>INDEX(MFF!$C:$C,MATCH('Substance misuse services'!B85,MFF!$A:$A,0),1)</f>
        <v>1.0145490383461846</v>
      </c>
      <c r="P85" s="13">
        <f t="shared" si="6"/>
        <v>1386.1951346358621</v>
      </c>
      <c r="Q85" s="40">
        <f>(Inputs!$B$5/'Substance misuse services'!$P$158)*'Substance misuse services'!P85</f>
        <v>920164.48975579464</v>
      </c>
      <c r="R85" s="24">
        <f t="shared" si="7"/>
        <v>828604.05500854645</v>
      </c>
      <c r="S85" s="4">
        <f>INDEX('Age gender adjustments'!$J:$J,MATCH('Substance misuse services'!B85,'Age gender adjustments'!$B:$B,0),1)</f>
        <v>1044414.3274733232</v>
      </c>
      <c r="T85" s="4">
        <f>INDEX('Age gender adjustments'!$L:$L,MATCH('Substance misuse services'!B85,'Age gender adjustments'!$B:$B,0),1)</f>
        <v>1090826.6256284544</v>
      </c>
      <c r="U85" s="4">
        <f>(R85*Inputs!$C$10)+('Substance misuse services'!S85*Inputs!$C$11)+('Substance misuse services'!T85*Inputs!$C$12)</f>
        <v>942611.13470471918</v>
      </c>
    </row>
    <row r="86" spans="1:21" x14ac:dyDescent="0.2">
      <c r="A86" t="s">
        <v>14218</v>
      </c>
      <c r="B86" s="39" t="s">
        <v>922</v>
      </c>
      <c r="C86" s="39" t="s">
        <v>12411</v>
      </c>
      <c r="D86" s="40">
        <v>1631</v>
      </c>
      <c r="E86" s="40">
        <v>627</v>
      </c>
      <c r="F86" s="24">
        <f t="shared" si="4"/>
        <v>2258</v>
      </c>
      <c r="G86" s="41">
        <f>INDEX(MFF!$C:$C,MATCH('Substance misuse services'!B86,MFF!$A:$A,0),1)</f>
        <v>1.0631202234681909</v>
      </c>
      <c r="H86" s="24">
        <f t="shared" si="5"/>
        <v>20.672372745338972</v>
      </c>
      <c r="I86" s="40">
        <f>(Inputs!$B$5/'Substance misuse services'!$H$158)*'Substance misuse services'!H86</f>
        <v>651782.8487228374</v>
      </c>
      <c r="J86" s="40">
        <f>INDEX('Age gender adjustments'!$J:$J, MATCH('Substance misuse services'!B86,'Age gender adjustments'!$B:$B,0),1)</f>
        <v>936225.98939619435</v>
      </c>
      <c r="K86" s="4">
        <v>84</v>
      </c>
      <c r="L86" s="4">
        <v>53</v>
      </c>
      <c r="M86" s="4">
        <v>101</v>
      </c>
      <c r="N86" s="4">
        <v>323</v>
      </c>
      <c r="O86" s="8">
        <f>INDEX(MFF!$C:$C,MATCH('Substance misuse services'!B86,MFF!$A:$A,0),1)</f>
        <v>1.0631202234681909</v>
      </c>
      <c r="P86" s="13">
        <f t="shared" si="6"/>
        <v>1362.5717195042121</v>
      </c>
      <c r="Q86" s="40">
        <f>(Inputs!$B$5/'Substance misuse services'!$P$158)*'Substance misuse services'!P86</f>
        <v>904483.12773989479</v>
      </c>
      <c r="R86" s="24">
        <f t="shared" si="7"/>
        <v>770589.25828785449</v>
      </c>
      <c r="S86" s="4">
        <f>INDEX('Age gender adjustments'!$J:$J,MATCH('Substance misuse services'!B86,'Age gender adjustments'!$B:$B,0),1)</f>
        <v>936225.98939619435</v>
      </c>
      <c r="T86" s="4">
        <f>INDEX('Age gender adjustments'!$L:$L,MATCH('Substance misuse services'!B86,'Age gender adjustments'!$B:$B,0),1)</f>
        <v>937003.07023341814</v>
      </c>
      <c r="U86" s="4">
        <f>(R86*Inputs!$C$10)+('Substance misuse services'!S86*Inputs!$C$11)+('Substance misuse services'!T86*Inputs!$C$12)</f>
        <v>851657.12429251836</v>
      </c>
    </row>
    <row r="87" spans="1:21" x14ac:dyDescent="0.2">
      <c r="A87" t="s">
        <v>14220</v>
      </c>
      <c r="B87" s="39" t="s">
        <v>1761</v>
      </c>
      <c r="C87" s="39" t="s">
        <v>12412</v>
      </c>
      <c r="D87" s="40">
        <v>2141</v>
      </c>
      <c r="E87" s="40">
        <v>303</v>
      </c>
      <c r="F87" s="24">
        <f t="shared" si="4"/>
        <v>2444</v>
      </c>
      <c r="G87" s="41">
        <f>INDEX(MFF!$C:$C,MATCH('Substance misuse services'!B87,MFF!$A:$A,0),1)</f>
        <v>0.93268948152675468</v>
      </c>
      <c r="H87" s="24">
        <f t="shared" si="5"/>
        <v>21.381906364000852</v>
      </c>
      <c r="I87" s="40">
        <f>(Inputs!$B$5/'Substance misuse services'!$H$158)*'Substance misuse services'!H87</f>
        <v>674153.8580372053</v>
      </c>
      <c r="J87" s="40">
        <f>INDEX('Age gender adjustments'!$J:$J, MATCH('Substance misuse services'!B87,'Age gender adjustments'!$B:$B,0),1)</f>
        <v>566404.42800792132</v>
      </c>
      <c r="K87" s="4">
        <v>163</v>
      </c>
      <c r="L87" s="4">
        <v>16</v>
      </c>
      <c r="M87" s="4">
        <v>57</v>
      </c>
      <c r="N87" s="4">
        <v>130</v>
      </c>
      <c r="O87" s="8">
        <f>INDEX(MFF!$C:$C,MATCH('Substance misuse services'!B87,MFF!$A:$A,0),1)</f>
        <v>0.93268948152675468</v>
      </c>
      <c r="P87" s="13">
        <f t="shared" si="6"/>
        <v>1098.7559330816616</v>
      </c>
      <c r="Q87" s="40">
        <f>(Inputs!$B$5/'Substance misuse services'!$P$158)*'Substance misuse services'!P87</f>
        <v>729360.65584722103</v>
      </c>
      <c r="R87" s="24">
        <f t="shared" si="7"/>
        <v>659335.35439218034</v>
      </c>
      <c r="S87" s="4">
        <f>INDEX('Age gender adjustments'!$J:$J,MATCH('Substance misuse services'!B87,'Age gender adjustments'!$B:$B,0),1)</f>
        <v>566404.42800792132</v>
      </c>
      <c r="T87" s="4">
        <f>INDEX('Age gender adjustments'!$L:$L,MATCH('Substance misuse services'!B87,'Age gender adjustments'!$B:$B,0),1)</f>
        <v>603362.12740360061</v>
      </c>
      <c r="U87" s="4">
        <f>(R87*Inputs!$C$10)+('Substance misuse services'!S87*Inputs!$C$11)+('Substance misuse services'!T87*Inputs!$C$12)</f>
        <v>620756.43904059264</v>
      </c>
    </row>
    <row r="88" spans="1:21" x14ac:dyDescent="0.2">
      <c r="A88" t="s">
        <v>14224</v>
      </c>
      <c r="B88" s="39" t="s">
        <v>2038</v>
      </c>
      <c r="C88" s="39" t="s">
        <v>12413</v>
      </c>
      <c r="D88" s="40">
        <v>1269</v>
      </c>
      <c r="E88" s="40">
        <v>173</v>
      </c>
      <c r="F88" s="24">
        <f t="shared" si="4"/>
        <v>1442</v>
      </c>
      <c r="G88" s="41">
        <f>INDEX(MFF!$C:$C,MATCH('Substance misuse services'!B88,MFF!$A:$A,0),1)</f>
        <v>0.95917029900700468</v>
      </c>
      <c r="H88" s="24">
        <f t="shared" si="5"/>
        <v>13.001553403039948</v>
      </c>
      <c r="I88" s="40">
        <f>(Inputs!$B$5/'Substance misuse services'!$H$158)*'Substance misuse services'!H88</f>
        <v>409928.24671111663</v>
      </c>
      <c r="J88" s="40">
        <f>INDEX('Age gender adjustments'!$J:$J, MATCH('Substance misuse services'!B88,'Age gender adjustments'!$B:$B,0),1)</f>
        <v>467323.74323094258</v>
      </c>
      <c r="K88" s="4">
        <v>52</v>
      </c>
      <c r="L88" s="4">
        <v>5</v>
      </c>
      <c r="M88" s="4">
        <v>14</v>
      </c>
      <c r="N88" s="4">
        <v>67</v>
      </c>
      <c r="O88" s="8">
        <f>INDEX(MFF!$C:$C,MATCH('Substance misuse services'!B88,MFF!$A:$A,0),1)</f>
        <v>0.95917029900700468</v>
      </c>
      <c r="P88" s="13">
        <f t="shared" si="6"/>
        <v>364.57738467553662</v>
      </c>
      <c r="Q88" s="40">
        <f>(Inputs!$B$5/'Substance misuse services'!$P$158)*'Substance misuse services'!P88</f>
        <v>242008.61391321485</v>
      </c>
      <c r="R88" s="24">
        <f t="shared" si="7"/>
        <v>390119.23931629455</v>
      </c>
      <c r="S88" s="4">
        <f>INDEX('Age gender adjustments'!$J:$J,MATCH('Substance misuse services'!B88,'Age gender adjustments'!$B:$B,0),1)</f>
        <v>467323.74323094258</v>
      </c>
      <c r="T88" s="4">
        <f>INDEX('Age gender adjustments'!$L:$L,MATCH('Substance misuse services'!B88,'Age gender adjustments'!$B:$B,0),1)</f>
        <v>491923.85036980407</v>
      </c>
      <c r="U88" s="4">
        <f>(R88*Inputs!$C$10)+('Substance misuse services'!S88*Inputs!$C$11)+('Substance misuse services'!T88*Inputs!$C$12)</f>
        <v>432380.893314755</v>
      </c>
    </row>
    <row r="89" spans="1:21" x14ac:dyDescent="0.2">
      <c r="A89" t="s">
        <v>14140</v>
      </c>
      <c r="B89" s="39" t="s">
        <v>5820</v>
      </c>
      <c r="C89" s="39" t="s">
        <v>12414</v>
      </c>
      <c r="D89" s="40">
        <v>15</v>
      </c>
      <c r="E89" s="40">
        <v>2</v>
      </c>
      <c r="F89" s="24">
        <f t="shared" si="4"/>
        <v>17</v>
      </c>
      <c r="G89" s="41">
        <f>INDEX(MFF!$C:$C,MATCH('Substance misuse services'!B89,MFF!$A:$A,0),1)</f>
        <v>1.1854832081579951</v>
      </c>
      <c r="H89" s="24">
        <f t="shared" si="5"/>
        <v>0.18967731330527923</v>
      </c>
      <c r="I89" s="40">
        <f>(Inputs!$B$5/'Substance misuse services'!$H$158)*'Substance misuse services'!H89</f>
        <v>5980.3691200413223</v>
      </c>
      <c r="J89" s="40">
        <f>INDEX('Age gender adjustments'!$J:$J, MATCH('Substance misuse services'!B89,'Age gender adjustments'!$B:$B,0),1)</f>
        <v>5443.5743252870598</v>
      </c>
      <c r="K89" s="4">
        <v>0</v>
      </c>
      <c r="L89" s="4">
        <v>0</v>
      </c>
      <c r="M89" s="4">
        <v>2</v>
      </c>
      <c r="N89" s="4">
        <v>2</v>
      </c>
      <c r="O89" s="8">
        <f>INDEX(MFF!$C:$C,MATCH('Substance misuse services'!B89,MFF!$A:$A,0),1)</f>
        <v>1.1854832081579951</v>
      </c>
      <c r="P89" s="13">
        <f t="shared" si="6"/>
        <v>14.337877293004462</v>
      </c>
      <c r="Q89" s="40">
        <f>(Inputs!$B$5/'Substance misuse services'!$P$158)*'Substance misuse services'!P89</f>
        <v>9517.5673423239605</v>
      </c>
      <c r="R89" s="24">
        <f t="shared" si="7"/>
        <v>6558.9780137568268</v>
      </c>
      <c r="S89" s="4">
        <f>INDEX('Age gender adjustments'!$J:$J,MATCH('Substance misuse services'!B89,'Age gender adjustments'!$B:$B,0),1)</f>
        <v>5443.5743252870598</v>
      </c>
      <c r="T89" s="4">
        <f>INDEX('Age gender adjustments'!$L:$L,MATCH('Substance misuse services'!B89,'Age gender adjustments'!$B:$B,0),1)</f>
        <v>4687.9664010937295</v>
      </c>
      <c r="U89" s="4">
        <f>(R89*Inputs!$C$10)+('Substance misuse services'!S89*Inputs!$C$11)+('Substance misuse services'!T89*Inputs!$C$12)</f>
        <v>5874.5137288772166</v>
      </c>
    </row>
    <row r="90" spans="1:21" x14ac:dyDescent="0.2">
      <c r="A90" t="s">
        <v>14153</v>
      </c>
      <c r="B90" s="39" t="s">
        <v>5823</v>
      </c>
      <c r="C90" s="39" t="s">
        <v>12415</v>
      </c>
      <c r="D90" s="40">
        <v>423</v>
      </c>
      <c r="E90" s="40">
        <v>163</v>
      </c>
      <c r="F90" s="24">
        <f t="shared" si="4"/>
        <v>586</v>
      </c>
      <c r="G90" s="41">
        <f>INDEX(MFF!$C:$C,MATCH('Substance misuse services'!B90,MFF!$A:$A,0),1)</f>
        <v>1.0982404191284749</v>
      </c>
      <c r="H90" s="24">
        <f t="shared" si="5"/>
        <v>5.5406229145031558</v>
      </c>
      <c r="I90" s="40">
        <f>(Inputs!$B$5/'Substance misuse services'!$H$158)*'Substance misuse services'!H90</f>
        <v>174691.26700649966</v>
      </c>
      <c r="J90" s="40">
        <f>INDEX('Age gender adjustments'!$J:$J, MATCH('Substance misuse services'!B90,'Age gender adjustments'!$B:$B,0),1)</f>
        <v>331137.33965970518</v>
      </c>
      <c r="K90" s="4">
        <v>26</v>
      </c>
      <c r="L90" s="4">
        <v>10</v>
      </c>
      <c r="M90" s="4">
        <v>28</v>
      </c>
      <c r="N90" s="4">
        <v>130</v>
      </c>
      <c r="O90" s="8">
        <f>INDEX(MFF!$C:$C,MATCH('Substance misuse services'!B90,MFF!$A:$A,0),1)</f>
        <v>1.0982404191284749</v>
      </c>
      <c r="P90" s="13">
        <f t="shared" si="6"/>
        <v>441.60549379590594</v>
      </c>
      <c r="Q90" s="40">
        <f>(Inputs!$B$5/'Substance misuse services'!$P$158)*'Substance misuse services'!P90</f>
        <v>293140.32614809967</v>
      </c>
      <c r="R90" s="24">
        <f t="shared" si="7"/>
        <v>235928.136271589</v>
      </c>
      <c r="S90" s="4">
        <f>INDEX('Age gender adjustments'!$J:$J,MATCH('Substance misuse services'!B90,'Age gender adjustments'!$B:$B,0),1)</f>
        <v>331137.33965970518</v>
      </c>
      <c r="T90" s="4">
        <f>INDEX('Age gender adjustments'!$L:$L,MATCH('Substance misuse services'!B90,'Age gender adjustments'!$B:$B,0),1)</f>
        <v>310016.01766157744</v>
      </c>
      <c r="U90" s="4">
        <f>(R90*Inputs!$C$10)+('Substance misuse services'!S90*Inputs!$C$11)+('Substance misuse services'!T90*Inputs!$C$12)</f>
        <v>278544.19144426653</v>
      </c>
    </row>
    <row r="91" spans="1:21" x14ac:dyDescent="0.2">
      <c r="A91" t="s">
        <v>14154</v>
      </c>
      <c r="B91" s="39" t="s">
        <v>9698</v>
      </c>
      <c r="C91" s="39" t="s">
        <v>13156</v>
      </c>
      <c r="D91" s="40">
        <v>585</v>
      </c>
      <c r="E91" s="40">
        <v>109</v>
      </c>
      <c r="F91" s="24">
        <f t="shared" si="4"/>
        <v>694</v>
      </c>
      <c r="G91" s="41">
        <f>INDEX(MFF!$C:$C,MATCH('Substance misuse services'!B91,MFF!$A:$A,0),1)</f>
        <v>1.1381433206864042</v>
      </c>
      <c r="H91" s="24">
        <f t="shared" si="5"/>
        <v>7.2784265357895546</v>
      </c>
      <c r="I91" s="40">
        <f>(Inputs!$B$5/'Substance misuse services'!$H$158)*'Substance misuse services'!H91</f>
        <v>229482.78072174537</v>
      </c>
      <c r="J91" s="40">
        <f>INDEX('Age gender adjustments'!$J:$J, MATCH('Substance misuse services'!B91,'Age gender adjustments'!$B:$B,0),1)</f>
        <v>323551.551922579</v>
      </c>
      <c r="K91" s="4">
        <v>38</v>
      </c>
      <c r="L91" s="4">
        <v>17</v>
      </c>
      <c r="M91" s="4">
        <v>34</v>
      </c>
      <c r="N91" s="4">
        <v>30</v>
      </c>
      <c r="O91" s="8">
        <f>INDEX(MFF!$C:$C,MATCH('Substance misuse services'!B91,MFF!$A:$A,0),1)</f>
        <v>1.1381433206864042</v>
      </c>
      <c r="P91" s="13">
        <f t="shared" si="6"/>
        <v>450.46134333727611</v>
      </c>
      <c r="Q91" s="40">
        <f>(Inputs!$B$5/'Substance misuse services'!$P$158)*'Substance misuse services'!P91</f>
        <v>299018.89120072452</v>
      </c>
      <c r="R91" s="24">
        <f t="shared" si="7"/>
        <v>265966.50790574128</v>
      </c>
      <c r="S91" s="4">
        <f>INDEX('Age gender adjustments'!$J:$J,MATCH('Substance misuse services'!B91,'Age gender adjustments'!$B:$B,0),1)</f>
        <v>323551.551922579</v>
      </c>
      <c r="T91" s="4">
        <f>INDEX('Age gender adjustments'!$L:$L,MATCH('Substance misuse services'!B91,'Age gender adjustments'!$B:$B,0),1)</f>
        <v>304446.9419205389</v>
      </c>
      <c r="U91" s="4">
        <f>(R91*Inputs!$C$10)+('Substance misuse services'!S91*Inputs!$C$11)+('Substance misuse services'!T91*Inputs!$C$12)</f>
        <v>290573.06731154886</v>
      </c>
    </row>
    <row r="92" spans="1:21" x14ac:dyDescent="0.2">
      <c r="A92" t="s">
        <v>14155</v>
      </c>
      <c r="B92" s="39" t="s">
        <v>12525</v>
      </c>
      <c r="C92" s="39" t="s">
        <v>13157</v>
      </c>
      <c r="D92" s="40">
        <v>255.00000000000003</v>
      </c>
      <c r="E92" s="40">
        <v>63</v>
      </c>
      <c r="F92" s="24">
        <f t="shared" si="4"/>
        <v>318</v>
      </c>
      <c r="G92" s="41">
        <f>INDEX(MFF!$C:$C,MATCH('Substance misuse services'!B92,MFF!$A:$A,0),1)</f>
        <v>1.0824006999487428</v>
      </c>
      <c r="H92" s="24">
        <f t="shared" si="5"/>
        <v>3.1010780053531484</v>
      </c>
      <c r="I92" s="40">
        <f>(Inputs!$B$5/'Substance misuse services'!$H$158)*'Substance misuse services'!H92</f>
        <v>97774.429734803358</v>
      </c>
      <c r="J92" s="40">
        <f>INDEX('Age gender adjustments'!$J:$J, MATCH('Substance misuse services'!B92,'Age gender adjustments'!$B:$B,0),1)</f>
        <v>206809.87655323363</v>
      </c>
      <c r="K92" s="4">
        <v>7</v>
      </c>
      <c r="L92" s="4">
        <v>3</v>
      </c>
      <c r="M92" s="4">
        <v>9</v>
      </c>
      <c r="N92" s="4">
        <v>41</v>
      </c>
      <c r="O92" s="8">
        <f>INDEX(MFF!$C:$C,MATCH('Substance misuse services'!B92,MFF!$A:$A,0),1)</f>
        <v>1.0824006999487428</v>
      </c>
      <c r="P92" s="13">
        <f t="shared" si="6"/>
        <v>132.08264153766504</v>
      </c>
      <c r="Q92" s="40">
        <f>(Inputs!$B$5/'Substance misuse services'!$P$158)*'Substance misuse services'!P92</f>
        <v>87677.234913993321</v>
      </c>
      <c r="R92" s="24">
        <f t="shared" si="7"/>
        <v>121923.49800706461</v>
      </c>
      <c r="S92" s="4">
        <f>INDEX('Age gender adjustments'!$J:$J,MATCH('Substance misuse services'!B92,'Age gender adjustments'!$B:$B,0),1)</f>
        <v>206809.87655323363</v>
      </c>
      <c r="T92" s="4">
        <f>INDEX('Age gender adjustments'!$L:$L,MATCH('Substance misuse services'!B92,'Age gender adjustments'!$B:$B,0),1)</f>
        <v>211127.60003210488</v>
      </c>
      <c r="U92" s="4">
        <f>(R92*Inputs!$C$10)+('Substance misuse services'!S92*Inputs!$C$11)+('Substance misuse services'!T92*Inputs!$C$12)</f>
        <v>164193.28094532521</v>
      </c>
    </row>
    <row r="93" spans="1:21" x14ac:dyDescent="0.2">
      <c r="A93" t="s">
        <v>14156</v>
      </c>
      <c r="B93" s="39" t="s">
        <v>3817</v>
      </c>
      <c r="C93" s="39" t="s">
        <v>13158</v>
      </c>
      <c r="D93" s="40">
        <v>947</v>
      </c>
      <c r="E93" s="40">
        <v>298</v>
      </c>
      <c r="F93" s="24">
        <f t="shared" si="4"/>
        <v>1245</v>
      </c>
      <c r="G93" s="41">
        <f>INDEX(MFF!$C:$C,MATCH('Substance misuse services'!B93,MFF!$A:$A,0),1)</f>
        <v>1.1369938062900387</v>
      </c>
      <c r="H93" s="24">
        <f t="shared" si="5"/>
        <v>12.461452116938824</v>
      </c>
      <c r="I93" s="40">
        <f>(Inputs!$B$5/'Substance misuse services'!$H$158)*'Substance misuse services'!H93</f>
        <v>392899.29898506368</v>
      </c>
      <c r="J93" s="40">
        <f>INDEX('Age gender adjustments'!$J:$J, MATCH('Substance misuse services'!B93,'Age gender adjustments'!$B:$B,0),1)</f>
        <v>395486.88852126087</v>
      </c>
      <c r="K93" s="4">
        <v>51</v>
      </c>
      <c r="L93" s="4">
        <v>103</v>
      </c>
      <c r="M93" s="4">
        <v>63</v>
      </c>
      <c r="N93" s="4">
        <v>144</v>
      </c>
      <c r="O93" s="8">
        <f>INDEX(MFF!$C:$C,MATCH('Substance misuse services'!B93,MFF!$A:$A,0),1)</f>
        <v>1.1369938062900387</v>
      </c>
      <c r="P93" s="13">
        <f t="shared" si="6"/>
        <v>937.80775041660513</v>
      </c>
      <c r="Q93" s="40">
        <f>(Inputs!$B$5/'Substance misuse services'!$P$158)*'Substance misuse services'!P93</f>
        <v>622522.3048252936</v>
      </c>
      <c r="R93" s="24">
        <f t="shared" si="7"/>
        <v>439444.921641797</v>
      </c>
      <c r="S93" s="4">
        <f>INDEX('Age gender adjustments'!$J:$J,MATCH('Substance misuse services'!B93,'Age gender adjustments'!$B:$B,0),1)</f>
        <v>395486.88852126087</v>
      </c>
      <c r="T93" s="4">
        <f>INDEX('Age gender adjustments'!$L:$L,MATCH('Substance misuse services'!B93,'Age gender adjustments'!$B:$B,0),1)</f>
        <v>362020.00631604961</v>
      </c>
      <c r="U93" s="4">
        <f>(R93*Inputs!$C$10)+('Substance misuse services'!S93*Inputs!$C$11)+('Substance misuse services'!T93*Inputs!$C$12)</f>
        <v>411789.17012563773</v>
      </c>
    </row>
    <row r="94" spans="1:21" x14ac:dyDescent="0.2">
      <c r="A94" t="s">
        <v>14157</v>
      </c>
      <c r="B94" s="39" t="s">
        <v>1058</v>
      </c>
      <c r="C94" s="39" t="s">
        <v>13159</v>
      </c>
      <c r="D94" s="40">
        <v>409</v>
      </c>
      <c r="E94" s="40">
        <v>108.00000000000001</v>
      </c>
      <c r="F94" s="24">
        <f t="shared" si="4"/>
        <v>517</v>
      </c>
      <c r="G94" s="41">
        <f>INDEX(MFF!$C:$C,MATCH('Substance misuse services'!B94,MFF!$A:$A,0),1)</f>
        <v>1.0913737875351546</v>
      </c>
      <c r="H94" s="24">
        <f t="shared" si="5"/>
        <v>5.053060636287765</v>
      </c>
      <c r="I94" s="40">
        <f>(Inputs!$B$5/'Substance misuse services'!$H$158)*'Substance misuse services'!H94</f>
        <v>159318.83083094377</v>
      </c>
      <c r="J94" s="40">
        <f>INDEX('Age gender adjustments'!$J:$J, MATCH('Substance misuse services'!B94,'Age gender adjustments'!$B:$B,0),1)</f>
        <v>243201.64002737965</v>
      </c>
      <c r="K94" s="4">
        <v>15</v>
      </c>
      <c r="L94" s="4">
        <v>7</v>
      </c>
      <c r="M94" s="4">
        <v>15</v>
      </c>
      <c r="N94" s="4">
        <v>69</v>
      </c>
      <c r="O94" s="8">
        <f>INDEX(MFF!$C:$C,MATCH('Substance misuse services'!B94,MFF!$A:$A,0),1)</f>
        <v>1.0913737875351546</v>
      </c>
      <c r="P94" s="13">
        <f t="shared" si="6"/>
        <v>241.98778722008836</v>
      </c>
      <c r="Q94" s="40">
        <f>(Inputs!$B$5/'Substance misuse services'!$P$158)*'Substance misuse services'!P94</f>
        <v>160632.91753869771</v>
      </c>
      <c r="R94" s="24">
        <f t="shared" si="7"/>
        <v>179713.52237963915</v>
      </c>
      <c r="S94" s="4">
        <f>INDEX('Age gender adjustments'!$J:$J,MATCH('Substance misuse services'!B94,'Age gender adjustments'!$B:$B,0),1)</f>
        <v>243201.64002737965</v>
      </c>
      <c r="T94" s="4">
        <f>INDEX('Age gender adjustments'!$L:$L,MATCH('Substance misuse services'!B94,'Age gender adjustments'!$B:$B,0),1)</f>
        <v>243211.01985250067</v>
      </c>
      <c r="U94" s="4">
        <f>(R94*Inputs!$C$10)+('Substance misuse services'!S94*Inputs!$C$11)+('Substance misuse services'!T94*Inputs!$C$12)</f>
        <v>210733.35527025815</v>
      </c>
    </row>
    <row r="95" spans="1:21" x14ac:dyDescent="0.2">
      <c r="A95" t="s">
        <v>14141</v>
      </c>
      <c r="B95" s="39" t="s">
        <v>4847</v>
      </c>
      <c r="C95" s="39" t="s">
        <v>13160</v>
      </c>
      <c r="D95" s="40">
        <v>1284</v>
      </c>
      <c r="E95" s="40">
        <v>380</v>
      </c>
      <c r="F95" s="24">
        <f t="shared" si="4"/>
        <v>1664</v>
      </c>
      <c r="G95" s="41">
        <f>INDEX(MFF!$C:$C,MATCH('Substance misuse services'!B95,MFF!$A:$A,0),1)</f>
        <v>1.1963014246757064</v>
      </c>
      <c r="H95" s="24">
        <f t="shared" si="5"/>
        <v>17.633482999719913</v>
      </c>
      <c r="I95" s="40">
        <f>(Inputs!$B$5/'Substance misuse services'!$H$158)*'Substance misuse services'!H95</f>
        <v>555969.16348436859</v>
      </c>
      <c r="J95" s="40">
        <f>INDEX('Age gender adjustments'!$J:$J, MATCH('Substance misuse services'!B95,'Age gender adjustments'!$B:$B,0),1)</f>
        <v>353408.31584210019</v>
      </c>
      <c r="K95" s="4">
        <v>28</v>
      </c>
      <c r="L95" s="4">
        <v>30</v>
      </c>
      <c r="M95" s="4">
        <v>51</v>
      </c>
      <c r="N95" s="4">
        <v>104</v>
      </c>
      <c r="O95" s="8">
        <f>INDEX(MFF!$C:$C,MATCH('Substance misuse services'!B95,MFF!$A:$A,0),1)</f>
        <v>1.1963014246757064</v>
      </c>
      <c r="P95" s="13">
        <f t="shared" si="6"/>
        <v>630.17237687278384</v>
      </c>
      <c r="Q95" s="40">
        <f>(Inputs!$B$5/'Substance misuse services'!$P$158)*'Substance misuse services'!P95</f>
        <v>418312.13307184546</v>
      </c>
      <c r="R95" s="24">
        <f t="shared" si="7"/>
        <v>479823.15396771958</v>
      </c>
      <c r="S95" s="4">
        <f>INDEX('Age gender adjustments'!$J:$J,MATCH('Substance misuse services'!B95,'Age gender adjustments'!$B:$B,0),1)</f>
        <v>353408.31584210019</v>
      </c>
      <c r="T95" s="4">
        <f>INDEX('Age gender adjustments'!$L:$L,MATCH('Substance misuse services'!B95,'Age gender adjustments'!$B:$B,0),1)</f>
        <v>309555.99470975174</v>
      </c>
      <c r="U95" s="4">
        <f>(R95*Inputs!$C$10)+('Substance misuse services'!S95*Inputs!$C$11)+('Substance misuse services'!T95*Inputs!$C$12)</f>
        <v>409964.27316594421</v>
      </c>
    </row>
    <row r="96" spans="1:21" x14ac:dyDescent="0.2">
      <c r="A96" t="s">
        <v>14158</v>
      </c>
      <c r="B96" s="39" t="s">
        <v>6606</v>
      </c>
      <c r="C96" s="39" t="s">
        <v>13161</v>
      </c>
      <c r="D96" s="40">
        <v>677</v>
      </c>
      <c r="E96" s="40">
        <v>167</v>
      </c>
      <c r="F96" s="24">
        <f t="shared" si="4"/>
        <v>844</v>
      </c>
      <c r="G96" s="41">
        <f>INDEX(MFF!$C:$C,MATCH('Substance misuse services'!B96,MFF!$A:$A,0),1)</f>
        <v>1.106316284686137</v>
      </c>
      <c r="H96" s="24">
        <f t="shared" si="5"/>
        <v>8.4135353450380723</v>
      </c>
      <c r="I96" s="40">
        <f>(Inputs!$B$5/'Substance misuse services'!$H$158)*'Substance misuse services'!H96</f>
        <v>265271.824505759</v>
      </c>
      <c r="J96" s="40">
        <f>INDEX('Age gender adjustments'!$J:$J, MATCH('Substance misuse services'!B96,'Age gender adjustments'!$B:$B,0),1)</f>
        <v>412814.76407256618</v>
      </c>
      <c r="K96" s="4">
        <v>32</v>
      </c>
      <c r="L96" s="4">
        <v>12</v>
      </c>
      <c r="M96" s="4">
        <v>37</v>
      </c>
      <c r="N96" s="4">
        <v>55</v>
      </c>
      <c r="O96" s="8">
        <f>INDEX(MFF!$C:$C,MATCH('Substance misuse services'!B96,MFF!$A:$A,0),1)</f>
        <v>1.106316284686137</v>
      </c>
      <c r="P96" s="13">
        <f t="shared" si="6"/>
        <v>445.08843378310826</v>
      </c>
      <c r="Q96" s="40">
        <f>(Inputs!$B$5/'Substance misuse services'!$P$158)*'Substance misuse services'!P96</f>
        <v>295452.32221279223</v>
      </c>
      <c r="R96" s="24">
        <f t="shared" si="7"/>
        <v>306718.22954319941</v>
      </c>
      <c r="S96" s="4">
        <f>INDEX('Age gender adjustments'!$J:$J,MATCH('Substance misuse services'!B96,'Age gender adjustments'!$B:$B,0),1)</f>
        <v>412814.76407256618</v>
      </c>
      <c r="T96" s="4">
        <f>INDEX('Age gender adjustments'!$L:$L,MATCH('Substance misuse services'!B96,'Age gender adjustments'!$B:$B,0),1)</f>
        <v>399951.56601502968</v>
      </c>
      <c r="U96" s="4">
        <f>(R96*Inputs!$C$10)+('Substance misuse services'!S96*Inputs!$C$11)+('Substance misuse services'!T96*Inputs!$C$12)</f>
        <v>356178.25093427347</v>
      </c>
    </row>
    <row r="97" spans="1:21" x14ac:dyDescent="0.2">
      <c r="A97" t="s">
        <v>14159</v>
      </c>
      <c r="B97" s="39" t="s">
        <v>7795</v>
      </c>
      <c r="C97" s="39" t="s">
        <v>13162</v>
      </c>
      <c r="D97" s="40">
        <v>1133</v>
      </c>
      <c r="E97" s="40">
        <v>217</v>
      </c>
      <c r="F97" s="24">
        <f t="shared" si="4"/>
        <v>1350</v>
      </c>
      <c r="G97" s="41">
        <f>INDEX(MFF!$C:$C,MATCH('Substance misuse services'!B97,MFF!$A:$A,0),1)</f>
        <v>1.1255185223274111</v>
      </c>
      <c r="H97" s="24">
        <f t="shared" si="5"/>
        <v>13.97331245469481</v>
      </c>
      <c r="I97" s="40">
        <f>(Inputs!$B$5/'Substance misuse services'!$H$158)*'Substance misuse services'!H97</f>
        <v>440567.00747468777</v>
      </c>
      <c r="J97" s="40">
        <f>INDEX('Age gender adjustments'!$J:$J, MATCH('Substance misuse services'!B97,'Age gender adjustments'!$B:$B,0),1)</f>
        <v>439479.47152946028</v>
      </c>
      <c r="K97" s="4">
        <v>86</v>
      </c>
      <c r="L97" s="4">
        <v>35</v>
      </c>
      <c r="M97" s="4">
        <v>71</v>
      </c>
      <c r="N97" s="4">
        <v>97</v>
      </c>
      <c r="O97" s="8">
        <f>INDEX(MFF!$C:$C,MATCH('Substance misuse services'!B97,MFF!$A:$A,0),1)</f>
        <v>1.1255185223274111</v>
      </c>
      <c r="P97" s="13">
        <f t="shared" si="6"/>
        <v>1002.1450280720906</v>
      </c>
      <c r="Q97" s="40">
        <f>(Inputs!$B$5/'Substance misuse services'!$P$158)*'Substance misuse services'!P97</f>
        <v>665229.76843335771</v>
      </c>
      <c r="R97" s="24">
        <f t="shared" si="7"/>
        <v>485238.55103956722</v>
      </c>
      <c r="S97" s="4">
        <f>INDEX('Age gender adjustments'!$J:$J,MATCH('Substance misuse services'!B97,'Age gender adjustments'!$B:$B,0),1)</f>
        <v>439479.47152946028</v>
      </c>
      <c r="T97" s="4">
        <f>INDEX('Age gender adjustments'!$L:$L,MATCH('Substance misuse services'!B97,'Age gender adjustments'!$B:$B,0),1)</f>
        <v>398085.28229329974</v>
      </c>
      <c r="U97" s="4">
        <f>(R97*Inputs!$C$10)+('Substance misuse services'!S97*Inputs!$C$11)+('Substance misuse services'!T97*Inputs!$C$12)</f>
        <v>455239.160663135</v>
      </c>
    </row>
    <row r="98" spans="1:21" x14ac:dyDescent="0.2">
      <c r="A98" t="s">
        <v>14160</v>
      </c>
      <c r="B98" s="39" t="s">
        <v>7868</v>
      </c>
      <c r="C98" s="39" t="s">
        <v>13163</v>
      </c>
      <c r="D98" s="40">
        <v>684</v>
      </c>
      <c r="E98" s="40">
        <v>384</v>
      </c>
      <c r="F98" s="24">
        <f t="shared" si="4"/>
        <v>1068</v>
      </c>
      <c r="G98" s="41">
        <f>INDEX(MFF!$C:$C,MATCH('Substance misuse services'!B98,MFF!$A:$A,0),1)</f>
        <v>1.1173680540376953</v>
      </c>
      <c r="H98" s="24">
        <f t="shared" si="5"/>
        <v>9.7881441533702116</v>
      </c>
      <c r="I98" s="40">
        <f>(Inputs!$B$5/'Substance misuse services'!$H$158)*'Substance misuse services'!H98</f>
        <v>308612.10556644358</v>
      </c>
      <c r="J98" s="40">
        <f>INDEX('Age gender adjustments'!$J:$J, MATCH('Substance misuse services'!B98,'Age gender adjustments'!$B:$B,0),1)</f>
        <v>336523.25136514637</v>
      </c>
      <c r="K98" s="4">
        <v>21</v>
      </c>
      <c r="L98" s="4">
        <v>29</v>
      </c>
      <c r="M98" s="4">
        <v>21</v>
      </c>
      <c r="N98" s="4">
        <v>69</v>
      </c>
      <c r="O98" s="8">
        <f>INDEX(MFF!$C:$C,MATCH('Substance misuse services'!B98,MFF!$A:$A,0),1)</f>
        <v>1.1173680540376953</v>
      </c>
      <c r="P98" s="13">
        <f t="shared" si="6"/>
        <v>343.36366113591629</v>
      </c>
      <c r="Q98" s="40">
        <f>(Inputs!$B$5/'Substance misuse services'!$P$158)*'Substance misuse services'!P98</f>
        <v>227926.81935996609</v>
      </c>
      <c r="R98" s="24">
        <f t="shared" si="7"/>
        <v>299173.72331683675</v>
      </c>
      <c r="S98" s="4">
        <f>INDEX('Age gender adjustments'!$J:$J,MATCH('Substance misuse services'!B98,'Age gender adjustments'!$B:$B,0),1)</f>
        <v>336523.25136514637</v>
      </c>
      <c r="T98" s="4">
        <f>INDEX('Age gender adjustments'!$L:$L,MATCH('Substance misuse services'!B98,'Age gender adjustments'!$B:$B,0),1)</f>
        <v>323390.33849841554</v>
      </c>
      <c r="U98" s="4">
        <f>(R98*Inputs!$C$10)+('Substance misuse services'!S98*Inputs!$C$11)+('Substance misuse services'!T98*Inputs!$C$12)</f>
        <v>314996.53176950524</v>
      </c>
    </row>
    <row r="99" spans="1:21" x14ac:dyDescent="0.2">
      <c r="A99" t="s">
        <v>14142</v>
      </c>
      <c r="B99" s="39" t="s">
        <v>2104</v>
      </c>
      <c r="C99" s="39" t="s">
        <v>13164</v>
      </c>
      <c r="D99" s="40">
        <v>667</v>
      </c>
      <c r="E99" s="40">
        <v>123</v>
      </c>
      <c r="F99" s="24">
        <f t="shared" si="4"/>
        <v>790</v>
      </c>
      <c r="G99" s="41">
        <f>INDEX(MFF!$C:$C,MATCH('Substance misuse services'!B99,MFF!$A:$A,0),1)</f>
        <v>1.1335233543662295</v>
      </c>
      <c r="H99" s="24">
        <f t="shared" si="5"/>
        <v>8.257717636557981</v>
      </c>
      <c r="I99" s="40">
        <f>(Inputs!$B$5/'Substance misuse services'!$H$158)*'Substance misuse services'!H99</f>
        <v>260359.02077656359</v>
      </c>
      <c r="J99" s="40">
        <f>INDEX('Age gender adjustments'!$J:$J, MATCH('Substance misuse services'!B99,'Age gender adjustments'!$B:$B,0),1)</f>
        <v>447899.7928730477</v>
      </c>
      <c r="K99" s="4">
        <v>19</v>
      </c>
      <c r="L99" s="4">
        <v>19</v>
      </c>
      <c r="M99" s="4">
        <v>44</v>
      </c>
      <c r="N99" s="4">
        <v>64</v>
      </c>
      <c r="O99" s="8">
        <f>INDEX(MFF!$C:$C,MATCH('Substance misuse services'!B99,MFF!$A:$A,0),1)</f>
        <v>1.1335233543662295</v>
      </c>
      <c r="P99" s="13">
        <f t="shared" si="6"/>
        <v>449.50530073970162</v>
      </c>
      <c r="Q99" s="40">
        <f>(Inputs!$B$5/'Substance misuse services'!$P$158)*'Substance misuse services'!P99</f>
        <v>298384.26449702232</v>
      </c>
      <c r="R99" s="24">
        <f t="shared" si="7"/>
        <v>312973.85482381156</v>
      </c>
      <c r="S99" s="4">
        <f>INDEX('Age gender adjustments'!$J:$J,MATCH('Substance misuse services'!B99,'Age gender adjustments'!$B:$B,0),1)</f>
        <v>447899.7928730477</v>
      </c>
      <c r="T99" s="4">
        <f>INDEX('Age gender adjustments'!$L:$L,MATCH('Substance misuse services'!B99,'Age gender adjustments'!$B:$B,0),1)</f>
        <v>411284.74423688895</v>
      </c>
      <c r="U99" s="4">
        <f>(R99*Inputs!$C$10)+('Substance misuse services'!S99*Inputs!$C$11)+('Substance misuse services'!T99*Inputs!$C$12)</f>
        <v>372133.34963929356</v>
      </c>
    </row>
    <row r="100" spans="1:21" x14ac:dyDescent="0.2">
      <c r="A100" t="s">
        <v>14143</v>
      </c>
      <c r="B100" s="39" t="s">
        <v>6810</v>
      </c>
      <c r="C100" s="39" t="s">
        <v>13165</v>
      </c>
      <c r="D100" s="40">
        <v>1021.9999999999999</v>
      </c>
      <c r="E100" s="40">
        <v>127</v>
      </c>
      <c r="F100" s="24">
        <f t="shared" si="4"/>
        <v>1149</v>
      </c>
      <c r="G100" s="41">
        <f>INDEX(MFF!$C:$C,MATCH('Substance misuse services'!B100,MFF!$A:$A,0),1)</f>
        <v>1.1854832081579951</v>
      </c>
      <c r="H100" s="24">
        <f t="shared" si="5"/>
        <v>12.868420224555036</v>
      </c>
      <c r="I100" s="40">
        <f>(Inputs!$B$5/'Substance misuse services'!$H$158)*'Substance misuse services'!H100</f>
        <v>405730.66748780338</v>
      </c>
      <c r="J100" s="40">
        <f>INDEX('Age gender adjustments'!$J:$J, MATCH('Substance misuse services'!B100,'Age gender adjustments'!$B:$B,0),1)</f>
        <v>533836.72906075511</v>
      </c>
      <c r="K100" s="4">
        <v>46</v>
      </c>
      <c r="L100" s="4">
        <v>37</v>
      </c>
      <c r="M100" s="4">
        <v>45</v>
      </c>
      <c r="N100" s="4">
        <v>53</v>
      </c>
      <c r="O100" s="8">
        <f>INDEX(MFF!$C:$C,MATCH('Substance misuse services'!B100,MFF!$A:$A,0),1)</f>
        <v>1.1854832081579951</v>
      </c>
      <c r="P100" s="13">
        <f t="shared" si="6"/>
        <v>635.56253270809736</v>
      </c>
      <c r="Q100" s="40">
        <f>(Inputs!$B$5/'Substance misuse services'!$P$158)*'Substance misuse services'!P100</f>
        <v>421890.15024271683</v>
      </c>
      <c r="R100" s="24">
        <f t="shared" si="7"/>
        <v>439708.0188162945</v>
      </c>
      <c r="S100" s="4">
        <f>INDEX('Age gender adjustments'!$J:$J,MATCH('Substance misuse services'!B100,'Age gender adjustments'!$B:$B,0),1)</f>
        <v>533836.72906075511</v>
      </c>
      <c r="T100" s="4">
        <f>INDEX('Age gender adjustments'!$L:$L,MATCH('Substance misuse services'!B100,'Age gender adjustments'!$B:$B,0),1)</f>
        <v>452396.24426457658</v>
      </c>
      <c r="U100" s="4">
        <f>(R100*Inputs!$C$10)+('Substance misuse services'!S100*Inputs!$C$11)+('Substance misuse services'!T100*Inputs!$C$12)</f>
        <v>470658.762024973</v>
      </c>
    </row>
    <row r="101" spans="1:21" x14ac:dyDescent="0.2">
      <c r="A101" t="s">
        <v>14144</v>
      </c>
      <c r="B101" s="39" t="s">
        <v>10658</v>
      </c>
      <c r="C101" s="39" t="s">
        <v>13166</v>
      </c>
      <c r="D101" s="40">
        <v>711</v>
      </c>
      <c r="E101" s="40">
        <v>148</v>
      </c>
      <c r="F101" s="24">
        <f t="shared" si="4"/>
        <v>859</v>
      </c>
      <c r="G101" s="41">
        <f>INDEX(MFF!$C:$C,MATCH('Substance misuse services'!B101,MFF!$A:$A,0),1)</f>
        <v>1.1610116926335254</v>
      </c>
      <c r="H101" s="24">
        <f t="shared" si="5"/>
        <v>9.1139417871731752</v>
      </c>
      <c r="I101" s="40">
        <f>(Inputs!$B$5/'Substance misuse services'!$H$158)*'Substance misuse services'!H101</f>
        <v>287355.06147823355</v>
      </c>
      <c r="J101" s="40">
        <f>INDEX('Age gender adjustments'!$J:$J, MATCH('Substance misuse services'!B101,'Age gender adjustments'!$B:$B,0),1)</f>
        <v>263739.52652858995</v>
      </c>
      <c r="K101" s="4">
        <v>20</v>
      </c>
      <c r="L101" s="4">
        <v>18</v>
      </c>
      <c r="M101" s="4">
        <v>27</v>
      </c>
      <c r="N101" s="4">
        <v>60</v>
      </c>
      <c r="O101" s="8">
        <f>INDEX(MFF!$C:$C,MATCH('Substance misuse services'!B101,MFF!$A:$A,0),1)</f>
        <v>1.1610116926335254</v>
      </c>
      <c r="P101" s="13">
        <f t="shared" si="6"/>
        <v>359.93329763284868</v>
      </c>
      <c r="Q101" s="40">
        <f>(Inputs!$B$5/'Substance misuse services'!$P$158)*'Substance misuse services'!P101</f>
        <v>238925.84159837838</v>
      </c>
      <c r="R101" s="24">
        <f t="shared" si="7"/>
        <v>272001.48911434808</v>
      </c>
      <c r="S101" s="4">
        <f>INDEX('Age gender adjustments'!$J:$J,MATCH('Substance misuse services'!B101,'Age gender adjustments'!$B:$B,0),1)</f>
        <v>263739.52652858995</v>
      </c>
      <c r="T101" s="4">
        <f>INDEX('Age gender adjustments'!$L:$L,MATCH('Substance misuse services'!B101,'Age gender adjustments'!$B:$B,0),1)</f>
        <v>224658.1896012183</v>
      </c>
      <c r="U101" s="4">
        <f>(R101*Inputs!$C$10)+('Substance misuse services'!S101*Inputs!$C$11)+('Substance misuse services'!T101*Inputs!$C$12)</f>
        <v>260748.94317611257</v>
      </c>
    </row>
    <row r="102" spans="1:21" x14ac:dyDescent="0.2">
      <c r="A102" t="s">
        <v>14161</v>
      </c>
      <c r="B102" s="39" t="s">
        <v>8541</v>
      </c>
      <c r="C102" s="39" t="s">
        <v>13167</v>
      </c>
      <c r="D102" s="40">
        <v>869</v>
      </c>
      <c r="E102" s="40">
        <v>294</v>
      </c>
      <c r="F102" s="24">
        <f t="shared" si="4"/>
        <v>1163</v>
      </c>
      <c r="G102" s="41">
        <f>INDEX(MFF!$C:$C,MATCH('Substance misuse services'!B102,MFF!$A:$A,0),1)</f>
        <v>1.1468650691315483</v>
      </c>
      <c r="H102" s="24">
        <f t="shared" si="5"/>
        <v>11.652149102376532</v>
      </c>
      <c r="I102" s="40">
        <f>(Inputs!$B$5/'Substance misuse services'!$H$158)*'Substance misuse services'!H102</f>
        <v>367382.64297225431</v>
      </c>
      <c r="J102" s="40">
        <f>INDEX('Age gender adjustments'!$J:$J, MATCH('Substance misuse services'!B102,'Age gender adjustments'!$B:$B,0),1)</f>
        <v>422559.43337275751</v>
      </c>
      <c r="K102" s="4">
        <v>50</v>
      </c>
      <c r="L102" s="4">
        <v>34</v>
      </c>
      <c r="M102" s="4">
        <v>50</v>
      </c>
      <c r="N102" s="4">
        <v>106</v>
      </c>
      <c r="O102" s="8">
        <f>INDEX(MFF!$C:$C,MATCH('Substance misuse services'!B102,MFF!$A:$A,0),1)</f>
        <v>1.1468650691315483</v>
      </c>
      <c r="P102" s="13">
        <f t="shared" si="6"/>
        <v>721.02400034997368</v>
      </c>
      <c r="Q102" s="40">
        <f>(Inputs!$B$5/'Substance misuse services'!$P$158)*'Substance misuse services'!P102</f>
        <v>478619.97550438606</v>
      </c>
      <c r="R102" s="24">
        <f t="shared" si="7"/>
        <v>402872.53917480144</v>
      </c>
      <c r="S102" s="4">
        <f>INDEX('Age gender adjustments'!$J:$J,MATCH('Substance misuse services'!B102,'Age gender adjustments'!$B:$B,0),1)</f>
        <v>422559.43337275751</v>
      </c>
      <c r="T102" s="4">
        <f>INDEX('Age gender adjustments'!$L:$L,MATCH('Substance misuse services'!B102,'Age gender adjustments'!$B:$B,0),1)</f>
        <v>371315.64615330973</v>
      </c>
      <c r="U102" s="4">
        <f>(R102*Inputs!$C$10)+('Substance misuse services'!S102*Inputs!$C$11)+('Substance misuse services'!T102*Inputs!$C$12)</f>
        <v>403029.14613008767</v>
      </c>
    </row>
    <row r="103" spans="1:21" x14ac:dyDescent="0.2">
      <c r="A103" t="s">
        <v>14162</v>
      </c>
      <c r="B103" s="39" t="s">
        <v>10705</v>
      </c>
      <c r="C103" s="39" t="s">
        <v>13168</v>
      </c>
      <c r="D103" s="40">
        <v>431</v>
      </c>
      <c r="E103" s="40">
        <v>168</v>
      </c>
      <c r="F103" s="24">
        <f t="shared" si="4"/>
        <v>599</v>
      </c>
      <c r="G103" s="41">
        <f>INDEX(MFF!$C:$C,MATCH('Substance misuse services'!B103,MFF!$A:$A,0),1)</f>
        <v>1.1155044308921866</v>
      </c>
      <c r="H103" s="24">
        <f t="shared" si="5"/>
        <v>5.7448478190947618</v>
      </c>
      <c r="I103" s="40">
        <f>(Inputs!$B$5/'Substance misuse services'!$H$158)*'Substance misuse services'!H103</f>
        <v>181130.30967154057</v>
      </c>
      <c r="J103" s="40">
        <f>INDEX('Age gender adjustments'!$J:$J, MATCH('Substance misuse services'!B103,'Age gender adjustments'!$B:$B,0),1)</f>
        <v>196696.03573564137</v>
      </c>
      <c r="K103" s="4">
        <v>25</v>
      </c>
      <c r="L103" s="4">
        <v>20</v>
      </c>
      <c r="M103" s="4">
        <v>16</v>
      </c>
      <c r="N103" s="4">
        <v>81</v>
      </c>
      <c r="O103" s="8">
        <f>INDEX(MFF!$C:$C,MATCH('Substance misuse services'!B103,MFF!$A:$A,0),1)</f>
        <v>1.1155044308921866</v>
      </c>
      <c r="P103" s="13">
        <f t="shared" si="6"/>
        <v>335.48223062596895</v>
      </c>
      <c r="Q103" s="40">
        <f>(Inputs!$B$5/'Substance misuse services'!$P$158)*'Substance misuse services'!P103</f>
        <v>222695.07939599879</v>
      </c>
      <c r="R103" s="24">
        <f t="shared" si="7"/>
        <v>193179.0378718164</v>
      </c>
      <c r="S103" s="4">
        <f>INDEX('Age gender adjustments'!$J:$J,MATCH('Substance misuse services'!B103,'Age gender adjustments'!$B:$B,0),1)</f>
        <v>196696.03573564137</v>
      </c>
      <c r="T103" s="4">
        <f>INDEX('Age gender adjustments'!$L:$L,MATCH('Substance misuse services'!B103,'Age gender adjustments'!$B:$B,0),1)</f>
        <v>188654.21906637948</v>
      </c>
      <c r="U103" s="4">
        <f>(R103*Inputs!$C$10)+('Substance misuse services'!S103*Inputs!$C$11)+('Substance misuse services'!T103*Inputs!$C$12)</f>
        <v>193412.46848283446</v>
      </c>
    </row>
    <row r="104" spans="1:21" x14ac:dyDescent="0.2">
      <c r="A104" t="s">
        <v>14163</v>
      </c>
      <c r="B104" s="39" t="s">
        <v>10751</v>
      </c>
      <c r="C104" s="39" t="s">
        <v>13169</v>
      </c>
      <c r="D104" s="40">
        <v>284</v>
      </c>
      <c r="E104" s="40">
        <v>201</v>
      </c>
      <c r="F104" s="24">
        <f t="shared" si="4"/>
        <v>485</v>
      </c>
      <c r="G104" s="41">
        <f>INDEX(MFF!$C:$C,MATCH('Substance misuse services'!B104,MFF!$A:$A,0),1)</f>
        <v>1.0942850999802725</v>
      </c>
      <c r="H104" s="24">
        <f t="shared" si="5"/>
        <v>4.2075262094241479</v>
      </c>
      <c r="I104" s="40">
        <f>(Inputs!$B$5/'Substance misuse services'!$H$158)*'Substance misuse services'!H104</f>
        <v>132659.82829536602</v>
      </c>
      <c r="J104" s="40">
        <f>INDEX('Age gender adjustments'!$J:$J, MATCH('Substance misuse services'!B104,'Age gender adjustments'!$B:$B,0),1)</f>
        <v>214422.12112544628</v>
      </c>
      <c r="K104" s="4">
        <v>17</v>
      </c>
      <c r="L104" s="4">
        <v>7</v>
      </c>
      <c r="M104" s="4">
        <v>25</v>
      </c>
      <c r="N104" s="4">
        <v>93</v>
      </c>
      <c r="O104" s="8">
        <f>INDEX(MFF!$C:$C,MATCH('Substance misuse services'!B104,MFF!$A:$A,0),1)</f>
        <v>1.0942850999802725</v>
      </c>
      <c r="P104" s="13">
        <f t="shared" si="6"/>
        <v>334.06296702937249</v>
      </c>
      <c r="Q104" s="40">
        <f>(Inputs!$B$5/'Substance misuse services'!$P$158)*'Substance misuse services'!P104</f>
        <v>221752.96386654687</v>
      </c>
      <c r="R104" s="24">
        <f t="shared" si="7"/>
        <v>170101.40568882145</v>
      </c>
      <c r="S104" s="4">
        <f>INDEX('Age gender adjustments'!$J:$J,MATCH('Substance misuse services'!B104,'Age gender adjustments'!$B:$B,0),1)</f>
        <v>214422.12112544628</v>
      </c>
      <c r="T104" s="4">
        <f>INDEX('Age gender adjustments'!$L:$L,MATCH('Substance misuse services'!B104,'Age gender adjustments'!$B:$B,0),1)</f>
        <v>220570.22890878847</v>
      </c>
      <c r="U104" s="4">
        <f>(R104*Inputs!$C$10)+('Substance misuse services'!S104*Inputs!$C$11)+('Substance misuse services'!T104*Inputs!$C$12)</f>
        <v>192890.17192920312</v>
      </c>
    </row>
    <row r="105" spans="1:21" x14ac:dyDescent="0.2">
      <c r="A105" t="s">
        <v>14164</v>
      </c>
      <c r="B105" s="39" t="s">
        <v>6939</v>
      </c>
      <c r="C105" s="39" t="s">
        <v>13170</v>
      </c>
      <c r="D105" s="40">
        <v>629</v>
      </c>
      <c r="E105" s="40">
        <v>166</v>
      </c>
      <c r="F105" s="24">
        <f t="shared" si="4"/>
        <v>795</v>
      </c>
      <c r="G105" s="41">
        <f>INDEX(MFF!$C:$C,MATCH('Substance misuse services'!B105,MFF!$A:$A,0),1)</f>
        <v>1.1336761885878026</v>
      </c>
      <c r="H105" s="24">
        <f t="shared" si="5"/>
        <v>8.0717744627451538</v>
      </c>
      <c r="I105" s="40">
        <f>(Inputs!$B$5/'Substance misuse services'!$H$158)*'Substance misuse services'!H105</f>
        <v>254496.38599238693</v>
      </c>
      <c r="J105" s="40">
        <f>INDEX('Age gender adjustments'!$J:$J, MATCH('Substance misuse services'!B105,'Age gender adjustments'!$B:$B,0),1)</f>
        <v>317573.0811677365</v>
      </c>
      <c r="K105" s="4">
        <v>36</v>
      </c>
      <c r="L105" s="4">
        <v>7</v>
      </c>
      <c r="M105" s="4">
        <v>26</v>
      </c>
      <c r="N105" s="4">
        <v>86</v>
      </c>
      <c r="O105" s="8">
        <f>INDEX(MFF!$C:$C,MATCH('Substance misuse services'!B105,MFF!$A:$A,0),1)</f>
        <v>1.1336761885878026</v>
      </c>
      <c r="P105" s="13">
        <f t="shared" si="6"/>
        <v>441.65725882973408</v>
      </c>
      <c r="Q105" s="40">
        <f>(Inputs!$B$5/'Substance misuse services'!$P$158)*'Substance misuse services'!P105</f>
        <v>293174.68808225275</v>
      </c>
      <c r="R105" s="24">
        <f t="shared" si="7"/>
        <v>277370.45325244399</v>
      </c>
      <c r="S105" s="4">
        <f>INDEX('Age gender adjustments'!$J:$J,MATCH('Substance misuse services'!B105,'Age gender adjustments'!$B:$B,0),1)</f>
        <v>317573.0811677365</v>
      </c>
      <c r="T105" s="4">
        <f>INDEX('Age gender adjustments'!$L:$L,MATCH('Substance misuse services'!B105,'Age gender adjustments'!$B:$B,0),1)</f>
        <v>307712.17389138404</v>
      </c>
      <c r="U105" s="4">
        <f>(R105*Inputs!$C$10)+('Substance misuse services'!S105*Inputs!$C$11)+('Substance misuse services'!T105*Inputs!$C$12)</f>
        <v>295191.33573617425</v>
      </c>
    </row>
    <row r="106" spans="1:21" x14ac:dyDescent="0.2">
      <c r="A106" t="s">
        <v>14165</v>
      </c>
      <c r="B106" s="39" t="s">
        <v>5326</v>
      </c>
      <c r="C106" s="39" t="s">
        <v>13171</v>
      </c>
      <c r="D106" s="40">
        <v>642</v>
      </c>
      <c r="E106" s="40">
        <v>156</v>
      </c>
      <c r="F106" s="24">
        <f t="shared" si="4"/>
        <v>798</v>
      </c>
      <c r="G106" s="41">
        <f>INDEX(MFF!$C:$C,MATCH('Substance misuse services'!B106,MFF!$A:$A,0),1)</f>
        <v>1.1161827072309072</v>
      </c>
      <c r="H106" s="24">
        <f t="shared" si="5"/>
        <v>8.0365154920625326</v>
      </c>
      <c r="I106" s="40">
        <f>(Inputs!$B$5/'Substance misuse services'!$H$158)*'Substance misuse services'!H106</f>
        <v>253384.69975115778</v>
      </c>
      <c r="J106" s="40">
        <f>INDEX('Age gender adjustments'!$J:$J, MATCH('Substance misuse services'!B106,'Age gender adjustments'!$B:$B,0),1)</f>
        <v>351118.36321595387</v>
      </c>
      <c r="K106" s="4">
        <v>65</v>
      </c>
      <c r="L106" s="4">
        <v>11</v>
      </c>
      <c r="M106" s="4">
        <v>54</v>
      </c>
      <c r="N106" s="4">
        <v>80</v>
      </c>
      <c r="O106" s="8">
        <f>INDEX(MFF!$C:$C,MATCH('Substance misuse services'!B106,MFF!$A:$A,0),1)</f>
        <v>1.1161827072309072</v>
      </c>
      <c r="P106" s="13">
        <f t="shared" si="6"/>
        <v>738.52446017929617</v>
      </c>
      <c r="Q106" s="40">
        <f>(Inputs!$B$5/'Substance misuse services'!$P$158)*'Substance misuse services'!P106</f>
        <v>490236.88374982617</v>
      </c>
      <c r="R106" s="24">
        <f t="shared" si="7"/>
        <v>324211.21578244254</v>
      </c>
      <c r="S106" s="4">
        <f>INDEX('Age gender adjustments'!$J:$J,MATCH('Substance misuse services'!B106,'Age gender adjustments'!$B:$B,0),1)</f>
        <v>351118.36321595387</v>
      </c>
      <c r="T106" s="4">
        <f>INDEX('Age gender adjustments'!$L:$L,MATCH('Substance misuse services'!B106,'Age gender adjustments'!$B:$B,0),1)</f>
        <v>315984.99609308987</v>
      </c>
      <c r="U106" s="4">
        <f>(R106*Inputs!$C$10)+('Substance misuse services'!S106*Inputs!$C$11)+('Substance misuse services'!T106*Inputs!$C$12)</f>
        <v>330870.04107066983</v>
      </c>
    </row>
    <row r="107" spans="1:21" x14ac:dyDescent="0.2">
      <c r="A107" t="s">
        <v>14145</v>
      </c>
      <c r="B107" s="39" t="s">
        <v>5441</v>
      </c>
      <c r="C107" s="39" t="s">
        <v>13172</v>
      </c>
      <c r="D107" s="40">
        <v>1084</v>
      </c>
      <c r="E107" s="40">
        <v>145</v>
      </c>
      <c r="F107" s="24">
        <f t="shared" si="4"/>
        <v>1229</v>
      </c>
      <c r="G107" s="41">
        <f>INDEX(MFF!$C:$C,MATCH('Substance misuse services'!B107,MFF!$A:$A,0),1)</f>
        <v>1.1669466932725359</v>
      </c>
      <c r="H107" s="24">
        <f t="shared" si="5"/>
        <v>13.495738507696876</v>
      </c>
      <c r="I107" s="40">
        <f>(Inputs!$B$5/'Substance misuse services'!$H$158)*'Substance misuse services'!H107</f>
        <v>425509.49513758527</v>
      </c>
      <c r="J107" s="40">
        <f>INDEX('Age gender adjustments'!$J:$J, MATCH('Substance misuse services'!B107,'Age gender adjustments'!$B:$B,0),1)</f>
        <v>446295.48573754949</v>
      </c>
      <c r="K107" s="4">
        <v>23</v>
      </c>
      <c r="L107" s="4">
        <v>27</v>
      </c>
      <c r="M107" s="4">
        <v>43</v>
      </c>
      <c r="N107" s="4">
        <v>62</v>
      </c>
      <c r="O107" s="8">
        <f>INDEX(MFF!$C:$C,MATCH('Substance misuse services'!B107,MFF!$A:$A,0),1)</f>
        <v>1.1669466932725359</v>
      </c>
      <c r="P107" s="13">
        <f t="shared" si="6"/>
        <v>487.62763225497946</v>
      </c>
      <c r="Q107" s="40">
        <f>(Inputs!$B$5/'Substance misuse services'!$P$158)*'Substance misuse services'!P107</f>
        <v>323690.09255150595</v>
      </c>
      <c r="R107" s="24">
        <f t="shared" si="7"/>
        <v>410134.25236436084</v>
      </c>
      <c r="S107" s="4">
        <f>INDEX('Age gender adjustments'!$J:$J,MATCH('Substance misuse services'!B107,'Age gender adjustments'!$B:$B,0),1)</f>
        <v>446295.48573754949</v>
      </c>
      <c r="T107" s="4">
        <f>INDEX('Age gender adjustments'!$L:$L,MATCH('Substance misuse services'!B107,'Age gender adjustments'!$B:$B,0),1)</f>
        <v>379160.42027055763</v>
      </c>
      <c r="U107" s="4">
        <f>(R107*Inputs!$C$10)+('Substance misuse services'!S107*Inputs!$C$11)+('Substance misuse services'!T107*Inputs!$C$12)</f>
        <v>415405.46295003744</v>
      </c>
    </row>
    <row r="108" spans="1:21" x14ac:dyDescent="0.2">
      <c r="A108" t="s">
        <v>14146</v>
      </c>
      <c r="B108" s="39" t="s">
        <v>7116</v>
      </c>
      <c r="C108" s="39" t="s">
        <v>13173</v>
      </c>
      <c r="D108" s="40">
        <v>628</v>
      </c>
      <c r="E108" s="40">
        <v>242.00000000000003</v>
      </c>
      <c r="F108" s="24">
        <f t="shared" si="4"/>
        <v>870</v>
      </c>
      <c r="G108" s="41">
        <f>INDEX(MFF!$C:$C,MATCH('Substance misuse services'!B108,MFF!$A:$A,0),1)</f>
        <v>1.1811937222590358</v>
      </c>
      <c r="H108" s="24">
        <f t="shared" si="5"/>
        <v>8.8471409797201783</v>
      </c>
      <c r="I108" s="40">
        <f>(Inputs!$B$5/'Substance misuse services'!$H$158)*'Substance misuse services'!H108</f>
        <v>278943.05224903289</v>
      </c>
      <c r="J108" s="40">
        <f>INDEX('Age gender adjustments'!$J:$J, MATCH('Substance misuse services'!B108,'Age gender adjustments'!$B:$B,0),1)</f>
        <v>137177.75987279677</v>
      </c>
      <c r="K108" s="4">
        <v>24</v>
      </c>
      <c r="L108" s="4">
        <v>33</v>
      </c>
      <c r="M108" s="4">
        <v>36</v>
      </c>
      <c r="N108" s="4">
        <v>88</v>
      </c>
      <c r="O108" s="8">
        <f>INDEX(MFF!$C:$C,MATCH('Substance misuse services'!B108,MFF!$A:$A,0),1)</f>
        <v>1.1811937222590358</v>
      </c>
      <c r="P108" s="13">
        <f t="shared" si="6"/>
        <v>496.95697551184429</v>
      </c>
      <c r="Q108" s="40">
        <f>(Inputs!$B$5/'Substance misuse services'!$P$158)*'Substance misuse services'!P108</f>
        <v>329882.96551954211</v>
      </c>
      <c r="R108" s="24">
        <f t="shared" si="7"/>
        <v>255107.36473283806</v>
      </c>
      <c r="S108" s="4">
        <f>INDEX('Age gender adjustments'!$J:$J,MATCH('Substance misuse services'!B108,'Age gender adjustments'!$B:$B,0),1)</f>
        <v>137177.75987279677</v>
      </c>
      <c r="T108" s="4">
        <f>INDEX('Age gender adjustments'!$L:$L,MATCH('Substance misuse services'!B108,'Age gender adjustments'!$B:$B,0),1)</f>
        <v>123698.00303532743</v>
      </c>
      <c r="U108" s="4">
        <f>(R108*Inputs!$C$10)+('Substance misuse services'!S108*Inputs!$C$11)+('Substance misuse services'!T108*Inputs!$C$12)</f>
        <v>195002.11141965946</v>
      </c>
    </row>
    <row r="109" spans="1:21" x14ac:dyDescent="0.2">
      <c r="A109" t="s">
        <v>14166</v>
      </c>
      <c r="B109" s="39" t="s">
        <v>13286</v>
      </c>
      <c r="C109" s="39" t="s">
        <v>13174</v>
      </c>
      <c r="D109" s="40">
        <v>234.99999999999997</v>
      </c>
      <c r="E109" s="40">
        <v>55.000000000000007</v>
      </c>
      <c r="F109" s="24">
        <f t="shared" si="4"/>
        <v>290</v>
      </c>
      <c r="G109" s="41">
        <f>INDEX(MFF!$C:$C,MATCH('Substance misuse services'!B109,MFF!$A:$A,0),1)</f>
        <v>1.1297390228329403</v>
      </c>
      <c r="H109" s="24">
        <f t="shared" si="5"/>
        <v>2.9655649349364683</v>
      </c>
      <c r="I109" s="40">
        <f>(Inputs!$B$5/'Substance misuse services'!$H$158)*'Substance misuse services'!H109</f>
        <v>93501.81448335493</v>
      </c>
      <c r="J109" s="40">
        <f>INDEX('Age gender adjustments'!$J:$J, MATCH('Substance misuse services'!B109,'Age gender adjustments'!$B:$B,0),1)</f>
        <v>147191.83821632413</v>
      </c>
      <c r="K109" s="4">
        <v>14</v>
      </c>
      <c r="L109" s="4">
        <v>2</v>
      </c>
      <c r="M109" s="4">
        <v>15</v>
      </c>
      <c r="N109" s="4">
        <v>14</v>
      </c>
      <c r="O109" s="8">
        <f>INDEX(MFF!$C:$C,MATCH('Substance misuse services'!B109,MFF!$A:$A,0),1)</f>
        <v>1.1297390228329403</v>
      </c>
      <c r="P109" s="13">
        <f t="shared" si="6"/>
        <v>176.02867094227088</v>
      </c>
      <c r="Q109" s="40">
        <f>(Inputs!$B$5/'Substance misuse services'!$P$158)*'Substance misuse services'!P109</f>
        <v>116848.8679067067</v>
      </c>
      <c r="R109" s="24">
        <f t="shared" si="7"/>
        <v>111056.83086393791</v>
      </c>
      <c r="S109" s="4">
        <f>INDEX('Age gender adjustments'!$J:$J,MATCH('Substance misuse services'!B109,'Age gender adjustments'!$B:$B,0),1)</f>
        <v>147191.83821632413</v>
      </c>
      <c r="T109" s="4">
        <f>INDEX('Age gender adjustments'!$L:$L,MATCH('Substance misuse services'!B109,'Age gender adjustments'!$B:$B,0),1)</f>
        <v>139427.96867794555</v>
      </c>
      <c r="U109" s="4">
        <f>(R109*Inputs!$C$10)+('Substance misuse services'!S109*Inputs!$C$11)+('Substance misuse services'!T109*Inputs!$C$12)</f>
        <v>127277.61464409388</v>
      </c>
    </row>
    <row r="110" spans="1:21" x14ac:dyDescent="0.2">
      <c r="A110" t="s">
        <v>14147</v>
      </c>
      <c r="B110" s="39" t="s">
        <v>6586</v>
      </c>
      <c r="C110" s="39" t="s">
        <v>13175</v>
      </c>
      <c r="D110" s="40">
        <v>1428</v>
      </c>
      <c r="E110" s="40">
        <v>265</v>
      </c>
      <c r="F110" s="24">
        <f t="shared" si="4"/>
        <v>1693</v>
      </c>
      <c r="G110" s="41">
        <f>INDEX(MFF!$C:$C,MATCH('Substance misuse services'!B110,MFF!$A:$A,0),1)</f>
        <v>1.1777170761211533</v>
      </c>
      <c r="H110" s="24">
        <f t="shared" si="5"/>
        <v>18.378274972870596</v>
      </c>
      <c r="I110" s="40">
        <f>(Inputs!$B$5/'Substance misuse services'!$H$158)*'Substance misuse services'!H110</f>
        <v>579451.83961188316</v>
      </c>
      <c r="J110" s="40">
        <f>INDEX('Age gender adjustments'!$J:$J, MATCH('Substance misuse services'!B110,'Age gender adjustments'!$B:$B,0),1)</f>
        <v>630716.1061741577</v>
      </c>
      <c r="K110" s="4">
        <v>50</v>
      </c>
      <c r="L110" s="4">
        <v>40</v>
      </c>
      <c r="M110" s="4">
        <v>63</v>
      </c>
      <c r="N110" s="4">
        <v>97</v>
      </c>
      <c r="O110" s="8">
        <f>INDEX(MFF!$C:$C,MATCH('Substance misuse services'!B110,MFF!$A:$A,0),1)</f>
        <v>1.1777170761211533</v>
      </c>
      <c r="P110" s="13">
        <f t="shared" si="6"/>
        <v>816.10510615358385</v>
      </c>
      <c r="Q110" s="40">
        <f>(Inputs!$B$5/'Substance misuse services'!$P$158)*'Substance misuse services'!P110</f>
        <v>541735.37320066954</v>
      </c>
      <c r="R110" s="24">
        <f t="shared" si="7"/>
        <v>584211.97030458634</v>
      </c>
      <c r="S110" s="4">
        <f>INDEX('Age gender adjustments'!$J:$J,MATCH('Substance misuse services'!B110,'Age gender adjustments'!$B:$B,0),1)</f>
        <v>630716.1061741577</v>
      </c>
      <c r="T110" s="4">
        <f>INDEX('Age gender adjustments'!$L:$L,MATCH('Substance misuse services'!B110,'Age gender adjustments'!$B:$B,0),1)</f>
        <v>530154.50195480394</v>
      </c>
      <c r="U110" s="4">
        <f>(R110*Inputs!$C$10)+('Substance misuse services'!S110*Inputs!$C$11)+('Substance misuse services'!T110*Inputs!$C$12)</f>
        <v>588364.43968061858</v>
      </c>
    </row>
    <row r="111" spans="1:21" x14ac:dyDescent="0.2">
      <c r="A111" t="s">
        <v>14148</v>
      </c>
      <c r="B111" s="39" t="s">
        <v>2876</v>
      </c>
      <c r="C111" s="39" t="s">
        <v>13176</v>
      </c>
      <c r="D111" s="40">
        <v>973</v>
      </c>
      <c r="E111" s="40">
        <v>227</v>
      </c>
      <c r="F111" s="24">
        <f t="shared" si="4"/>
        <v>1200</v>
      </c>
      <c r="G111" s="41">
        <f>INDEX(MFF!$C:$C,MATCH('Substance misuse services'!B111,MFF!$A:$A,0),1)</f>
        <v>1.1330207581885969</v>
      </c>
      <c r="H111" s="24">
        <f t="shared" si="5"/>
        <v>12.310270537719104</v>
      </c>
      <c r="I111" s="40">
        <f>(Inputs!$B$5/'Substance misuse services'!$H$158)*'Substance misuse services'!H111</f>
        <v>388132.66858457116</v>
      </c>
      <c r="J111" s="40">
        <f>INDEX('Age gender adjustments'!$J:$J, MATCH('Substance misuse services'!B111,'Age gender adjustments'!$B:$B,0),1)</f>
        <v>444481.18690609414</v>
      </c>
      <c r="K111" s="4">
        <v>26</v>
      </c>
      <c r="L111" s="4">
        <v>20</v>
      </c>
      <c r="M111" s="4">
        <v>37</v>
      </c>
      <c r="N111" s="4">
        <v>49</v>
      </c>
      <c r="O111" s="8">
        <f>INDEX(MFF!$C:$C,MATCH('Substance misuse services'!B111,MFF!$A:$A,0),1)</f>
        <v>1.1330207581885969</v>
      </c>
      <c r="P111" s="13">
        <f t="shared" si="6"/>
        <v>429.72892488296173</v>
      </c>
      <c r="Q111" s="40">
        <f>(Inputs!$B$5/'Substance misuse services'!$P$158)*'Substance misuse services'!P111</f>
        <v>285256.58979614684</v>
      </c>
      <c r="R111" s="24">
        <f t="shared" si="7"/>
        <v>381081.09722405183</v>
      </c>
      <c r="S111" s="4">
        <f>INDEX('Age gender adjustments'!$J:$J,MATCH('Substance misuse services'!B111,'Age gender adjustments'!$B:$B,0),1)</f>
        <v>444481.18690609414</v>
      </c>
      <c r="T111" s="4">
        <f>INDEX('Age gender adjustments'!$L:$L,MATCH('Substance misuse services'!B111,'Age gender adjustments'!$B:$B,0),1)</f>
        <v>397317.7375678778</v>
      </c>
      <c r="U111" s="4">
        <f>(R111*Inputs!$C$10)+('Substance misuse services'!S111*Inputs!$C$11)+('Substance misuse services'!T111*Inputs!$C$12)</f>
        <v>403347.86103448074</v>
      </c>
    </row>
    <row r="112" spans="1:21" x14ac:dyDescent="0.2">
      <c r="A112" t="s">
        <v>14167</v>
      </c>
      <c r="B112" s="39" t="s">
        <v>8750</v>
      </c>
      <c r="C112" s="39" t="s">
        <v>13177</v>
      </c>
      <c r="D112" s="40">
        <v>324</v>
      </c>
      <c r="E112" s="40">
        <v>179</v>
      </c>
      <c r="F112" s="24">
        <f t="shared" si="4"/>
        <v>503</v>
      </c>
      <c r="G112" s="41">
        <f>INDEX(MFF!$C:$C,MATCH('Substance misuse services'!B112,MFF!$A:$A,0),1)</f>
        <v>1.1137825994771489</v>
      </c>
      <c r="H112" s="24">
        <f t="shared" si="5"/>
        <v>4.6054910488380107</v>
      </c>
      <c r="I112" s="40">
        <f>(Inputs!$B$5/'Substance misuse services'!$H$158)*'Substance misuse services'!H112</f>
        <v>145207.33118340187</v>
      </c>
      <c r="J112" s="40">
        <f>INDEX('Age gender adjustments'!$J:$J, MATCH('Substance misuse services'!B112,'Age gender adjustments'!$B:$B,0),1)</f>
        <v>195782.48037739861</v>
      </c>
      <c r="K112" s="4">
        <v>21</v>
      </c>
      <c r="L112" s="4">
        <v>23</v>
      </c>
      <c r="M112" s="4">
        <v>39</v>
      </c>
      <c r="N112" s="4">
        <v>97</v>
      </c>
      <c r="O112" s="8">
        <f>INDEX(MFF!$C:$C,MATCH('Substance misuse services'!B112,MFF!$A:$A,0),1)</f>
        <v>1.1137825994771489</v>
      </c>
      <c r="P112" s="13">
        <f t="shared" si="6"/>
        <v>466.11614545284533</v>
      </c>
      <c r="Q112" s="40">
        <f>(Inputs!$B$5/'Substance misuse services'!$P$158)*'Substance misuse services'!P112</f>
        <v>309410.64099191444</v>
      </c>
      <c r="R112" s="24">
        <f t="shared" si="7"/>
        <v>190186.02895166358</v>
      </c>
      <c r="S112" s="4">
        <f>INDEX('Age gender adjustments'!$J:$J,MATCH('Substance misuse services'!B112,'Age gender adjustments'!$B:$B,0),1)</f>
        <v>195782.48037739861</v>
      </c>
      <c r="T112" s="4">
        <f>INDEX('Age gender adjustments'!$L:$L,MATCH('Substance misuse services'!B112,'Age gender adjustments'!$B:$B,0),1)</f>
        <v>174157.64026298805</v>
      </c>
      <c r="U112" s="4">
        <f>(R112*Inputs!$C$10)+('Substance misuse services'!S112*Inputs!$C$11)+('Substance misuse services'!T112*Inputs!$C$12)</f>
        <v>188927.41899184897</v>
      </c>
    </row>
    <row r="113" spans="1:21" x14ac:dyDescent="0.2">
      <c r="A113" t="s">
        <v>14168</v>
      </c>
      <c r="B113" s="39" t="s">
        <v>8801</v>
      </c>
      <c r="C113" s="39" t="s">
        <v>13178</v>
      </c>
      <c r="D113" s="40">
        <v>995</v>
      </c>
      <c r="E113" s="40">
        <v>97</v>
      </c>
      <c r="F113" s="24">
        <f t="shared" si="4"/>
        <v>1092</v>
      </c>
      <c r="G113" s="41">
        <f>INDEX(MFF!$C:$C,MATCH('Substance misuse services'!B113,MFF!$A:$A,0),1)</f>
        <v>1.141955989338219</v>
      </c>
      <c r="H113" s="24">
        <f t="shared" si="5"/>
        <v>11.916310748744316</v>
      </c>
      <c r="I113" s="40">
        <f>(Inputs!$B$5/'Substance misuse services'!$H$158)*'Substance misuse services'!H113</f>
        <v>375711.44163092447</v>
      </c>
      <c r="J113" s="40">
        <f>INDEX('Age gender adjustments'!$J:$J, MATCH('Substance misuse services'!B113,'Age gender adjustments'!$B:$B,0),1)</f>
        <v>646029.47294623544</v>
      </c>
      <c r="K113" s="4">
        <v>34</v>
      </c>
      <c r="L113" s="4">
        <v>14</v>
      </c>
      <c r="M113" s="4">
        <v>43</v>
      </c>
      <c r="N113" s="4">
        <v>40</v>
      </c>
      <c r="O113" s="8">
        <f>INDEX(MFF!$C:$C,MATCH('Substance misuse services'!B113,MFF!$A:$A,0),1)</f>
        <v>1.141955989338219</v>
      </c>
      <c r="P113" s="13">
        <f t="shared" si="6"/>
        <v>490.1599317155497</v>
      </c>
      <c r="Q113" s="40">
        <f>(Inputs!$B$5/'Substance misuse services'!$P$158)*'Substance misuse services'!P113</f>
        <v>325371.04783898545</v>
      </c>
      <c r="R113" s="24">
        <f t="shared" si="7"/>
        <v>430519.69038821134</v>
      </c>
      <c r="S113" s="4">
        <f>INDEX('Age gender adjustments'!$J:$J,MATCH('Substance misuse services'!B113,'Age gender adjustments'!$B:$B,0),1)</f>
        <v>646029.47294623544</v>
      </c>
      <c r="T113" s="4">
        <f>INDEX('Age gender adjustments'!$L:$L,MATCH('Substance misuse services'!B113,'Age gender adjustments'!$B:$B,0),1)</f>
        <v>576133.86264201766</v>
      </c>
      <c r="U113" s="4">
        <f>(R113*Inputs!$C$10)+('Substance misuse services'!S113*Inputs!$C$11)+('Substance misuse services'!T113*Inputs!$C$12)</f>
        <v>522904.69510431675</v>
      </c>
    </row>
    <row r="114" spans="1:21" x14ac:dyDescent="0.2">
      <c r="A114" t="s">
        <v>14169</v>
      </c>
      <c r="B114" s="39" t="s">
        <v>3625</v>
      </c>
      <c r="C114" s="39" t="s">
        <v>9439</v>
      </c>
      <c r="D114" s="40">
        <v>505</v>
      </c>
      <c r="E114" s="40">
        <v>183</v>
      </c>
      <c r="F114" s="24">
        <f t="shared" si="4"/>
        <v>688</v>
      </c>
      <c r="G114" s="41">
        <f>INDEX(MFF!$C:$C,MATCH('Substance misuse services'!B114,MFF!$A:$A,0),1)</f>
        <v>1.1108795238854927</v>
      </c>
      <c r="H114" s="24">
        <f t="shared" si="5"/>
        <v>6.6263963599769635</v>
      </c>
      <c r="I114" s="40">
        <f>(Inputs!$B$5/'Substance misuse services'!$H$158)*'Substance misuse services'!H114</f>
        <v>208924.80749439995</v>
      </c>
      <c r="J114" s="40">
        <f>INDEX('Age gender adjustments'!$J:$J, MATCH('Substance misuse services'!B114,'Age gender adjustments'!$B:$B,0),1)</f>
        <v>299596.49550880812</v>
      </c>
      <c r="K114" s="4">
        <v>41</v>
      </c>
      <c r="L114" s="4">
        <v>59</v>
      </c>
      <c r="M114" s="4">
        <v>50</v>
      </c>
      <c r="N114" s="4">
        <v>123</v>
      </c>
      <c r="O114" s="8">
        <f>INDEX(MFF!$C:$C,MATCH('Substance misuse services'!B114,MFF!$A:$A,0),1)</f>
        <v>1.1108795238854927</v>
      </c>
      <c r="P114" s="13">
        <f t="shared" si="6"/>
        <v>707.30489000082014</v>
      </c>
      <c r="Q114" s="40">
        <f>(Inputs!$B$5/'Substance misuse services'!$P$158)*'Substance misuse services'!P114</f>
        <v>469513.14930155966</v>
      </c>
      <c r="R114" s="24">
        <f t="shared" si="7"/>
        <v>282803.68097928987</v>
      </c>
      <c r="S114" s="4">
        <f>INDEX('Age gender adjustments'!$J:$J,MATCH('Substance misuse services'!B114,'Age gender adjustments'!$B:$B,0),1)</f>
        <v>299596.49550880812</v>
      </c>
      <c r="T114" s="4">
        <f>INDEX('Age gender adjustments'!$L:$L,MATCH('Substance misuse services'!B114,'Age gender adjustments'!$B:$B,0),1)</f>
        <v>281048.45175164915</v>
      </c>
      <c r="U114" s="4">
        <f>(R114*Inputs!$C$10)+('Substance misuse services'!S114*Inputs!$C$11)+('Substance misuse services'!T114*Inputs!$C$12)</f>
        <v>287583.33151240711</v>
      </c>
    </row>
    <row r="115" spans="1:21" x14ac:dyDescent="0.2">
      <c r="A115" t="s">
        <v>14170</v>
      </c>
      <c r="B115" s="39" t="s">
        <v>5784</v>
      </c>
      <c r="C115" s="39" t="s">
        <v>9440</v>
      </c>
      <c r="D115" s="40">
        <v>259</v>
      </c>
      <c r="E115" s="40">
        <v>49</v>
      </c>
      <c r="F115" s="24">
        <f t="shared" si="4"/>
        <v>308</v>
      </c>
      <c r="G115" s="41">
        <f>INDEX(MFF!$C:$C,MATCH('Substance misuse services'!B115,MFF!$A:$A,0),1)</f>
        <v>1.1218864619590587</v>
      </c>
      <c r="H115" s="24">
        <f t="shared" si="5"/>
        <v>3.1805481196539311</v>
      </c>
      <c r="I115" s="40">
        <f>(Inputs!$B$5/'Substance misuse services'!$H$158)*'Substance misuse services'!H115</f>
        <v>100280.05684037945</v>
      </c>
      <c r="J115" s="40">
        <f>INDEX('Age gender adjustments'!$J:$J, MATCH('Substance misuse services'!B115,'Age gender adjustments'!$B:$B,0),1)</f>
        <v>148758.06999588286</v>
      </c>
      <c r="K115" s="4">
        <v>11</v>
      </c>
      <c r="L115" s="4">
        <v>5</v>
      </c>
      <c r="M115" s="4">
        <v>13</v>
      </c>
      <c r="N115" s="4">
        <v>22</v>
      </c>
      <c r="O115" s="8">
        <f>INDEX(MFF!$C:$C,MATCH('Substance misuse services'!B115,MFF!$A:$A,0),1)</f>
        <v>1.1218864619590587</v>
      </c>
      <c r="P115" s="13">
        <f t="shared" si="6"/>
        <v>161.46735315421236</v>
      </c>
      <c r="Q115" s="40">
        <f>(Inputs!$B$5/'Substance misuse services'!$P$158)*'Substance misuse services'!P115</f>
        <v>107182.97944855643</v>
      </c>
      <c r="R115" s="24">
        <f t="shared" si="7"/>
        <v>113295.36451933566</v>
      </c>
      <c r="S115" s="4">
        <f>INDEX('Age gender adjustments'!$J:$J,MATCH('Substance misuse services'!B115,'Age gender adjustments'!$B:$B,0),1)</f>
        <v>148758.06999588286</v>
      </c>
      <c r="T115" s="4">
        <f>INDEX('Age gender adjustments'!$L:$L,MATCH('Substance misuse services'!B115,'Age gender adjustments'!$B:$B,0),1)</f>
        <v>139936.07711685813</v>
      </c>
      <c r="U115" s="4">
        <f>(R115*Inputs!$C$10)+('Substance misuse services'!S115*Inputs!$C$11)+('Substance misuse services'!T115*Inputs!$C$12)</f>
        <v>128992.3113541342</v>
      </c>
    </row>
    <row r="116" spans="1:21" x14ac:dyDescent="0.2">
      <c r="A116" t="s">
        <v>14149</v>
      </c>
      <c r="B116" s="39" t="s">
        <v>6038</v>
      </c>
      <c r="C116" s="39" t="s">
        <v>9441</v>
      </c>
      <c r="D116" s="40">
        <v>1264</v>
      </c>
      <c r="E116" s="40">
        <v>188</v>
      </c>
      <c r="F116" s="24">
        <f t="shared" si="4"/>
        <v>1452</v>
      </c>
      <c r="G116" s="41">
        <f>INDEX(MFF!$C:$C,MATCH('Substance misuse services'!B116,MFF!$A:$A,0),1)</f>
        <v>1.1697191015834958</v>
      </c>
      <c r="H116" s="24">
        <f t="shared" si="5"/>
        <v>15.884785399503874</v>
      </c>
      <c r="I116" s="40">
        <f>(Inputs!$B$5/'Substance misuse services'!$H$158)*'Substance misuse services'!H116</f>
        <v>500834.17160586809</v>
      </c>
      <c r="J116" s="40">
        <f>INDEX('Age gender adjustments'!$J:$J, MATCH('Substance misuse services'!B116,'Age gender adjustments'!$B:$B,0),1)</f>
        <v>517672.70870891074</v>
      </c>
      <c r="K116" s="4">
        <v>33</v>
      </c>
      <c r="L116" s="4">
        <v>30</v>
      </c>
      <c r="M116" s="4">
        <v>58</v>
      </c>
      <c r="N116" s="4">
        <v>75</v>
      </c>
      <c r="O116" s="8">
        <f>INDEX(MFF!$C:$C,MATCH('Substance misuse services'!B116,MFF!$A:$A,0),1)</f>
        <v>1.1697191015834958</v>
      </c>
      <c r="P116" s="13">
        <f t="shared" si="6"/>
        <v>650.12546465874016</v>
      </c>
      <c r="Q116" s="40">
        <f>(Inputs!$B$5/'Substance misuse services'!$P$158)*'Substance misuse services'!P116</f>
        <v>431557.11019149178</v>
      </c>
      <c r="R116" s="24">
        <f t="shared" si="7"/>
        <v>491020.00822772307</v>
      </c>
      <c r="S116" s="4">
        <f>INDEX('Age gender adjustments'!$J:$J,MATCH('Substance misuse services'!B116,'Age gender adjustments'!$B:$B,0),1)</f>
        <v>517672.70870891074</v>
      </c>
      <c r="T116" s="4">
        <f>INDEX('Age gender adjustments'!$L:$L,MATCH('Substance misuse services'!B116,'Age gender adjustments'!$B:$B,0),1)</f>
        <v>448708.88616511208</v>
      </c>
      <c r="U116" s="4">
        <f>(R116*Inputs!$C$10)+('Substance misuse services'!S116*Inputs!$C$11)+('Substance misuse services'!T116*Inputs!$C$12)</f>
        <v>491308.01369061781</v>
      </c>
    </row>
    <row r="117" spans="1:21" x14ac:dyDescent="0.2">
      <c r="A117" t="s">
        <v>14171</v>
      </c>
      <c r="B117" s="39" t="s">
        <v>1613</v>
      </c>
      <c r="C117" s="39" t="s">
        <v>9442</v>
      </c>
      <c r="D117" s="40">
        <v>368</v>
      </c>
      <c r="E117" s="40">
        <v>183</v>
      </c>
      <c r="F117" s="24">
        <f t="shared" si="4"/>
        <v>551</v>
      </c>
      <c r="G117" s="41">
        <f>INDEX(MFF!$C:$C,MATCH('Substance misuse services'!B117,MFF!$A:$A,0),1)</f>
        <v>1.1137825994771489</v>
      </c>
      <c r="H117" s="24">
        <f t="shared" si="5"/>
        <v>5.1178310445974988</v>
      </c>
      <c r="I117" s="40">
        <f>(Inputs!$B$5/'Substance misuse services'!$H$158)*'Substance misuse services'!H117</f>
        <v>161360.98834044294</v>
      </c>
      <c r="J117" s="40">
        <f>INDEX('Age gender adjustments'!$J:$J, MATCH('Substance misuse services'!B117,'Age gender adjustments'!$B:$B,0),1)</f>
        <v>183760.41197127174</v>
      </c>
      <c r="K117" s="4">
        <v>23</v>
      </c>
      <c r="L117" s="4">
        <v>29</v>
      </c>
      <c r="M117" s="4">
        <v>37</v>
      </c>
      <c r="N117" s="4">
        <v>103</v>
      </c>
      <c r="O117" s="8">
        <f>INDEX(MFF!$C:$C,MATCH('Substance misuse services'!B117,MFF!$A:$A,0),1)</f>
        <v>1.1137825994771489</v>
      </c>
      <c r="P117" s="13">
        <f t="shared" si="6"/>
        <v>480.18778183252374</v>
      </c>
      <c r="Q117" s="40">
        <f>(Inputs!$B$5/'Substance misuse services'!$P$158)*'Substance misuse services'!P117</f>
        <v>318751.47604883241</v>
      </c>
      <c r="R117" s="24">
        <f t="shared" si="7"/>
        <v>198214.94755351974</v>
      </c>
      <c r="S117" s="4">
        <f>INDEX('Age gender adjustments'!$J:$J,MATCH('Substance misuse services'!B117,'Age gender adjustments'!$B:$B,0),1)</f>
        <v>183760.41197127174</v>
      </c>
      <c r="T117" s="4">
        <f>INDEX('Age gender adjustments'!$L:$L,MATCH('Substance misuse services'!B117,'Age gender adjustments'!$B:$B,0),1)</f>
        <v>178102.96231432521</v>
      </c>
      <c r="U117" s="4">
        <f>(R117*Inputs!$C$10)+('Substance misuse services'!S117*Inputs!$C$11)+('Substance misuse services'!T117*Inputs!$C$12)</f>
        <v>190108.36086532217</v>
      </c>
    </row>
    <row r="118" spans="1:21" x14ac:dyDescent="0.2">
      <c r="A118" t="s">
        <v>14150</v>
      </c>
      <c r="B118" s="39" t="s">
        <v>10449</v>
      </c>
      <c r="C118" s="39" t="s">
        <v>9443</v>
      </c>
      <c r="D118" s="40">
        <v>1601</v>
      </c>
      <c r="E118" s="40">
        <v>94</v>
      </c>
      <c r="F118" s="24">
        <f t="shared" si="4"/>
        <v>1695</v>
      </c>
      <c r="G118" s="41">
        <f>INDEX(MFF!$C:$C,MATCH('Substance misuse services'!B118,MFF!$A:$A,0),1)</f>
        <v>1.1708560335205851</v>
      </c>
      <c r="H118" s="24">
        <f t="shared" si="5"/>
        <v>19.295707432419242</v>
      </c>
      <c r="I118" s="40">
        <f>(Inputs!$B$5/'Substance misuse services'!$H$158)*'Substance misuse services'!H118</f>
        <v>608377.72777004051</v>
      </c>
      <c r="J118" s="40">
        <f>INDEX('Age gender adjustments'!$J:$J, MATCH('Substance misuse services'!B118,'Age gender adjustments'!$B:$B,0),1)</f>
        <v>601460.15580208565</v>
      </c>
      <c r="K118" s="4">
        <v>45</v>
      </c>
      <c r="L118" s="4">
        <v>45</v>
      </c>
      <c r="M118" s="4">
        <v>112</v>
      </c>
      <c r="N118" s="4">
        <v>38</v>
      </c>
      <c r="O118" s="8">
        <f>INDEX(MFF!$C:$C,MATCH('Substance misuse services'!B118,MFF!$A:$A,0),1)</f>
        <v>1.1708560335205851</v>
      </c>
      <c r="P118" s="13">
        <f t="shared" si="6"/>
        <v>1012.7293844302986</v>
      </c>
      <c r="Q118" s="40">
        <f>(Inputs!$B$5/'Substance misuse services'!$P$158)*'Substance misuse services'!P118</f>
        <v>672255.72648528998</v>
      </c>
      <c r="R118" s="24">
        <f t="shared" si="7"/>
        <v>619493.11024078133</v>
      </c>
      <c r="S118" s="4">
        <f>INDEX('Age gender adjustments'!$J:$J,MATCH('Substance misuse services'!B118,'Age gender adjustments'!$B:$B,0),1)</f>
        <v>601460.15580208565</v>
      </c>
      <c r="T118" s="4">
        <f>INDEX('Age gender adjustments'!$L:$L,MATCH('Substance misuse services'!B118,'Age gender adjustments'!$B:$B,0),1)</f>
        <v>494973.12255409331</v>
      </c>
      <c r="U118" s="4">
        <f>(R118*Inputs!$C$10)+('Substance misuse services'!S118*Inputs!$C$11)+('Substance misuse services'!T118*Inputs!$C$12)</f>
        <v>591020.90675862075</v>
      </c>
    </row>
    <row r="119" spans="1:21" x14ac:dyDescent="0.2">
      <c r="A119" t="s">
        <v>14172</v>
      </c>
      <c r="B119" s="39" t="s">
        <v>9584</v>
      </c>
      <c r="C119" s="39" t="s">
        <v>9444</v>
      </c>
      <c r="D119" s="40">
        <v>654</v>
      </c>
      <c r="E119" s="40">
        <v>142</v>
      </c>
      <c r="F119" s="24">
        <f t="shared" si="4"/>
        <v>796</v>
      </c>
      <c r="G119" s="41">
        <f>INDEX(MFF!$C:$C,MATCH('Substance misuse services'!B119,MFF!$A:$A,0),1)</f>
        <v>1.1176375914876076</v>
      </c>
      <c r="H119" s="24">
        <f t="shared" si="5"/>
        <v>8.1028725382851547</v>
      </c>
      <c r="I119" s="40">
        <f>(Inputs!$B$5/'Substance misuse services'!$H$158)*'Substance misuse services'!H119</f>
        <v>255476.88264436557</v>
      </c>
      <c r="J119" s="40">
        <f>INDEX('Age gender adjustments'!$J:$J, MATCH('Substance misuse services'!B119,'Age gender adjustments'!$B:$B,0),1)</f>
        <v>412357.90035934234</v>
      </c>
      <c r="K119" s="4">
        <v>35</v>
      </c>
      <c r="L119" s="4">
        <v>111</v>
      </c>
      <c r="M119" s="4">
        <v>33</v>
      </c>
      <c r="N119" s="4">
        <v>57</v>
      </c>
      <c r="O119" s="8">
        <f>INDEX(MFF!$C:$C,MATCH('Substance misuse services'!B119,MFF!$A:$A,0),1)</f>
        <v>1.1176375914876076</v>
      </c>
      <c r="P119" s="13">
        <f t="shared" si="6"/>
        <v>585.59798403236812</v>
      </c>
      <c r="Q119" s="40">
        <f>(Inputs!$B$5/'Substance misuse services'!$P$158)*'Substance misuse services'!P119</f>
        <v>388723.38873178553</v>
      </c>
      <c r="R119" s="24">
        <f t="shared" si="7"/>
        <v>319777.62811344396</v>
      </c>
      <c r="S119" s="4">
        <f>INDEX('Age gender adjustments'!$J:$J,MATCH('Substance misuse services'!B119,'Age gender adjustments'!$B:$B,0),1)</f>
        <v>412357.90035934234</v>
      </c>
      <c r="T119" s="4">
        <f>INDEX('Age gender adjustments'!$L:$L,MATCH('Substance misuse services'!B119,'Age gender adjustments'!$B:$B,0),1)</f>
        <v>374364.23130100919</v>
      </c>
      <c r="U119" s="4">
        <f>(R119*Inputs!$C$10)+('Substance misuse services'!S119*Inputs!$C$11)+('Substance misuse services'!T119*Inputs!$C$12)</f>
        <v>357993.94298058271</v>
      </c>
    </row>
    <row r="120" spans="1:21" x14ac:dyDescent="0.2">
      <c r="A120" t="s">
        <v>14151</v>
      </c>
      <c r="B120" s="39" t="s">
        <v>4167</v>
      </c>
      <c r="C120" s="39" t="s">
        <v>9445</v>
      </c>
      <c r="D120" s="40">
        <v>735</v>
      </c>
      <c r="E120" s="40">
        <v>233</v>
      </c>
      <c r="F120" s="24">
        <f t="shared" si="4"/>
        <v>968</v>
      </c>
      <c r="G120" s="41">
        <f>INDEX(MFF!$C:$C,MATCH('Substance misuse services'!B120,MFF!$A:$A,0),1)</f>
        <v>1.1537824542203257</v>
      </c>
      <c r="H120" s="24">
        <f t="shared" si="5"/>
        <v>9.8244575976860737</v>
      </c>
      <c r="I120" s="40">
        <f>(Inputs!$B$5/'Substance misuse services'!$H$158)*'Substance misuse services'!H120</f>
        <v>309757.03849091724</v>
      </c>
      <c r="J120" s="40">
        <f>INDEX('Age gender adjustments'!$J:$J, MATCH('Substance misuse services'!B120,'Age gender adjustments'!$B:$B,0),1)</f>
        <v>465017.61728464498</v>
      </c>
      <c r="K120" s="4">
        <v>31</v>
      </c>
      <c r="L120" s="4">
        <v>24</v>
      </c>
      <c r="M120" s="4">
        <v>30</v>
      </c>
      <c r="N120" s="4">
        <v>87</v>
      </c>
      <c r="O120" s="8">
        <f>INDEX(MFF!$C:$C,MATCH('Substance misuse services'!B120,MFF!$A:$A,0),1)</f>
        <v>1.1537824542203257</v>
      </c>
      <c r="P120" s="13">
        <f t="shared" si="6"/>
        <v>472.75542802105502</v>
      </c>
      <c r="Q120" s="40">
        <f>(Inputs!$B$5/'Substance misuse services'!$P$158)*'Substance misuse services'!P120</f>
        <v>313817.83584065846</v>
      </c>
      <c r="R120" s="24">
        <f t="shared" si="7"/>
        <v>347831.73687136016</v>
      </c>
      <c r="S120" s="4">
        <f>INDEX('Age gender adjustments'!$J:$J,MATCH('Substance misuse services'!B120,'Age gender adjustments'!$B:$B,0),1)</f>
        <v>465017.61728464498</v>
      </c>
      <c r="T120" s="4">
        <f>INDEX('Age gender adjustments'!$L:$L,MATCH('Substance misuse services'!B120,'Age gender adjustments'!$B:$B,0),1)</f>
        <v>377809.66680408077</v>
      </c>
      <c r="U120" s="4">
        <f>(R120*Inputs!$C$10)+('Substance misuse services'!S120*Inputs!$C$11)+('Substance misuse services'!T120*Inputs!$C$12)</f>
        <v>388982.50339719403</v>
      </c>
    </row>
    <row r="121" spans="1:21" x14ac:dyDescent="0.2">
      <c r="A121" t="s">
        <v>14152</v>
      </c>
      <c r="B121" s="39" t="s">
        <v>4786</v>
      </c>
      <c r="C121" s="39" t="s">
        <v>9446</v>
      </c>
      <c r="D121" s="40">
        <v>1253</v>
      </c>
      <c r="E121" s="40">
        <v>299</v>
      </c>
      <c r="F121" s="24">
        <f t="shared" si="4"/>
        <v>1552</v>
      </c>
      <c r="G121" s="41">
        <f>INDEX(MFF!$C:$C,MATCH('Substance misuse services'!B121,MFF!$A:$A,0),1)</f>
        <v>1.2075764178144668</v>
      </c>
      <c r="H121" s="24">
        <f t="shared" si="5"/>
        <v>16.936259259847898</v>
      </c>
      <c r="I121" s="40">
        <f>(Inputs!$B$5/'Substance misuse services'!$H$158)*'Substance misuse services'!H121</f>
        <v>533986.2744870988</v>
      </c>
      <c r="J121" s="40">
        <f>INDEX('Age gender adjustments'!$J:$J, MATCH('Substance misuse services'!B121,'Age gender adjustments'!$B:$B,0),1)</f>
        <v>249705.61182672059</v>
      </c>
      <c r="K121" s="4">
        <v>35</v>
      </c>
      <c r="L121" s="4">
        <v>26</v>
      </c>
      <c r="M121" s="4">
        <v>44</v>
      </c>
      <c r="N121" s="4">
        <v>91</v>
      </c>
      <c r="O121" s="8">
        <f>INDEX(MFF!$C:$C,MATCH('Substance misuse services'!B121,MFF!$A:$A,0),1)</f>
        <v>1.2075764178144668</v>
      </c>
      <c r="P121" s="13">
        <f t="shared" si="6"/>
        <v>609.9638454507342</v>
      </c>
      <c r="Q121" s="40">
        <f>(Inputs!$B$5/'Substance misuse services'!$P$158)*'Substance misuse services'!P121</f>
        <v>404897.59096297494</v>
      </c>
      <c r="R121" s="24">
        <f t="shared" si="7"/>
        <v>439941.17874378327</v>
      </c>
      <c r="S121" s="4">
        <f>INDEX('Age gender adjustments'!$J:$J,MATCH('Substance misuse services'!B121,'Age gender adjustments'!$B:$B,0),1)</f>
        <v>249705.61182672059</v>
      </c>
      <c r="T121" s="4">
        <f>INDEX('Age gender adjustments'!$L:$L,MATCH('Substance misuse services'!B121,'Age gender adjustments'!$B:$B,0),1)</f>
        <v>215889.29964933285</v>
      </c>
      <c r="U121" s="4">
        <f>(R121*Inputs!$C$10)+('Substance misuse services'!S121*Inputs!$C$11)+('Substance misuse services'!T121*Inputs!$C$12)</f>
        <v>340754.75833022996</v>
      </c>
    </row>
    <row r="122" spans="1:21" x14ac:dyDescent="0.2">
      <c r="A122" t="s">
        <v>14211</v>
      </c>
      <c r="B122" s="39" t="s">
        <v>662</v>
      </c>
      <c r="C122" s="39" t="s">
        <v>9447</v>
      </c>
      <c r="D122" s="40">
        <v>635</v>
      </c>
      <c r="E122" s="40">
        <v>82</v>
      </c>
      <c r="F122" s="24">
        <f t="shared" si="4"/>
        <v>717</v>
      </c>
      <c r="G122" s="41">
        <f>INDEX(MFF!$C:$C,MATCH('Substance misuse services'!B122,MFF!$A:$A,0),1)</f>
        <v>1.0080365578792156</v>
      </c>
      <c r="H122" s="24">
        <f t="shared" si="5"/>
        <v>6.8143271312634974</v>
      </c>
      <c r="I122" s="40">
        <f>(Inputs!$B$5/'Substance misuse services'!$H$158)*'Substance misuse services'!H122</f>
        <v>214850.10958626724</v>
      </c>
      <c r="J122" s="40">
        <f>INDEX('Age gender adjustments'!$J:$J, MATCH('Substance misuse services'!B122,'Age gender adjustments'!$B:$B,0),1)</f>
        <v>301447.27915878926</v>
      </c>
      <c r="K122" s="4">
        <v>54</v>
      </c>
      <c r="L122" s="4">
        <v>4</v>
      </c>
      <c r="M122" s="4">
        <v>25</v>
      </c>
      <c r="N122" s="4">
        <v>47</v>
      </c>
      <c r="O122" s="8">
        <f>INDEX(MFF!$C:$C,MATCH('Substance misuse services'!B122,MFF!$A:$A,0),1)</f>
        <v>1.0080365578792156</v>
      </c>
      <c r="P122" s="13">
        <f t="shared" si="6"/>
        <v>426.82379149346559</v>
      </c>
      <c r="Q122" s="40">
        <f>(Inputs!$B$5/'Substance misuse services'!$P$158)*'Substance misuse services'!P122</f>
        <v>283328.14515208133</v>
      </c>
      <c r="R122" s="24">
        <f t="shared" si="7"/>
        <v>249329.03739683534</v>
      </c>
      <c r="S122" s="4">
        <f>INDEX('Age gender adjustments'!$J:$J,MATCH('Substance misuse services'!B122,'Age gender adjustments'!$B:$B,0),1)</f>
        <v>301447.27915878926</v>
      </c>
      <c r="T122" s="4">
        <f>INDEX('Age gender adjustments'!$L:$L,MATCH('Substance misuse services'!B122,'Age gender adjustments'!$B:$B,0),1)</f>
        <v>305719.56519092282</v>
      </c>
      <c r="U122" s="4">
        <f>(R122*Inputs!$C$10)+('Substance misuse services'!S122*Inputs!$C$11)+('Substance misuse services'!T122*Inputs!$C$12)</f>
        <v>275581.05109115661</v>
      </c>
    </row>
    <row r="123" spans="1:21" x14ac:dyDescent="0.2">
      <c r="A123" t="s">
        <v>14197</v>
      </c>
      <c r="B123" s="39" t="s">
        <v>739</v>
      </c>
      <c r="C123" s="39" t="s">
        <v>9448</v>
      </c>
      <c r="D123" s="40">
        <v>119</v>
      </c>
      <c r="E123" s="40">
        <v>47</v>
      </c>
      <c r="F123" s="24">
        <f t="shared" si="4"/>
        <v>166</v>
      </c>
      <c r="G123" s="41">
        <f>INDEX(MFF!$C:$C,MATCH('Substance misuse services'!B123,MFF!$A:$A,0),1)</f>
        <v>1.1329075592555566</v>
      </c>
      <c r="H123" s="24">
        <f t="shared" si="5"/>
        <v>1.6143932719391683</v>
      </c>
      <c r="I123" s="40">
        <f>(Inputs!$B$5/'Substance misuse services'!$H$158)*'Substance misuse services'!H123</f>
        <v>50900.487268968289</v>
      </c>
      <c r="J123" s="40">
        <f>INDEX('Age gender adjustments'!$J:$J, MATCH('Substance misuse services'!B123,'Age gender adjustments'!$B:$B,0),1)</f>
        <v>104545.43051750137</v>
      </c>
      <c r="K123" s="4">
        <v>4</v>
      </c>
      <c r="L123" s="4">
        <v>1</v>
      </c>
      <c r="M123" s="4">
        <v>5</v>
      </c>
      <c r="N123" s="4">
        <v>17</v>
      </c>
      <c r="O123" s="8">
        <f>INDEX(MFF!$C:$C,MATCH('Substance misuse services'!B123,MFF!$A:$A,0),1)</f>
        <v>1.1329075592555566</v>
      </c>
      <c r="P123" s="13">
        <f t="shared" si="6"/>
        <v>69.866117169762873</v>
      </c>
      <c r="Q123" s="40">
        <f>(Inputs!$B$5/'Substance misuse services'!$P$158)*'Substance misuse services'!P123</f>
        <v>46377.539821347906</v>
      </c>
      <c r="R123" s="24">
        <f t="shared" si="7"/>
        <v>62870.684159092154</v>
      </c>
      <c r="S123" s="4">
        <f>INDEX('Age gender adjustments'!$J:$J,MATCH('Substance misuse services'!B123,'Age gender adjustments'!$B:$B,0),1)</f>
        <v>104545.43051750137</v>
      </c>
      <c r="T123" s="4">
        <f>INDEX('Age gender adjustments'!$L:$L,MATCH('Substance misuse services'!B123,'Age gender adjustments'!$B:$B,0),1)</f>
        <v>102735.29165130242</v>
      </c>
      <c r="U123" s="4">
        <f>(R123*Inputs!$C$10)+('Substance misuse services'!S123*Inputs!$C$11)+('Substance misuse services'!T123*Inputs!$C$12)</f>
        <v>82897.298765310421</v>
      </c>
    </row>
    <row r="124" spans="1:21" x14ac:dyDescent="0.2">
      <c r="A124" t="s">
        <v>14198</v>
      </c>
      <c r="B124" s="39" t="s">
        <v>7054</v>
      </c>
      <c r="C124" s="39" t="s">
        <v>9449</v>
      </c>
      <c r="D124" s="40">
        <v>239</v>
      </c>
      <c r="E124" s="40">
        <v>29.000000000000004</v>
      </c>
      <c r="F124" s="24">
        <f t="shared" si="4"/>
        <v>268</v>
      </c>
      <c r="G124" s="41">
        <f>INDEX(MFF!$C:$C,MATCH('Substance misuse services'!B124,MFF!$A:$A,0),1)</f>
        <v>1.0727010673596706</v>
      </c>
      <c r="H124" s="24">
        <f t="shared" si="5"/>
        <v>2.7192972057567655</v>
      </c>
      <c r="I124" s="40">
        <f>(Inputs!$B$5/'Substance misuse services'!$H$158)*'Substance misuse services'!H124</f>
        <v>85737.196263153659</v>
      </c>
      <c r="J124" s="40">
        <f>INDEX('Age gender adjustments'!$J:$J, MATCH('Substance misuse services'!B124,'Age gender adjustments'!$B:$B,0),1)</f>
        <v>114555.97576981585</v>
      </c>
      <c r="K124" s="4">
        <v>14</v>
      </c>
      <c r="L124" s="4">
        <v>0</v>
      </c>
      <c r="M124" s="4">
        <v>4</v>
      </c>
      <c r="N124" s="4">
        <v>13</v>
      </c>
      <c r="O124" s="8">
        <f>INDEX(MFF!$C:$C,MATCH('Substance misuse services'!B124,MFF!$A:$A,0),1)</f>
        <v>1.0727010673596706</v>
      </c>
      <c r="P124" s="13">
        <f t="shared" si="6"/>
        <v>103.77716366422965</v>
      </c>
      <c r="Q124" s="40">
        <f>(Inputs!$B$5/'Substance misuse services'!$P$158)*'Substance misuse services'!P124</f>
        <v>68887.892090664536</v>
      </c>
      <c r="R124" s="24">
        <f t="shared" si="7"/>
        <v>89283.842510254763</v>
      </c>
      <c r="S124" s="4">
        <f>INDEX('Age gender adjustments'!$J:$J,MATCH('Substance misuse services'!B124,'Age gender adjustments'!$B:$B,0),1)</f>
        <v>114555.97576981585</v>
      </c>
      <c r="T124" s="4">
        <f>INDEX('Age gender adjustments'!$L:$L,MATCH('Substance misuse services'!B124,'Age gender adjustments'!$B:$B,0),1)</f>
        <v>117690.15079397112</v>
      </c>
      <c r="U124" s="4">
        <f>(R124*Inputs!$C$10)+('Substance misuse services'!S124*Inputs!$C$11)+('Substance misuse services'!T124*Inputs!$C$12)</f>
        <v>102209.63251444219</v>
      </c>
    </row>
    <row r="125" spans="1:21" x14ac:dyDescent="0.2">
      <c r="A125" t="s">
        <v>14199</v>
      </c>
      <c r="B125" s="39" t="s">
        <v>13182</v>
      </c>
      <c r="C125" s="39" t="s">
        <v>9450</v>
      </c>
      <c r="D125" s="40">
        <v>578</v>
      </c>
      <c r="E125" s="40">
        <v>22</v>
      </c>
      <c r="F125" s="24">
        <f t="shared" si="4"/>
        <v>600</v>
      </c>
      <c r="G125" s="41">
        <f>INDEX(MFF!$C:$C,MATCH('Substance misuse services'!B125,MFF!$A:$A,0),1)</f>
        <v>1.0727010673596706</v>
      </c>
      <c r="H125" s="24">
        <f t="shared" si="5"/>
        <v>6.3182092867484592</v>
      </c>
      <c r="I125" s="40">
        <f>(Inputs!$B$5/'Substance misuse services'!$H$158)*'Substance misuse services'!H125</f>
        <v>199207.92346744574</v>
      </c>
      <c r="J125" s="40">
        <f>INDEX('Age gender adjustments'!$J:$J, MATCH('Substance misuse services'!B125,'Age gender adjustments'!$B:$B,0),1)</f>
        <v>213487.29306708995</v>
      </c>
      <c r="K125" s="4">
        <v>25</v>
      </c>
      <c r="L125" s="4">
        <v>3</v>
      </c>
      <c r="M125" s="4">
        <v>18</v>
      </c>
      <c r="N125" s="4">
        <v>9</v>
      </c>
      <c r="O125" s="8">
        <f>INDEX(MFF!$C:$C,MATCH('Substance misuse services'!B125,MFF!$A:$A,0),1)</f>
        <v>1.0727010673596706</v>
      </c>
      <c r="P125" s="13">
        <f t="shared" si="6"/>
        <v>232.95432970916707</v>
      </c>
      <c r="Q125" s="40">
        <f>(Inputs!$B$5/'Substance misuse services'!$P$158)*'Substance misuse services'!P125</f>
        <v>154636.45527045359</v>
      </c>
      <c r="R125" s="24">
        <f t="shared" si="7"/>
        <v>193720.67853196192</v>
      </c>
      <c r="S125" s="4">
        <f>INDEX('Age gender adjustments'!$J:$J,MATCH('Substance misuse services'!B125,'Age gender adjustments'!$B:$B,0),1)</f>
        <v>213487.29306708995</v>
      </c>
      <c r="T125" s="4">
        <f>INDEX('Age gender adjustments'!$L:$L,MATCH('Substance misuse services'!B125,'Age gender adjustments'!$B:$B,0),1)</f>
        <v>198907.84276461432</v>
      </c>
      <c r="U125" s="4">
        <f>(R125*Inputs!$C$10)+('Substance misuse services'!S125*Inputs!$C$11)+('Substance misuse services'!T125*Inputs!$C$12)</f>
        <v>200685.99203812861</v>
      </c>
    </row>
    <row r="126" spans="1:21" x14ac:dyDescent="0.2">
      <c r="A126" t="s">
        <v>14200</v>
      </c>
      <c r="B126" s="39" t="s">
        <v>4252</v>
      </c>
      <c r="C126" s="39" t="s">
        <v>9451</v>
      </c>
      <c r="D126" s="40">
        <v>451</v>
      </c>
      <c r="E126" s="40">
        <v>19</v>
      </c>
      <c r="F126" s="24">
        <f t="shared" si="4"/>
        <v>470</v>
      </c>
      <c r="G126" s="41">
        <f>INDEX(MFF!$C:$C,MATCH('Substance misuse services'!B126,MFF!$A:$A,0),1)</f>
        <v>1.1329075592555566</v>
      </c>
      <c r="H126" s="24">
        <f t="shared" si="5"/>
        <v>5.2170393103718382</v>
      </c>
      <c r="I126" s="40">
        <f>(Inputs!$B$5/'Substance misuse services'!$H$158)*'Substance misuse services'!H126</f>
        <v>164488.94306919223</v>
      </c>
      <c r="J126" s="40">
        <f>INDEX('Age gender adjustments'!$J:$J, MATCH('Substance misuse services'!B126,'Age gender adjustments'!$B:$B,0),1)</f>
        <v>212573.0746177999</v>
      </c>
      <c r="K126" s="4">
        <v>22</v>
      </c>
      <c r="L126" s="4">
        <v>8</v>
      </c>
      <c r="M126" s="4">
        <v>35</v>
      </c>
      <c r="N126" s="4">
        <v>14</v>
      </c>
      <c r="O126" s="8">
        <f>INDEX(MFF!$C:$C,MATCH('Substance misuse services'!B126,MFF!$A:$A,0),1)</f>
        <v>1.1329075592555566</v>
      </c>
      <c r="P126" s="13">
        <f t="shared" si="6"/>
        <v>340.69404009899716</v>
      </c>
      <c r="Q126" s="40">
        <f>(Inputs!$B$5/'Substance misuse services'!$P$158)*'Substance misuse services'!P126</f>
        <v>226154.70920180762</v>
      </c>
      <c r="R126" s="24">
        <f t="shared" si="7"/>
        <v>188362.28786738118</v>
      </c>
      <c r="S126" s="4">
        <f>INDEX('Age gender adjustments'!$J:$J,MATCH('Substance misuse services'!B126,'Age gender adjustments'!$B:$B,0),1)</f>
        <v>212573.0746177999</v>
      </c>
      <c r="T126" s="4">
        <f>INDEX('Age gender adjustments'!$L:$L,MATCH('Substance misuse services'!B126,'Age gender adjustments'!$B:$B,0),1)</f>
        <v>192737.88204165013</v>
      </c>
      <c r="U126" s="4">
        <f>(R126*Inputs!$C$10)+('Substance misuse services'!S126*Inputs!$C$11)+('Substance misuse services'!T126*Inputs!$C$12)</f>
        <v>196528.44228104394</v>
      </c>
    </row>
    <row r="127" spans="1:21" x14ac:dyDescent="0.2">
      <c r="A127" t="s">
        <v>14201</v>
      </c>
      <c r="B127" s="39" t="s">
        <v>12593</v>
      </c>
      <c r="C127" s="39" t="s">
        <v>9452</v>
      </c>
      <c r="D127" s="40">
        <v>203</v>
      </c>
      <c r="E127" s="40">
        <v>81</v>
      </c>
      <c r="F127" s="24">
        <f t="shared" si="4"/>
        <v>284</v>
      </c>
      <c r="G127" s="41">
        <f>INDEX(MFF!$C:$C,MATCH('Substance misuse services'!B127,MFF!$A:$A,0),1)</f>
        <v>1.1329075592555566</v>
      </c>
      <c r="H127" s="24">
        <f t="shared" si="5"/>
        <v>2.7586299067872808</v>
      </c>
      <c r="I127" s="40">
        <f>(Inputs!$B$5/'Substance misuse services'!$H$158)*'Substance misuse services'!H127</f>
        <v>86977.323859605473</v>
      </c>
      <c r="J127" s="40">
        <f>INDEX('Age gender adjustments'!$J:$J, MATCH('Substance misuse services'!B127,'Age gender adjustments'!$B:$B,0),1)</f>
        <v>119203.97430359058</v>
      </c>
      <c r="K127" s="4">
        <v>11</v>
      </c>
      <c r="L127" s="4">
        <v>2</v>
      </c>
      <c r="M127" s="4">
        <v>5</v>
      </c>
      <c r="N127" s="4">
        <v>47</v>
      </c>
      <c r="O127" s="8">
        <f>INDEX(MFF!$C:$C,MATCH('Substance misuse services'!B127,MFF!$A:$A,0),1)</f>
        <v>1.1329075592555566</v>
      </c>
      <c r="P127" s="13">
        <f t="shared" si="6"/>
        <v>141.29848795297443</v>
      </c>
      <c r="Q127" s="40">
        <f>(Inputs!$B$5/'Substance misuse services'!$P$158)*'Substance misuse services'!P127</f>
        <v>93794.768010542932</v>
      </c>
      <c r="R127" s="24">
        <f t="shared" si="7"/>
        <v>96075.208796349383</v>
      </c>
      <c r="S127" s="4">
        <f>INDEX('Age gender adjustments'!$J:$J,MATCH('Substance misuse services'!B127,'Age gender adjustments'!$B:$B,0),1)</f>
        <v>119203.97430359058</v>
      </c>
      <c r="T127" s="4">
        <f>INDEX('Age gender adjustments'!$L:$L,MATCH('Substance misuse services'!B127,'Age gender adjustments'!$B:$B,0),1)</f>
        <v>119078.08238948786</v>
      </c>
      <c r="U127" s="4">
        <f>(R127*Inputs!$C$10)+('Substance misuse services'!S127*Inputs!$C$11)+('Substance misuse services'!T127*Inputs!$C$12)</f>
        <v>107351.87973245086</v>
      </c>
    </row>
    <row r="128" spans="1:21" x14ac:dyDescent="0.2">
      <c r="A128" t="s">
        <v>14202</v>
      </c>
      <c r="B128" s="39" t="s">
        <v>3490</v>
      </c>
      <c r="C128" s="39" t="s">
        <v>9453</v>
      </c>
      <c r="D128" s="40">
        <v>133</v>
      </c>
      <c r="E128" s="40">
        <v>25</v>
      </c>
      <c r="F128" s="24">
        <f t="shared" si="4"/>
        <v>158</v>
      </c>
      <c r="G128" s="41">
        <f>INDEX(MFF!$C:$C,MATCH('Substance misuse services'!B128,MFF!$A:$A,0),1)</f>
        <v>1.0727010673596706</v>
      </c>
      <c r="H128" s="24">
        <f t="shared" si="5"/>
        <v>1.5607800530083207</v>
      </c>
      <c r="I128" s="40">
        <f>(Inputs!$B$5/'Substance misuse services'!$H$158)*'Substance misuse services'!H128</f>
        <v>49210.106730922504</v>
      </c>
      <c r="J128" s="40">
        <f>INDEX('Age gender adjustments'!$J:$J, MATCH('Substance misuse services'!B128,'Age gender adjustments'!$B:$B,0),1)</f>
        <v>101143.37992828195</v>
      </c>
      <c r="K128" s="4">
        <v>8</v>
      </c>
      <c r="L128" s="4">
        <v>2</v>
      </c>
      <c r="M128" s="4">
        <v>2</v>
      </c>
      <c r="N128" s="4">
        <v>6</v>
      </c>
      <c r="O128" s="8">
        <f>INDEX(MFF!$C:$C,MATCH('Substance misuse services'!B128,MFF!$A:$A,0),1)</f>
        <v>1.0727010673596706</v>
      </c>
      <c r="P128" s="13">
        <f t="shared" si="6"/>
        <v>58.957059821822412</v>
      </c>
      <c r="Q128" s="40">
        <f>(Inputs!$B$5/'Substance misuse services'!$P$158)*'Substance misuse services'!P128</f>
        <v>39136.043341185148</v>
      </c>
      <c r="R128" s="24">
        <f t="shared" si="7"/>
        <v>59659.279620341302</v>
      </c>
      <c r="S128" s="4">
        <f>INDEX('Age gender adjustments'!$J:$J,MATCH('Substance misuse services'!B128,'Age gender adjustments'!$B:$B,0),1)</f>
        <v>101143.37992828195</v>
      </c>
      <c r="T128" s="4">
        <f>INDEX('Age gender adjustments'!$L:$L,MATCH('Substance misuse services'!B128,'Age gender adjustments'!$B:$B,0),1)</f>
        <v>103021.86824065098</v>
      </c>
      <c r="U128" s="4">
        <f>(R128*Inputs!$C$10)+('Substance misuse services'!S128*Inputs!$C$11)+('Substance misuse services'!T128*Inputs!$C$12)</f>
        <v>80273.824785863821</v>
      </c>
    </row>
    <row r="129" spans="1:21" x14ac:dyDescent="0.2">
      <c r="A129" t="s">
        <v>8417</v>
      </c>
      <c r="B129" s="39" t="s">
        <v>3531</v>
      </c>
      <c r="C129" s="39" t="s">
        <v>9454</v>
      </c>
      <c r="D129" s="40">
        <v>410</v>
      </c>
      <c r="E129" s="40">
        <v>60</v>
      </c>
      <c r="F129" s="24">
        <f t="shared" si="4"/>
        <v>470</v>
      </c>
      <c r="G129" s="41">
        <f>INDEX(MFF!$C:$C,MATCH('Substance misuse services'!B129,MFF!$A:$A,0),1)</f>
        <v>1.0475921109282607</v>
      </c>
      <c r="H129" s="24">
        <f t="shared" si="5"/>
        <v>4.6094052880843472</v>
      </c>
      <c r="I129" s="40">
        <f>(Inputs!$B$5/'Substance misuse services'!$H$158)*'Substance misuse services'!H129</f>
        <v>145330.74391584378</v>
      </c>
      <c r="J129" s="40">
        <f>INDEX('Age gender adjustments'!$J:$J, MATCH('Substance misuse services'!B129,'Age gender adjustments'!$B:$B,0),1)</f>
        <v>286255.67009877152</v>
      </c>
      <c r="K129" s="4">
        <v>16</v>
      </c>
      <c r="L129" s="4">
        <v>2</v>
      </c>
      <c r="M129" s="4">
        <v>9</v>
      </c>
      <c r="N129" s="4">
        <v>25</v>
      </c>
      <c r="O129" s="8">
        <f>INDEX(MFF!$C:$C,MATCH('Substance misuse services'!B129,MFF!$A:$A,0),1)</f>
        <v>1.0475921109282607</v>
      </c>
      <c r="P129" s="13">
        <f t="shared" si="6"/>
        <v>152.53903402867189</v>
      </c>
      <c r="Q129" s="40">
        <f>(Inputs!$B$5/'Substance misuse services'!$P$158)*'Substance misuse services'!P129</f>
        <v>101256.30865939082</v>
      </c>
      <c r="R129" s="24">
        <f t="shared" si="7"/>
        <v>170337.83914845585</v>
      </c>
      <c r="S129" s="4">
        <f>INDEX('Age gender adjustments'!$J:$J,MATCH('Substance misuse services'!B129,'Age gender adjustments'!$B:$B,0),1)</f>
        <v>286255.67009877152</v>
      </c>
      <c r="T129" s="4">
        <f>INDEX('Age gender adjustments'!$L:$L,MATCH('Substance misuse services'!B129,'Age gender adjustments'!$B:$B,0),1)</f>
        <v>273866.15604997182</v>
      </c>
      <c r="U129" s="4">
        <f>(R129*Inputs!$C$10)+('Substance misuse services'!S129*Inputs!$C$11)+('Substance misuse services'!T129*Inputs!$C$12)</f>
        <v>224683.66840175635</v>
      </c>
    </row>
    <row r="130" spans="1:21" x14ac:dyDescent="0.2">
      <c r="A130" t="s">
        <v>8422</v>
      </c>
      <c r="B130" s="39" t="s">
        <v>13119</v>
      </c>
      <c r="C130" s="39" t="s">
        <v>9455</v>
      </c>
      <c r="D130" s="40">
        <v>1198</v>
      </c>
      <c r="E130" s="40">
        <v>239</v>
      </c>
      <c r="F130" s="24">
        <f t="shared" si="4"/>
        <v>1437</v>
      </c>
      <c r="G130" s="41">
        <f>INDEX(MFF!$C:$C,MATCH('Substance misuse services'!B130,MFF!$A:$A,0),1)</f>
        <v>0.98567038606416224</v>
      </c>
      <c r="H130" s="24">
        <f t="shared" si="5"/>
        <v>12.986207336395337</v>
      </c>
      <c r="I130" s="40">
        <f>(Inputs!$B$5/'Substance misuse services'!$H$158)*'Substance misuse services'!H130</f>
        <v>409444.39789716899</v>
      </c>
      <c r="J130" s="40">
        <f>INDEX('Age gender adjustments'!$J:$J, MATCH('Substance misuse services'!B130,'Age gender adjustments'!$B:$B,0),1)</f>
        <v>365699.04755874706</v>
      </c>
      <c r="K130" s="4">
        <v>57</v>
      </c>
      <c r="L130" s="4">
        <v>11</v>
      </c>
      <c r="M130" s="4">
        <v>24</v>
      </c>
      <c r="N130" s="4">
        <v>86</v>
      </c>
      <c r="O130" s="8">
        <f>INDEX(MFF!$C:$C,MATCH('Substance misuse services'!B130,MFF!$A:$A,0),1)</f>
        <v>0.98567038606416224</v>
      </c>
      <c r="P130" s="13">
        <f t="shared" si="6"/>
        <v>473.03980990014111</v>
      </c>
      <c r="Q130" s="40">
        <f>(Inputs!$B$5/'Substance misuse services'!$P$158)*'Substance misuse services'!P130</f>
        <v>314006.61020591675</v>
      </c>
      <c r="R130" s="24">
        <f t="shared" si="7"/>
        <v>379857.95627769735</v>
      </c>
      <c r="S130" s="4">
        <f>INDEX('Age gender adjustments'!$J:$J,MATCH('Substance misuse services'!B130,'Age gender adjustments'!$B:$B,0),1)</f>
        <v>365699.04755874706</v>
      </c>
      <c r="T130" s="4">
        <f>INDEX('Age gender adjustments'!$L:$L,MATCH('Substance misuse services'!B130,'Age gender adjustments'!$B:$B,0),1)</f>
        <v>352325.44315935293</v>
      </c>
      <c r="U130" s="4">
        <f>(R130*Inputs!$C$10)+('Substance misuse services'!S130*Inputs!$C$11)+('Substance misuse services'!T130*Inputs!$C$12)</f>
        <v>370471.0803217293</v>
      </c>
    </row>
    <row r="131" spans="1:21" x14ac:dyDescent="0.2">
      <c r="A131" t="s">
        <v>8423</v>
      </c>
      <c r="B131" s="39" t="s">
        <v>9415</v>
      </c>
      <c r="C131" s="39" t="s">
        <v>5873</v>
      </c>
      <c r="D131" s="40">
        <v>676</v>
      </c>
      <c r="E131" s="40">
        <v>74</v>
      </c>
      <c r="F131" s="24">
        <f t="shared" si="4"/>
        <v>750</v>
      </c>
      <c r="G131" s="41">
        <f>INDEX(MFF!$C:$C,MATCH('Substance misuse services'!B131,MFF!$A:$A,0),1)</f>
        <v>1.0169119158714721</v>
      </c>
      <c r="H131" s="24">
        <f t="shared" si="5"/>
        <v>7.2505819601635961</v>
      </c>
      <c r="I131" s="40">
        <f>(Inputs!$B$5/'Substance misuse services'!$H$158)*'Substance misuse services'!H131</f>
        <v>228604.86423646635</v>
      </c>
      <c r="J131" s="40">
        <f>INDEX('Age gender adjustments'!$J:$J, MATCH('Substance misuse services'!B131,'Age gender adjustments'!$B:$B,0),1)</f>
        <v>264616.81637159426</v>
      </c>
      <c r="K131" s="4">
        <v>39</v>
      </c>
      <c r="L131" s="4">
        <v>6</v>
      </c>
      <c r="M131" s="4">
        <v>31</v>
      </c>
      <c r="N131" s="4">
        <v>35</v>
      </c>
      <c r="O131" s="8">
        <f>INDEX(MFF!$C:$C,MATCH('Substance misuse services'!B131,MFF!$A:$A,0),1)</f>
        <v>1.0169119158714721</v>
      </c>
      <c r="P131" s="13">
        <f t="shared" si="6"/>
        <v>382.52163513837132</v>
      </c>
      <c r="Q131" s="40">
        <f>(Inputs!$B$5/'Substance misuse services'!$P$158)*'Substance misuse services'!P131</f>
        <v>253920.11299340887</v>
      </c>
      <c r="R131" s="24">
        <f t="shared" si="7"/>
        <v>242310.78250028557</v>
      </c>
      <c r="S131" s="4">
        <f>INDEX('Age gender adjustments'!$J:$J,MATCH('Substance misuse services'!B131,'Age gender adjustments'!$B:$B,0),1)</f>
        <v>264616.81637159426</v>
      </c>
      <c r="T131" s="4">
        <f>INDEX('Age gender adjustments'!$L:$L,MATCH('Substance misuse services'!B131,'Age gender adjustments'!$B:$B,0),1)</f>
        <v>264586.29028045718</v>
      </c>
      <c r="U131" s="4">
        <f>(R131*Inputs!$C$10)+('Substance misuse services'!S131*Inputs!$C$11)+('Substance misuse services'!T131*Inputs!$C$12)</f>
        <v>253203.10366966785</v>
      </c>
    </row>
    <row r="132" spans="1:21" x14ac:dyDescent="0.2">
      <c r="A132" t="s">
        <v>8424</v>
      </c>
      <c r="B132" s="39" t="s">
        <v>14267</v>
      </c>
      <c r="C132" s="39" t="s">
        <v>5874</v>
      </c>
      <c r="D132" s="40">
        <v>712</v>
      </c>
      <c r="E132" s="40">
        <v>87</v>
      </c>
      <c r="F132" s="24">
        <f t="shared" si="4"/>
        <v>799</v>
      </c>
      <c r="G132" s="41">
        <f>INDEX(MFF!$C:$C,MATCH('Substance misuse services'!B132,MFF!$A:$A,0),1)</f>
        <v>1.0130737053690395</v>
      </c>
      <c r="H132" s="24">
        <f t="shared" si="5"/>
        <v>7.6537718440630931</v>
      </c>
      <c r="I132" s="40">
        <f>(Inputs!$B$5/'Substance misuse services'!$H$158)*'Substance misuse services'!H132</f>
        <v>241317.10846413954</v>
      </c>
      <c r="J132" s="40">
        <f>INDEX('Age gender adjustments'!$J:$J, MATCH('Substance misuse services'!B132,'Age gender adjustments'!$B:$B,0),1)</f>
        <v>295589.69745332201</v>
      </c>
      <c r="K132" s="4">
        <v>38</v>
      </c>
      <c r="L132" s="4">
        <v>6</v>
      </c>
      <c r="M132" s="4">
        <v>21</v>
      </c>
      <c r="N132" s="4">
        <v>24</v>
      </c>
      <c r="O132" s="8">
        <f>INDEX(MFF!$C:$C,MATCH('Substance misuse services'!B132,MFF!$A:$A,0),1)</f>
        <v>1.0130737053690395</v>
      </c>
      <c r="P132" s="13">
        <f t="shared" si="6"/>
        <v>314.20249277441883</v>
      </c>
      <c r="Q132" s="40">
        <f>(Inputs!$B$5/'Substance misuse services'!$P$158)*'Substance misuse services'!P132</f>
        <v>208569.46415391937</v>
      </c>
      <c r="R132" s="24">
        <f t="shared" si="7"/>
        <v>247793.0009594993</v>
      </c>
      <c r="S132" s="4">
        <f>INDEX('Age gender adjustments'!$J:$J,MATCH('Substance misuse services'!B132,'Age gender adjustments'!$B:$B,0),1)</f>
        <v>295589.69745332201</v>
      </c>
      <c r="T132" s="4">
        <f>INDEX('Age gender adjustments'!$L:$L,MATCH('Substance misuse services'!B132,'Age gender adjustments'!$B:$B,0),1)</f>
        <v>289431.89032966486</v>
      </c>
      <c r="U132" s="4">
        <f>(R132*Inputs!$C$10)+('Substance misuse services'!S132*Inputs!$C$11)+('Substance misuse services'!T132*Inputs!$C$12)</f>
        <v>270007.82894660486</v>
      </c>
    </row>
    <row r="133" spans="1:21" x14ac:dyDescent="0.2">
      <c r="A133" t="s">
        <v>14173</v>
      </c>
      <c r="B133" s="39" t="s">
        <v>11306</v>
      </c>
      <c r="C133" s="39" t="s">
        <v>5875</v>
      </c>
      <c r="D133" s="40">
        <v>332</v>
      </c>
      <c r="E133" s="40">
        <v>57</v>
      </c>
      <c r="F133" s="24">
        <f t="shared" si="4"/>
        <v>389</v>
      </c>
      <c r="G133" s="41">
        <f>INDEX(MFF!$C:$C,MATCH('Substance misuse services'!B133,MFF!$A:$A,0),1)</f>
        <v>0.96823807709184073</v>
      </c>
      <c r="H133" s="24">
        <f t="shared" si="5"/>
        <v>3.4904982679160863</v>
      </c>
      <c r="I133" s="40">
        <f>(Inputs!$B$5/'Substance misuse services'!$H$158)*'Substance misuse services'!H133</f>
        <v>110052.52916782057</v>
      </c>
      <c r="J133" s="40">
        <f>INDEX('Age gender adjustments'!$J:$J, MATCH('Substance misuse services'!B133,'Age gender adjustments'!$B:$B,0),1)</f>
        <v>87470.557722516343</v>
      </c>
      <c r="K133" s="4">
        <v>26</v>
      </c>
      <c r="L133" s="4">
        <v>1</v>
      </c>
      <c r="M133" s="4">
        <v>2</v>
      </c>
      <c r="N133" s="4">
        <v>24</v>
      </c>
      <c r="O133" s="8">
        <f>INDEX(MFF!$C:$C,MATCH('Substance misuse services'!B133,MFF!$A:$A,0),1)</f>
        <v>0.96823807709184073</v>
      </c>
      <c r="P133" s="13">
        <f t="shared" si="6"/>
        <v>148.5273358845786</v>
      </c>
      <c r="Q133" s="40">
        <f>(Inputs!$B$5/'Substance misuse services'!$P$158)*'Substance misuse services'!P133</f>
        <v>98593.319817792013</v>
      </c>
      <c r="R133" s="24">
        <f t="shared" si="7"/>
        <v>102341.01415094185</v>
      </c>
      <c r="S133" s="4">
        <f>INDEX('Age gender adjustments'!$J:$J,MATCH('Substance misuse services'!B133,'Age gender adjustments'!$B:$B,0),1)</f>
        <v>87470.557722516343</v>
      </c>
      <c r="T133" s="4">
        <f>INDEX('Age gender adjustments'!$L:$L,MATCH('Substance misuse services'!B133,'Age gender adjustments'!$B:$B,0),1)</f>
        <v>97688.917518235481</v>
      </c>
      <c r="U133" s="4">
        <f>(R133*Inputs!$C$10)+('Substance misuse services'!S133*Inputs!$C$11)+('Substance misuse services'!T133*Inputs!$C$12)</f>
        <v>96962.556083185525</v>
      </c>
    </row>
    <row r="134" spans="1:21" x14ac:dyDescent="0.2">
      <c r="A134" t="s">
        <v>14229</v>
      </c>
      <c r="B134" s="39" t="s">
        <v>4003</v>
      </c>
      <c r="C134" s="39" t="s">
        <v>5876</v>
      </c>
      <c r="D134" s="40">
        <v>759</v>
      </c>
      <c r="E134" s="40">
        <v>158</v>
      </c>
      <c r="F134" s="24">
        <f t="shared" ref="F134:F156" si="8">SUM(D134:E134)</f>
        <v>917</v>
      </c>
      <c r="G134" s="41">
        <f>INDEX(MFF!$C:$C,MATCH('Substance misuse services'!B134,MFF!$A:$A,0),1)</f>
        <v>1.0906960816333942</v>
      </c>
      <c r="H134" s="24">
        <f t="shared" ref="H134:H156" si="9">(D134+(E134/2))*G134/100</f>
        <v>9.1400331640878427</v>
      </c>
      <c r="I134" s="40">
        <f>(Inputs!$B$5/'Substance misuse services'!$H$158)*'Substance misuse services'!H134</f>
        <v>288177.7010553173</v>
      </c>
      <c r="J134" s="40">
        <f>INDEX('Age gender adjustments'!$J:$J, MATCH('Substance misuse services'!B134,'Age gender adjustments'!$B:$B,0),1)</f>
        <v>382097.49448517419</v>
      </c>
      <c r="K134" s="4">
        <v>60</v>
      </c>
      <c r="L134" s="4">
        <v>10</v>
      </c>
      <c r="M134" s="4">
        <v>33</v>
      </c>
      <c r="N134" s="4">
        <v>93</v>
      </c>
      <c r="O134" s="8">
        <f>INDEX(MFF!$C:$C,MATCH('Substance misuse services'!B134,MFF!$A:$A,0),1)</f>
        <v>1.0906960816333942</v>
      </c>
      <c r="P134" s="13">
        <f t="shared" ref="P134:P156" si="10">((K134*$K$162)+(L134*$L$162)+(M134*$M$162)+(N134*$N$162))*O134</f>
        <v>594.08714811242919</v>
      </c>
      <c r="Q134" s="40">
        <f>(Inputs!$B$5/'Substance misuse services'!$P$158)*'Substance misuse services'!P134</f>
        <v>394358.5458168193</v>
      </c>
      <c r="R134" s="24">
        <f t="shared" ref="R134:R156" si="11">(I134*0.56)+(J134*0.24)+(Q134*0.2)</f>
        <v>331954.62043078337</v>
      </c>
      <c r="S134" s="4">
        <f>INDEX('Age gender adjustments'!$J:$J,MATCH('Substance misuse services'!B134,'Age gender adjustments'!$B:$B,0),1)</f>
        <v>382097.49448517419</v>
      </c>
      <c r="T134" s="4">
        <f>INDEX('Age gender adjustments'!$L:$L,MATCH('Substance misuse services'!B134,'Age gender adjustments'!$B:$B,0),1)</f>
        <v>396529.97460647626</v>
      </c>
      <c r="U134" s="4">
        <f>(R134*Inputs!$C$10)+('Substance misuse services'!S134*Inputs!$C$11)+('Substance misuse services'!T134*Inputs!$C$12)</f>
        <v>359117.53112225508</v>
      </c>
    </row>
    <row r="135" spans="1:21" x14ac:dyDescent="0.2">
      <c r="A135" t="s">
        <v>14232</v>
      </c>
      <c r="B135" s="39" t="s">
        <v>8386</v>
      </c>
      <c r="C135" s="39" t="s">
        <v>5877</v>
      </c>
      <c r="D135" s="40">
        <v>1067</v>
      </c>
      <c r="E135" s="40">
        <v>187</v>
      </c>
      <c r="F135" s="24">
        <f t="shared" si="8"/>
        <v>1254</v>
      </c>
      <c r="G135" s="41">
        <f>INDEX(MFF!$C:$C,MATCH('Substance misuse services'!B135,MFF!$A:$A,0),1)</f>
        <v>0.96297101295839438</v>
      </c>
      <c r="H135" s="24">
        <f t="shared" si="9"/>
        <v>11.175278605382166</v>
      </c>
      <c r="I135" s="40">
        <f>(Inputs!$B$5/'Substance misuse services'!$H$158)*'Substance misuse services'!H135</f>
        <v>352347.30983310397</v>
      </c>
      <c r="J135" s="40">
        <f>INDEX('Age gender adjustments'!$J:$J, MATCH('Substance misuse services'!B135,'Age gender adjustments'!$B:$B,0),1)</f>
        <v>349140.32976570859</v>
      </c>
      <c r="K135" s="4">
        <v>61</v>
      </c>
      <c r="L135" s="4">
        <v>13</v>
      </c>
      <c r="M135" s="4">
        <v>43</v>
      </c>
      <c r="N135" s="4">
        <v>88</v>
      </c>
      <c r="O135" s="8">
        <f>INDEX(MFF!$C:$C,MATCH('Substance misuse services'!B135,MFF!$A:$A,0),1)</f>
        <v>0.96297101295839438</v>
      </c>
      <c r="P135" s="13">
        <f t="shared" si="10"/>
        <v>576.36056280429557</v>
      </c>
      <c r="Q135" s="40">
        <f>(Inputs!$B$5/'Substance misuse services'!$P$158)*'Substance misuse services'!P135</f>
        <v>382591.53414753062</v>
      </c>
      <c r="R135" s="24">
        <f t="shared" si="11"/>
        <v>357626.47947981441</v>
      </c>
      <c r="S135" s="4">
        <f>INDEX('Age gender adjustments'!$J:$J,MATCH('Substance misuse services'!B135,'Age gender adjustments'!$B:$B,0),1)</f>
        <v>349140.32976570859</v>
      </c>
      <c r="T135" s="4">
        <f>INDEX('Age gender adjustments'!$L:$L,MATCH('Substance misuse services'!B135,'Age gender adjustments'!$B:$B,0),1)</f>
        <v>383229.13849067688</v>
      </c>
      <c r="U135" s="4">
        <f>(R135*Inputs!$C$10)+('Substance misuse services'!S135*Inputs!$C$11)+('Substance misuse services'!T135*Inputs!$C$12)</f>
        <v>359774.64847166435</v>
      </c>
    </row>
    <row r="136" spans="1:21" x14ac:dyDescent="0.2">
      <c r="A136" t="s">
        <v>14233</v>
      </c>
      <c r="B136" s="39" t="s">
        <v>9793</v>
      </c>
      <c r="C136" s="39" t="s">
        <v>5878</v>
      </c>
      <c r="D136" s="40">
        <v>1734</v>
      </c>
      <c r="E136" s="40">
        <v>278</v>
      </c>
      <c r="F136" s="24">
        <f t="shared" si="8"/>
        <v>2012</v>
      </c>
      <c r="G136" s="41">
        <f>INDEX(MFF!$C:$C,MATCH('Substance misuse services'!B136,MFF!$A:$A,0),1)</f>
        <v>1.0241926570033761</v>
      </c>
      <c r="H136" s="24">
        <f t="shared" si="9"/>
        <v>19.183128465673235</v>
      </c>
      <c r="I136" s="40">
        <f>(Inputs!$B$5/'Substance misuse services'!$H$158)*'Substance misuse services'!H136</f>
        <v>604828.20587645285</v>
      </c>
      <c r="J136" s="40">
        <f>INDEX('Age gender adjustments'!$J:$J, MATCH('Substance misuse services'!B136,'Age gender adjustments'!$B:$B,0),1)</f>
        <v>897073.2702389101</v>
      </c>
      <c r="K136" s="4">
        <v>81</v>
      </c>
      <c r="L136" s="4">
        <v>7</v>
      </c>
      <c r="M136" s="4">
        <v>27</v>
      </c>
      <c r="N136" s="4">
        <v>97</v>
      </c>
      <c r="O136" s="8">
        <f>INDEX(MFF!$C:$C,MATCH('Substance misuse services'!B136,MFF!$A:$A,0),1)</f>
        <v>1.0241926570033761</v>
      </c>
      <c r="P136" s="13">
        <f t="shared" si="10"/>
        <v>624.66530953614892</v>
      </c>
      <c r="Q136" s="40">
        <f>(Inputs!$B$5/'Substance misuse services'!$P$158)*'Substance misuse services'!P136</f>
        <v>414656.50935823558</v>
      </c>
      <c r="R136" s="24">
        <f t="shared" si="11"/>
        <v>636932.68201979913</v>
      </c>
      <c r="S136" s="4">
        <f>INDEX('Age gender adjustments'!$J:$J,MATCH('Substance misuse services'!B136,'Age gender adjustments'!$B:$B,0),1)</f>
        <v>897073.2702389101</v>
      </c>
      <c r="T136" s="4">
        <f>INDEX('Age gender adjustments'!$L:$L,MATCH('Substance misuse services'!B136,'Age gender adjustments'!$B:$B,0),1)</f>
        <v>943033.00438730593</v>
      </c>
      <c r="U136" s="4">
        <f>(R136*Inputs!$C$10)+('Substance misuse services'!S136*Inputs!$C$11)+('Substance misuse services'!T136*Inputs!$C$12)</f>
        <v>772514.46043860458</v>
      </c>
    </row>
    <row r="137" spans="1:21" x14ac:dyDescent="0.2">
      <c r="A137" t="s">
        <v>14239</v>
      </c>
      <c r="B137" s="39" t="s">
        <v>2405</v>
      </c>
      <c r="C137" s="39" t="s">
        <v>5879</v>
      </c>
      <c r="D137" s="40">
        <v>2163</v>
      </c>
      <c r="E137" s="40">
        <v>832</v>
      </c>
      <c r="F137" s="24">
        <f t="shared" si="8"/>
        <v>2995</v>
      </c>
      <c r="G137" s="41">
        <f>INDEX(MFF!$C:$C,MATCH('Substance misuse services'!B137,MFF!$A:$A,0),1)</f>
        <v>0.99373391861008065</v>
      </c>
      <c r="H137" s="24">
        <f t="shared" si="9"/>
        <v>25.62839776095398</v>
      </c>
      <c r="I137" s="40">
        <f>(Inputs!$B$5/'Substance misuse services'!$H$158)*'Substance misuse services'!H137</f>
        <v>808042.22653168242</v>
      </c>
      <c r="J137" s="40">
        <f>INDEX('Age gender adjustments'!$J:$J, MATCH('Substance misuse services'!B137,'Age gender adjustments'!$B:$B,0),1)</f>
        <v>1202690.3834923129</v>
      </c>
      <c r="K137" s="4">
        <v>256</v>
      </c>
      <c r="L137" s="4">
        <v>17</v>
      </c>
      <c r="M137" s="4">
        <v>86</v>
      </c>
      <c r="N137" s="4">
        <v>460</v>
      </c>
      <c r="O137" s="8">
        <f>INDEX(MFF!$C:$C,MATCH('Substance misuse services'!B137,MFF!$A:$A,0),1)</f>
        <v>0.99373391861008065</v>
      </c>
      <c r="P137" s="13">
        <f t="shared" si="10"/>
        <v>2064.8615643642656</v>
      </c>
      <c r="Q137" s="40">
        <f>(Inputs!$B$5/'Substance misuse services'!$P$158)*'Substance misuse services'!P137</f>
        <v>1370667.2605575898</v>
      </c>
      <c r="R137" s="24">
        <f t="shared" si="11"/>
        <v>1015282.7910074154</v>
      </c>
      <c r="S137" s="4">
        <f>INDEX('Age gender adjustments'!$J:$J,MATCH('Substance misuse services'!B137,'Age gender adjustments'!$B:$B,0),1)</f>
        <v>1202690.3834923129</v>
      </c>
      <c r="T137" s="4">
        <f>INDEX('Age gender adjustments'!$L:$L,MATCH('Substance misuse services'!B137,'Age gender adjustments'!$B:$B,0),1)</f>
        <v>1258006.5798170739</v>
      </c>
      <c r="U137" s="4">
        <f>(R137*Inputs!$C$10)+('Substance misuse services'!S137*Inputs!$C$11)+('Substance misuse services'!T137*Inputs!$C$12)</f>
        <v>1117057.3315419953</v>
      </c>
    </row>
    <row r="138" spans="1:21" x14ac:dyDescent="0.2">
      <c r="A138" t="s">
        <v>14222</v>
      </c>
      <c r="B138" s="39" t="s">
        <v>12926</v>
      </c>
      <c r="C138" s="39" t="s">
        <v>5880</v>
      </c>
      <c r="D138" s="40">
        <v>1534.9999999999998</v>
      </c>
      <c r="E138" s="40">
        <v>172</v>
      </c>
      <c r="F138" s="24">
        <f t="shared" si="8"/>
        <v>1706.9999999999998</v>
      </c>
      <c r="G138" s="41">
        <f>INDEX(MFF!$C:$C,MATCH('Substance misuse services'!B138,MFF!$A:$A,0),1)</f>
        <v>1.0320640775849332</v>
      </c>
      <c r="H138" s="24">
        <f t="shared" si="9"/>
        <v>16.729758697651768</v>
      </c>
      <c r="I138" s="40">
        <f>(Inputs!$B$5/'Substance misuse services'!$H$158)*'Substance misuse services'!H138</f>
        <v>527475.48221622081</v>
      </c>
      <c r="J138" s="40">
        <f>INDEX('Age gender adjustments'!$J:$J, MATCH('Substance misuse services'!B138,'Age gender adjustments'!$B:$B,0),1)</f>
        <v>526600.34893646359</v>
      </c>
      <c r="K138" s="4">
        <v>58</v>
      </c>
      <c r="L138" s="4">
        <v>10</v>
      </c>
      <c r="M138" s="4">
        <v>75</v>
      </c>
      <c r="N138" s="4">
        <v>93</v>
      </c>
      <c r="O138" s="8">
        <f>INDEX(MFF!$C:$C,MATCH('Substance misuse services'!B138,MFF!$A:$A,0),1)</f>
        <v>1.0320640775849332</v>
      </c>
      <c r="P138" s="13">
        <f t="shared" si="10"/>
        <v>771.56325473353763</v>
      </c>
      <c r="Q138" s="40">
        <f>(Inputs!$B$5/'Substance misuse services'!$P$158)*'Substance misuse services'!P138</f>
        <v>512168.23004699533</v>
      </c>
      <c r="R138" s="24">
        <f t="shared" si="11"/>
        <v>524203.99979523406</v>
      </c>
      <c r="S138" s="4">
        <f>INDEX('Age gender adjustments'!$J:$J,MATCH('Substance misuse services'!B138,'Age gender adjustments'!$B:$B,0),1)</f>
        <v>526600.34893646359</v>
      </c>
      <c r="T138" s="4">
        <f>INDEX('Age gender adjustments'!$L:$L,MATCH('Substance misuse services'!B138,'Age gender adjustments'!$B:$B,0),1)</f>
        <v>533035.53932922613</v>
      </c>
      <c r="U138" s="4">
        <f>(R138*Inputs!$C$10)+('Substance misuse services'!S138*Inputs!$C$11)+('Substance misuse services'!T138*Inputs!$C$12)</f>
        <v>526562.97636886372</v>
      </c>
    </row>
    <row r="139" spans="1:21" x14ac:dyDescent="0.2">
      <c r="A139" t="s">
        <v>14225</v>
      </c>
      <c r="B139" s="39" t="s">
        <v>8206</v>
      </c>
      <c r="C139" s="39" t="s">
        <v>5881</v>
      </c>
      <c r="D139" s="40">
        <v>1391</v>
      </c>
      <c r="E139" s="40">
        <v>386</v>
      </c>
      <c r="F139" s="24">
        <f t="shared" si="8"/>
        <v>1777</v>
      </c>
      <c r="G139" s="41">
        <f>INDEX(MFF!$C:$C,MATCH('Substance misuse services'!B139,MFF!$A:$A,0),1)</f>
        <v>1.0986608476411768</v>
      </c>
      <c r="H139" s="24">
        <f t="shared" si="9"/>
        <v>17.402787826636242</v>
      </c>
      <c r="I139" s="40">
        <f>(Inputs!$B$5/'Substance misuse services'!$H$158)*'Substance misuse services'!H139</f>
        <v>548695.53510356334</v>
      </c>
      <c r="J139" s="40">
        <f>INDEX('Age gender adjustments'!$J:$J, MATCH('Substance misuse services'!B139,'Age gender adjustments'!$B:$B,0),1)</f>
        <v>824045.55292687356</v>
      </c>
      <c r="K139" s="4">
        <v>98</v>
      </c>
      <c r="L139" s="4">
        <v>16</v>
      </c>
      <c r="M139" s="4">
        <v>60</v>
      </c>
      <c r="N139" s="4">
        <v>171</v>
      </c>
      <c r="O139" s="8">
        <f>INDEX(MFF!$C:$C,MATCH('Substance misuse services'!B139,MFF!$A:$A,0),1)</f>
        <v>1.0986608476411768</v>
      </c>
      <c r="P139" s="13">
        <f t="shared" si="10"/>
        <v>1031.7717180966526</v>
      </c>
      <c r="Q139" s="40">
        <f>(Inputs!$B$5/'Substance misuse services'!$P$158)*'Substance misuse services'!P139</f>
        <v>684896.13965948788</v>
      </c>
      <c r="R139" s="24">
        <f t="shared" si="11"/>
        <v>642019.66029234277</v>
      </c>
      <c r="S139" s="4">
        <f>INDEX('Age gender adjustments'!$J:$J,MATCH('Substance misuse services'!B139,'Age gender adjustments'!$B:$B,0),1)</f>
        <v>824045.55292687356</v>
      </c>
      <c r="T139" s="4">
        <f>INDEX('Age gender adjustments'!$L:$L,MATCH('Substance misuse services'!B139,'Age gender adjustments'!$B:$B,0),1)</f>
        <v>841335.2618264386</v>
      </c>
      <c r="U139" s="4">
        <f>(R139*Inputs!$C$10)+('Substance misuse services'!S139*Inputs!$C$11)+('Substance misuse services'!T139*Inputs!$C$12)</f>
        <v>734143.6207461108</v>
      </c>
    </row>
    <row r="140" spans="1:21" x14ac:dyDescent="0.2">
      <c r="A140" t="s">
        <v>14227</v>
      </c>
      <c r="B140" s="39" t="s">
        <v>6330</v>
      </c>
      <c r="C140" s="39" t="s">
        <v>5882</v>
      </c>
      <c r="D140" s="40">
        <v>1089</v>
      </c>
      <c r="E140" s="40">
        <v>182</v>
      </c>
      <c r="F140" s="24">
        <f t="shared" si="8"/>
        <v>1271</v>
      </c>
      <c r="G140" s="41">
        <f>INDEX(MFF!$C:$C,MATCH('Substance misuse services'!B140,MFF!$A:$A,0),1)</f>
        <v>0.9990352692194171</v>
      </c>
      <c r="H140" s="24">
        <f t="shared" si="9"/>
        <v>11.788616176789121</v>
      </c>
      <c r="I140" s="40">
        <f>(Inputs!$B$5/'Substance misuse services'!$H$158)*'Substance misuse services'!H140</f>
        <v>371685.33718221448</v>
      </c>
      <c r="J140" s="40">
        <f>INDEX('Age gender adjustments'!$J:$J, MATCH('Substance misuse services'!B140,'Age gender adjustments'!$B:$B,0),1)</f>
        <v>569392.59274236113</v>
      </c>
      <c r="K140" s="4">
        <v>53</v>
      </c>
      <c r="L140" s="4">
        <v>13</v>
      </c>
      <c r="M140" s="4">
        <v>44</v>
      </c>
      <c r="N140" s="4">
        <v>65</v>
      </c>
      <c r="O140" s="8">
        <f>INDEX(MFF!$C:$C,MATCH('Substance misuse services'!B140,MFF!$A:$A,0),1)</f>
        <v>0.9990352692194171</v>
      </c>
      <c r="P140" s="13">
        <f t="shared" si="10"/>
        <v>543.72851413926799</v>
      </c>
      <c r="Q140" s="40">
        <f>(Inputs!$B$5/'Substance misuse services'!$P$158)*'Substance misuse services'!P140</f>
        <v>360930.18816579838</v>
      </c>
      <c r="R140" s="24">
        <f t="shared" si="11"/>
        <v>416984.0487133665</v>
      </c>
      <c r="S140" s="4">
        <f>INDEX('Age gender adjustments'!$J:$J,MATCH('Substance misuse services'!B140,'Age gender adjustments'!$B:$B,0),1)</f>
        <v>569392.59274236113</v>
      </c>
      <c r="T140" s="4">
        <f>INDEX('Age gender adjustments'!$L:$L,MATCH('Substance misuse services'!B140,'Age gender adjustments'!$B:$B,0),1)</f>
        <v>596436.94481016113</v>
      </c>
      <c r="U140" s="4">
        <f>(R140*Inputs!$C$10)+('Substance misuse services'!S140*Inputs!$C$11)+('Substance misuse services'!T140*Inputs!$C$12)</f>
        <v>496439.10770531901</v>
      </c>
    </row>
    <row r="141" spans="1:21" x14ac:dyDescent="0.2">
      <c r="A141" t="s">
        <v>14174</v>
      </c>
      <c r="B141" s="39" t="s">
        <v>4518</v>
      </c>
      <c r="C141" s="39" t="s">
        <v>5883</v>
      </c>
      <c r="D141" s="40">
        <v>604</v>
      </c>
      <c r="E141" s="40">
        <v>160</v>
      </c>
      <c r="F141" s="24">
        <f t="shared" si="8"/>
        <v>764</v>
      </c>
      <c r="G141" s="41">
        <f>INDEX(MFF!$C:$C,MATCH('Substance misuse services'!B141,MFF!$A:$A,0),1)</f>
        <v>0.99878394596885878</v>
      </c>
      <c r="H141" s="24">
        <f t="shared" si="9"/>
        <v>6.831682190426994</v>
      </c>
      <c r="I141" s="40">
        <f>(Inputs!$B$5/'Substance misuse services'!$H$158)*'Substance misuse services'!H141</f>
        <v>215397.30027601946</v>
      </c>
      <c r="J141" s="40">
        <f>INDEX('Age gender adjustments'!$J:$J, MATCH('Substance misuse services'!B141,'Age gender adjustments'!$B:$B,0),1)</f>
        <v>114692.50402460854</v>
      </c>
      <c r="K141" s="4">
        <v>25</v>
      </c>
      <c r="L141" s="4">
        <v>4</v>
      </c>
      <c r="M141" s="4">
        <v>24</v>
      </c>
      <c r="N141" s="4">
        <v>57</v>
      </c>
      <c r="O141" s="8">
        <f>INDEX(MFF!$C:$C,MATCH('Substance misuse services'!B141,MFF!$A:$A,0),1)</f>
        <v>0.99878394596885878</v>
      </c>
      <c r="P141" s="13">
        <f t="shared" si="10"/>
        <v>296.36381513216867</v>
      </c>
      <c r="Q141" s="40">
        <f>(Inputs!$B$5/'Substance misuse services'!$P$158)*'Substance misuse services'!P141</f>
        <v>196728.04493344927</v>
      </c>
      <c r="R141" s="24">
        <f t="shared" si="11"/>
        <v>187494.2981071668</v>
      </c>
      <c r="S141" s="4">
        <f>INDEX('Age gender adjustments'!$J:$J,MATCH('Substance misuse services'!B141,'Age gender adjustments'!$B:$B,0),1)</f>
        <v>114692.50402460854</v>
      </c>
      <c r="T141" s="4">
        <f>INDEX('Age gender adjustments'!$L:$L,MATCH('Substance misuse services'!B141,'Age gender adjustments'!$B:$B,0),1)</f>
        <v>122966.27130972737</v>
      </c>
      <c r="U141" s="4">
        <f>(R141*Inputs!$C$10)+('Substance misuse services'!S141*Inputs!$C$11)+('Substance misuse services'!T141*Inputs!$C$12)</f>
        <v>153453.53732432314</v>
      </c>
    </row>
    <row r="142" spans="1:21" x14ac:dyDescent="0.2">
      <c r="A142" t="s">
        <v>8404</v>
      </c>
      <c r="B142" s="39" t="s">
        <v>5636</v>
      </c>
      <c r="C142" s="39" t="s">
        <v>5884</v>
      </c>
      <c r="D142" s="40">
        <v>2763</v>
      </c>
      <c r="E142" s="40">
        <v>344</v>
      </c>
      <c r="F142" s="24">
        <f t="shared" si="8"/>
        <v>3107</v>
      </c>
      <c r="G142" s="41">
        <f>INDEX(MFF!$C:$C,MATCH('Substance misuse services'!B142,MFF!$A:$A,0),1)</f>
        <v>1.0096292937033806</v>
      </c>
      <c r="H142" s="24">
        <f t="shared" si="9"/>
        <v>29.632619770194218</v>
      </c>
      <c r="I142" s="40">
        <f>(Inputs!$B$5/'Substance misuse services'!$H$158)*'Substance misuse services'!H142</f>
        <v>934292.04121198994</v>
      </c>
      <c r="J142" s="40">
        <f>INDEX('Age gender adjustments'!$J:$J, MATCH('Substance misuse services'!B142,'Age gender adjustments'!$B:$B,0),1)</f>
        <v>544564.21592984884</v>
      </c>
      <c r="K142" s="4">
        <v>112</v>
      </c>
      <c r="L142" s="4">
        <v>29</v>
      </c>
      <c r="M142" s="4">
        <v>183</v>
      </c>
      <c r="N142" s="4">
        <v>103</v>
      </c>
      <c r="O142" s="8">
        <f>INDEX(MFF!$C:$C,MATCH('Substance misuse services'!B142,MFF!$A:$A,0),1)</f>
        <v>1.0096292937033806</v>
      </c>
      <c r="P142" s="13">
        <f t="shared" si="10"/>
        <v>1587.1981813173616</v>
      </c>
      <c r="Q142" s="40">
        <f>(Inputs!$B$5/'Substance misuse services'!$P$158)*'Substance misuse services'!P142</f>
        <v>1053591.4952816998</v>
      </c>
      <c r="R142" s="24">
        <f t="shared" si="11"/>
        <v>864617.25395821815</v>
      </c>
      <c r="S142" s="4">
        <f>INDEX('Age gender adjustments'!$J:$J,MATCH('Substance misuse services'!B142,'Age gender adjustments'!$B:$B,0),1)</f>
        <v>544564.21592984884</v>
      </c>
      <c r="T142" s="4">
        <f>INDEX('Age gender adjustments'!$L:$L,MATCH('Substance misuse services'!B142,'Age gender adjustments'!$B:$B,0),1)</f>
        <v>516082.74963543972</v>
      </c>
      <c r="U142" s="4">
        <f>(R142*Inputs!$C$10)+('Substance misuse services'!S142*Inputs!$C$11)+('Substance misuse services'!T142*Inputs!$C$12)</f>
        <v>702991.53582320688</v>
      </c>
    </row>
    <row r="143" spans="1:21" x14ac:dyDescent="0.2">
      <c r="A143" t="s">
        <v>8406</v>
      </c>
      <c r="B143" s="39" t="s">
        <v>6382</v>
      </c>
      <c r="C143" s="39" t="s">
        <v>5885</v>
      </c>
      <c r="D143" s="40">
        <v>642</v>
      </c>
      <c r="E143" s="40">
        <v>80</v>
      </c>
      <c r="F143" s="24">
        <f t="shared" si="8"/>
        <v>722</v>
      </c>
      <c r="G143" s="41">
        <f>INDEX(MFF!$C:$C,MATCH('Substance misuse services'!B143,MFF!$A:$A,0),1)</f>
        <v>0.98439296272121091</v>
      </c>
      <c r="H143" s="24">
        <f t="shared" si="9"/>
        <v>6.7135600057586586</v>
      </c>
      <c r="I143" s="40">
        <f>(Inputs!$B$5/'Substance misuse services'!$H$158)*'Substance misuse services'!H143</f>
        <v>211673.0052969706</v>
      </c>
      <c r="J143" s="40">
        <f>INDEX('Age gender adjustments'!$J:$J, MATCH('Substance misuse services'!B143,'Age gender adjustments'!$B:$B,0),1)</f>
        <v>140915.56924778008</v>
      </c>
      <c r="K143" s="4">
        <v>50</v>
      </c>
      <c r="L143" s="4">
        <v>6</v>
      </c>
      <c r="M143" s="4">
        <v>30</v>
      </c>
      <c r="N143" s="4">
        <v>42</v>
      </c>
      <c r="O143" s="8">
        <f>INDEX(MFF!$C:$C,MATCH('Substance misuse services'!B143,MFF!$A:$A,0),1)</f>
        <v>0.98439296272121091</v>
      </c>
      <c r="P143" s="13">
        <f t="shared" si="10"/>
        <v>421.36804304602066</v>
      </c>
      <c r="Q143" s="40">
        <f>(Inputs!$B$5/'Substance misuse services'!$P$158)*'Substance misuse services'!P143</f>
        <v>279706.58721918764</v>
      </c>
      <c r="R143" s="24">
        <f t="shared" si="11"/>
        <v>208297.93702960829</v>
      </c>
      <c r="S143" s="4">
        <f>INDEX('Age gender adjustments'!$J:$J,MATCH('Substance misuse services'!B143,'Age gender adjustments'!$B:$B,0),1)</f>
        <v>140915.56924778008</v>
      </c>
      <c r="T143" s="4">
        <f>INDEX('Age gender adjustments'!$L:$L,MATCH('Substance misuse services'!B143,'Age gender adjustments'!$B:$B,0),1)</f>
        <v>149601.7732883553</v>
      </c>
      <c r="U143" s="4">
        <f>(R143*Inputs!$C$10)+('Substance misuse services'!S143*Inputs!$C$11)+('Substance misuse services'!T143*Inputs!$C$12)</f>
        <v>176981.0736534319</v>
      </c>
    </row>
    <row r="144" spans="1:21" x14ac:dyDescent="0.2">
      <c r="A144" t="s">
        <v>8405</v>
      </c>
      <c r="B144" s="39" t="s">
        <v>2419</v>
      </c>
      <c r="C144" s="39" t="s">
        <v>5886</v>
      </c>
      <c r="D144" s="40">
        <v>470.99999999999994</v>
      </c>
      <c r="E144" s="40">
        <v>216</v>
      </c>
      <c r="F144" s="24">
        <f t="shared" si="8"/>
        <v>687</v>
      </c>
      <c r="G144" s="41">
        <f>INDEX(MFF!$C:$C,MATCH('Substance misuse services'!B144,MFF!$A:$A,0),1)</f>
        <v>1.0150866054235761</v>
      </c>
      <c r="H144" s="24">
        <f t="shared" si="9"/>
        <v>5.8773514454025051</v>
      </c>
      <c r="I144" s="40">
        <f>(Inputs!$B$5/'Substance misuse services'!$H$158)*'Substance misuse services'!H144</f>
        <v>185308.03963436931</v>
      </c>
      <c r="J144" s="40">
        <f>INDEX('Age gender adjustments'!$J:$J, MATCH('Substance misuse services'!B144,'Age gender adjustments'!$B:$B,0),1)</f>
        <v>172452.68739994141</v>
      </c>
      <c r="K144" s="4">
        <v>33</v>
      </c>
      <c r="L144" s="4">
        <v>10</v>
      </c>
      <c r="M144" s="4">
        <v>24</v>
      </c>
      <c r="N144" s="4">
        <v>94</v>
      </c>
      <c r="O144" s="8">
        <f>INDEX(MFF!$C:$C,MATCH('Substance misuse services'!B144,MFF!$A:$A,0),1)</f>
        <v>1.0150866054235761</v>
      </c>
      <c r="P144" s="13">
        <f t="shared" si="10"/>
        <v>383.38909175277956</v>
      </c>
      <c r="Q144" s="40">
        <f>(Inputs!$B$5/'Substance misuse services'!$P$158)*'Substance misuse services'!P144</f>
        <v>254495.93580005283</v>
      </c>
      <c r="R144" s="24">
        <f t="shared" si="11"/>
        <v>196060.33433124333</v>
      </c>
      <c r="S144" s="4">
        <f>INDEX('Age gender adjustments'!$J:$J,MATCH('Substance misuse services'!B144,'Age gender adjustments'!$B:$B,0),1)</f>
        <v>172452.68739994141</v>
      </c>
      <c r="T144" s="4">
        <f>INDEX('Age gender adjustments'!$L:$L,MATCH('Substance misuse services'!B144,'Age gender adjustments'!$B:$B,0),1)</f>
        <v>178569.78342147797</v>
      </c>
      <c r="U144" s="4">
        <f>(R144*Inputs!$C$10)+('Substance misuse services'!S144*Inputs!$C$11)+('Substance misuse services'!T144*Inputs!$C$12)</f>
        <v>185655.92335285892</v>
      </c>
    </row>
    <row r="145" spans="1:21" x14ac:dyDescent="0.2">
      <c r="A145" t="s">
        <v>14206</v>
      </c>
      <c r="B145" s="39" t="s">
        <v>10276</v>
      </c>
      <c r="C145" s="39" t="s">
        <v>5887</v>
      </c>
      <c r="D145" s="40">
        <v>1352</v>
      </c>
      <c r="E145" s="40">
        <v>145</v>
      </c>
      <c r="F145" s="24">
        <f t="shared" si="8"/>
        <v>1497</v>
      </c>
      <c r="G145" s="41">
        <f>INDEX(MFF!$C:$C,MATCH('Substance misuse services'!B145,MFF!$A:$A,0),1)</f>
        <v>0.93288367666706096</v>
      </c>
      <c r="H145" s="24">
        <f t="shared" si="9"/>
        <v>13.288927974122284</v>
      </c>
      <c r="I145" s="40">
        <f>(Inputs!$B$5/'Substance misuse services'!$H$158)*'Substance misuse services'!H145</f>
        <v>418988.92972500919</v>
      </c>
      <c r="J145" s="40">
        <f>INDEX('Age gender adjustments'!$J:$J, MATCH('Substance misuse services'!B145,'Age gender adjustments'!$B:$B,0),1)</f>
        <v>254460.41178596334</v>
      </c>
      <c r="K145" s="4">
        <v>59</v>
      </c>
      <c r="L145" s="4">
        <v>5</v>
      </c>
      <c r="M145" s="4">
        <v>18</v>
      </c>
      <c r="N145" s="4">
        <v>55</v>
      </c>
      <c r="O145" s="8">
        <f>INDEX(MFF!$C:$C,MATCH('Substance misuse services'!B145,MFF!$A:$A,0),1)</f>
        <v>0.93288367666706096</v>
      </c>
      <c r="P145" s="13">
        <f t="shared" si="10"/>
        <v>391.86996447550735</v>
      </c>
      <c r="Q145" s="40">
        <f>(Inputs!$B$5/'Substance misuse services'!$P$158)*'Substance misuse services'!P145</f>
        <v>260125.5890332844</v>
      </c>
      <c r="R145" s="24">
        <f t="shared" si="11"/>
        <v>347729.41728129325</v>
      </c>
      <c r="S145" s="4">
        <f>INDEX('Age gender adjustments'!$J:$J,MATCH('Substance misuse services'!B145,'Age gender adjustments'!$B:$B,0),1)</f>
        <v>254460.41178596334</v>
      </c>
      <c r="T145" s="4">
        <f>INDEX('Age gender adjustments'!$L:$L,MATCH('Substance misuse services'!B145,'Age gender adjustments'!$B:$B,0),1)</f>
        <v>263259.80135971104</v>
      </c>
      <c r="U145" s="4">
        <f>(R145*Inputs!$C$10)+('Substance misuse services'!S145*Inputs!$C$11)+('Substance misuse services'!T145*Inputs!$C$12)</f>
        <v>303786.13575891493</v>
      </c>
    </row>
    <row r="146" spans="1:21" x14ac:dyDescent="0.2">
      <c r="A146" t="s">
        <v>14207</v>
      </c>
      <c r="B146" s="39" t="s">
        <v>13958</v>
      </c>
      <c r="C146" s="39" t="s">
        <v>12450</v>
      </c>
      <c r="D146" s="40">
        <v>521</v>
      </c>
      <c r="E146" s="40">
        <v>74</v>
      </c>
      <c r="F146" s="24">
        <f t="shared" si="8"/>
        <v>595</v>
      </c>
      <c r="G146" s="41">
        <f>INDEX(MFF!$C:$C,MATCH('Substance misuse services'!B146,MFF!$A:$A,0),1)</f>
        <v>0.92221037451164145</v>
      </c>
      <c r="H146" s="24">
        <f t="shared" si="9"/>
        <v>5.1459338897749589</v>
      </c>
      <c r="I146" s="40">
        <f>(Inputs!$B$5/'Substance misuse services'!$H$158)*'Substance misuse services'!H146</f>
        <v>162247.04785149309</v>
      </c>
      <c r="J146" s="40">
        <f>INDEX('Age gender adjustments'!$J:$J, MATCH('Substance misuse services'!B146,'Age gender adjustments'!$B:$B,0),1)</f>
        <v>94433.518841088648</v>
      </c>
      <c r="K146" s="4">
        <v>44</v>
      </c>
      <c r="L146" s="4">
        <v>0</v>
      </c>
      <c r="M146" s="4">
        <v>1</v>
      </c>
      <c r="N146" s="4">
        <v>35</v>
      </c>
      <c r="O146" s="8">
        <f>INDEX(MFF!$C:$C,MATCH('Substance misuse services'!B146,MFF!$A:$A,0),1)</f>
        <v>0.92221037451164145</v>
      </c>
      <c r="P146" s="13">
        <f t="shared" si="10"/>
        <v>221.13739695685388</v>
      </c>
      <c r="Q146" s="40">
        <f>(Inputs!$B$5/'Substance misuse services'!$P$158)*'Substance misuse services'!P146</f>
        <v>146792.30575295642</v>
      </c>
      <c r="R146" s="24">
        <f t="shared" si="11"/>
        <v>142880.85246928869</v>
      </c>
      <c r="S146" s="4">
        <f>INDEX('Age gender adjustments'!$J:$J,MATCH('Substance misuse services'!B146,'Age gender adjustments'!$B:$B,0),1)</f>
        <v>94433.518841088648</v>
      </c>
      <c r="T146" s="4">
        <f>INDEX('Age gender adjustments'!$L:$L,MATCH('Substance misuse services'!B146,'Age gender adjustments'!$B:$B,0),1)</f>
        <v>103978.06012284146</v>
      </c>
      <c r="U146" s="4">
        <f>(R146*Inputs!$C$10)+('Substance misuse services'!S146*Inputs!$C$11)+('Substance misuse services'!T146*Inputs!$C$12)</f>
        <v>120973.47731065024</v>
      </c>
    </row>
    <row r="147" spans="1:21" x14ac:dyDescent="0.2">
      <c r="A147" t="s">
        <v>8419</v>
      </c>
      <c r="B147" s="39" t="s">
        <v>3037</v>
      </c>
      <c r="C147" s="39" t="s">
        <v>12451</v>
      </c>
      <c r="D147" s="40">
        <v>1172</v>
      </c>
      <c r="E147" s="40">
        <v>98</v>
      </c>
      <c r="F147" s="24">
        <f t="shared" si="8"/>
        <v>1270</v>
      </c>
      <c r="G147" s="41">
        <f>INDEX(MFF!$C:$C,MATCH('Substance misuse services'!B147,MFF!$A:$A,0),1)</f>
        <v>0.99330472100341927</v>
      </c>
      <c r="H147" s="24">
        <f t="shared" si="9"/>
        <v>12.12825064345175</v>
      </c>
      <c r="I147" s="40">
        <f>(Inputs!$B$5/'Substance misuse services'!$H$158)*'Substance misuse services'!H147</f>
        <v>382393.73156600585</v>
      </c>
      <c r="J147" s="40">
        <f>INDEX('Age gender adjustments'!$J:$J, MATCH('Substance misuse services'!B147,'Age gender adjustments'!$B:$B,0),1)</f>
        <v>182814.43903507155</v>
      </c>
      <c r="K147" s="4">
        <v>57</v>
      </c>
      <c r="L147" s="4">
        <v>15</v>
      </c>
      <c r="M147" s="4">
        <v>35</v>
      </c>
      <c r="N147" s="4">
        <v>48</v>
      </c>
      <c r="O147" s="8">
        <f>INDEX(MFF!$C:$C,MATCH('Substance misuse services'!B147,MFF!$A:$A,0),1)</f>
        <v>0.99330472100341927</v>
      </c>
      <c r="P147" s="13">
        <f t="shared" si="10"/>
        <v>499.17179337078079</v>
      </c>
      <c r="Q147" s="40">
        <f>(Inputs!$B$5/'Substance misuse services'!$P$158)*'Substance misuse services'!P147</f>
        <v>331353.17465110548</v>
      </c>
      <c r="R147" s="24">
        <f t="shared" si="11"/>
        <v>324286.58997560159</v>
      </c>
      <c r="S147" s="4">
        <f>INDEX('Age gender adjustments'!$J:$J,MATCH('Substance misuse services'!B147,'Age gender adjustments'!$B:$B,0),1)</f>
        <v>182814.43903507155</v>
      </c>
      <c r="T147" s="4">
        <f>INDEX('Age gender adjustments'!$L:$L,MATCH('Substance misuse services'!B147,'Age gender adjustments'!$B:$B,0),1)</f>
        <v>179564.67954294811</v>
      </c>
      <c r="U147" s="4">
        <f>(R147*Inputs!$C$10)+('Substance misuse services'!S147*Inputs!$C$11)+('Substance misuse services'!T147*Inputs!$C$12)</f>
        <v>254568.14395621119</v>
      </c>
    </row>
    <row r="148" spans="1:21" x14ac:dyDescent="0.2">
      <c r="A148" t="s">
        <v>8420</v>
      </c>
      <c r="B148" s="39" t="s">
        <v>3082</v>
      </c>
      <c r="C148" s="39" t="s">
        <v>12452</v>
      </c>
      <c r="D148" s="40">
        <v>292</v>
      </c>
      <c r="E148" s="40">
        <v>64</v>
      </c>
      <c r="F148" s="24">
        <f t="shared" si="8"/>
        <v>356</v>
      </c>
      <c r="G148" s="41">
        <f>INDEX(MFF!$C:$C,MATCH('Substance misuse services'!B148,MFF!$A:$A,0),1)</f>
        <v>0.99330472100341927</v>
      </c>
      <c r="H148" s="24">
        <f t="shared" si="9"/>
        <v>3.2183072960510781</v>
      </c>
      <c r="I148" s="40">
        <f>(Inputs!$B$5/'Substance misuse services'!$H$158)*'Substance misuse services'!H148</f>
        <v>101470.57250400154</v>
      </c>
      <c r="J148" s="40">
        <f>INDEX('Age gender adjustments'!$J:$J, MATCH('Substance misuse services'!B148,'Age gender adjustments'!$B:$B,0),1)</f>
        <v>102913.97823588541</v>
      </c>
      <c r="K148" s="4">
        <v>28</v>
      </c>
      <c r="L148" s="4">
        <v>3</v>
      </c>
      <c r="M148" s="4">
        <v>6</v>
      </c>
      <c r="N148" s="4">
        <v>39</v>
      </c>
      <c r="O148" s="8">
        <f>INDEX(MFF!$C:$C,MATCH('Substance misuse services'!B148,MFF!$A:$A,0),1)</f>
        <v>0.99330472100341927</v>
      </c>
      <c r="P148" s="13">
        <f t="shared" si="10"/>
        <v>198.87721574821202</v>
      </c>
      <c r="Q148" s="40">
        <f>(Inputs!$B$5/'Substance misuse services'!$P$158)*'Substance misuse services'!P148</f>
        <v>132015.86643938019</v>
      </c>
      <c r="R148" s="24">
        <f t="shared" si="11"/>
        <v>107926.0486667294</v>
      </c>
      <c r="S148" s="4">
        <f>INDEX('Age gender adjustments'!$J:$J,MATCH('Substance misuse services'!B148,'Age gender adjustments'!$B:$B,0),1)</f>
        <v>102913.97823588541</v>
      </c>
      <c r="T148" s="4">
        <f>INDEX('Age gender adjustments'!$L:$L,MATCH('Substance misuse services'!B148,'Age gender adjustments'!$B:$B,0),1)</f>
        <v>106767.11597825785</v>
      </c>
      <c r="U148" s="4">
        <f>(R148*Inputs!$C$10)+('Substance misuse services'!S148*Inputs!$C$11)+('Substance misuse services'!T148*Inputs!$C$12)</f>
        <v>106188.7733137738</v>
      </c>
    </row>
    <row r="149" spans="1:21" x14ac:dyDescent="0.2">
      <c r="A149" t="s">
        <v>14196</v>
      </c>
      <c r="B149" s="39" t="s">
        <v>3303</v>
      </c>
      <c r="C149" s="39" t="s">
        <v>12453</v>
      </c>
      <c r="D149" s="40">
        <v>590</v>
      </c>
      <c r="E149" s="40">
        <v>66</v>
      </c>
      <c r="F149" s="24">
        <f t="shared" si="8"/>
        <v>656</v>
      </c>
      <c r="G149" s="41">
        <f>INDEX(MFF!$C:$C,MATCH('Substance misuse services'!B149,MFF!$A:$A,0),1)</f>
        <v>1.0289541238238835</v>
      </c>
      <c r="H149" s="24">
        <f t="shared" si="9"/>
        <v>6.4103841914227937</v>
      </c>
      <c r="I149" s="40">
        <f>(Inputs!$B$5/'Substance misuse services'!$H$158)*'Substance misuse services'!H149</f>
        <v>202114.12212637518</v>
      </c>
      <c r="J149" s="40">
        <f>INDEX('Age gender adjustments'!$J:$J, MATCH('Substance misuse services'!B149,'Age gender adjustments'!$B:$B,0),1)</f>
        <v>218455.11094097784</v>
      </c>
      <c r="K149" s="4">
        <v>47</v>
      </c>
      <c r="L149" s="4">
        <v>4</v>
      </c>
      <c r="M149" s="4">
        <v>26</v>
      </c>
      <c r="N149" s="4">
        <v>25</v>
      </c>
      <c r="O149" s="8">
        <f>INDEX(MFF!$C:$C,MATCH('Substance misuse services'!B149,MFF!$A:$A,0),1)</f>
        <v>1.0289541238238835</v>
      </c>
      <c r="P149" s="13">
        <f t="shared" si="10"/>
        <v>385.53971079214409</v>
      </c>
      <c r="Q149" s="40">
        <f>(Inputs!$B$5/'Substance misuse services'!$P$158)*'Substance misuse services'!P149</f>
        <v>255923.52937729892</v>
      </c>
      <c r="R149" s="24">
        <f t="shared" si="11"/>
        <v>216797.84089206459</v>
      </c>
      <c r="S149" s="4">
        <f>INDEX('Age gender adjustments'!$J:$J,MATCH('Substance misuse services'!B149,'Age gender adjustments'!$B:$B,0),1)</f>
        <v>218455.11094097784</v>
      </c>
      <c r="T149" s="4">
        <f>INDEX('Age gender adjustments'!$L:$L,MATCH('Substance misuse services'!B149,'Age gender adjustments'!$B:$B,0),1)</f>
        <v>213700.18503855274</v>
      </c>
      <c r="U149" s="4">
        <f>(R149*Inputs!$C$10)+('Substance misuse services'!S149*Inputs!$C$11)+('Substance misuse services'!T149*Inputs!$C$12)</f>
        <v>216729.56916204485</v>
      </c>
    </row>
    <row r="150" spans="1:21" x14ac:dyDescent="0.2">
      <c r="A150" t="s">
        <v>14243</v>
      </c>
      <c r="B150" s="39" t="s">
        <v>11535</v>
      </c>
      <c r="C150" s="39" t="s">
        <v>12454</v>
      </c>
      <c r="D150" s="40">
        <v>1186.9436651929127</v>
      </c>
      <c r="E150" s="40">
        <v>322.62562711619438</v>
      </c>
      <c r="F150" s="24">
        <f t="shared" si="8"/>
        <v>1509.5692923091071</v>
      </c>
      <c r="G150" s="41">
        <f>INDEX(MFF!$C:$C,MATCH('Substance misuse services'!B150,MFF!$A:$A,0),1)</f>
        <v>0.91506333884765045</v>
      </c>
      <c r="H150" s="24">
        <f t="shared" si="9"/>
        <v>12.337400750688753</v>
      </c>
      <c r="I150" s="40">
        <f>(Inputs!$B$5/'Substance misuse services'!$H$158)*'Substance misuse services'!H150</f>
        <v>388988.06180496485</v>
      </c>
      <c r="J150" s="40">
        <f>INDEX('Age gender adjustments'!$J:$J, MATCH('Substance misuse services'!B150,'Age gender adjustments'!$B:$B,0),1)</f>
        <v>333940.24338562932</v>
      </c>
      <c r="K150" s="4">
        <v>101.56732705509823</v>
      </c>
      <c r="L150" s="4">
        <v>8.9618229754498451</v>
      </c>
      <c r="M150" s="4">
        <v>20.910920276049637</v>
      </c>
      <c r="N150" s="4">
        <v>149.3637162574974</v>
      </c>
      <c r="O150" s="8">
        <f>INDEX(MFF!$C:$C,MATCH('Substance misuse services'!B150,MFF!$A:$A,0),1)</f>
        <v>0.91506333884765045</v>
      </c>
      <c r="P150" s="13">
        <f t="shared" si="10"/>
        <v>665.62572301756518</v>
      </c>
      <c r="Q150" s="40">
        <f>(Inputs!$B$5/'Substance misuse services'!$P$158)*'Substance misuse services'!P150</f>
        <v>441846.2729272836</v>
      </c>
      <c r="R150" s="24">
        <f t="shared" si="11"/>
        <v>386348.22760878812</v>
      </c>
      <c r="S150" s="4">
        <f>INDEX('Age gender adjustments'!$J:$J,MATCH('Substance misuse services'!B150,'Age gender adjustments'!$B:$B,0),1)</f>
        <v>333940.24338562932</v>
      </c>
      <c r="T150" s="4">
        <f>INDEX('Age gender adjustments'!$L:$L,MATCH('Substance misuse services'!B150,'Age gender adjustments'!$B:$B,0),1)</f>
        <v>365509.53578839696</v>
      </c>
      <c r="U150" s="4">
        <f>(R150*Inputs!$C$10)+('Substance misuse services'!S150*Inputs!$C$11)+('Substance misuse services'!T150*Inputs!$C$12)</f>
        <v>366572.498350329</v>
      </c>
    </row>
    <row r="151" spans="1:21" x14ac:dyDescent="0.2">
      <c r="A151" t="s">
        <v>6858</v>
      </c>
      <c r="B151" s="39" t="s">
        <v>7321</v>
      </c>
      <c r="C151" s="39" t="s">
        <v>12455</v>
      </c>
      <c r="D151" s="40">
        <v>5.056334807087234</v>
      </c>
      <c r="E151" s="40">
        <v>1.3743728838055906</v>
      </c>
      <c r="F151" s="24">
        <f t="shared" si="8"/>
        <v>6.4307076908928247</v>
      </c>
      <c r="G151" s="41">
        <f>INDEX(MFF!$C:$C,MATCH('Substance misuse services'!B151,MFF!$A:$A,0),1)</f>
        <v>0.91506333884765056</v>
      </c>
      <c r="H151" s="24">
        <f t="shared" si="9"/>
        <v>5.2556857308432452E-2</v>
      </c>
      <c r="I151" s="40">
        <f>(Inputs!$B$5/'Substance misuse services'!$H$158)*'Substance misuse services'!H151</f>
        <v>1657.0743280610325</v>
      </c>
      <c r="J151" s="40">
        <f>INDEX('Age gender adjustments'!$J:$J, MATCH('Substance misuse services'!B151,'Age gender adjustments'!$B:$B,0),1)</f>
        <v>1036.8822707141974</v>
      </c>
      <c r="K151" s="4">
        <v>0.43267294490175995</v>
      </c>
      <c r="L151" s="4">
        <v>3.8177024550155293E-2</v>
      </c>
      <c r="M151" s="4">
        <v>8.9079723950362344E-2</v>
      </c>
      <c r="N151" s="4">
        <v>0.63628374250258812</v>
      </c>
      <c r="O151" s="8">
        <f>INDEX(MFF!$C:$C,MATCH('Substance misuse services'!B151,MFF!$A:$A,0),1)</f>
        <v>0.91506333884765056</v>
      </c>
      <c r="P151" s="13">
        <f t="shared" si="10"/>
        <v>2.8355402286420301</v>
      </c>
      <c r="Q151" s="40">
        <f>(Inputs!$B$5/'Substance misuse services'!$P$158)*'Substance misuse services'!P151</f>
        <v>1882.2482942531904</v>
      </c>
      <c r="R151" s="24">
        <f t="shared" si="11"/>
        <v>1553.2630275362237</v>
      </c>
      <c r="S151" s="4">
        <f>INDEX('Age gender adjustments'!$J:$J,MATCH('Substance misuse services'!B151,'Age gender adjustments'!$B:$B,0),1)</f>
        <v>1036.8822707141974</v>
      </c>
      <c r="T151" s="4">
        <f>INDEX('Age gender adjustments'!$L:$L,MATCH('Substance misuse services'!B151,'Age gender adjustments'!$B:$B,0),1)</f>
        <v>1083.7105253065463</v>
      </c>
      <c r="U151" s="4">
        <f>(R151*Inputs!$C$10)+('Substance misuse services'!S151*Inputs!$C$11)+('Substance misuse services'!T151*Inputs!$C$12)</f>
        <v>1309.623667832914</v>
      </c>
    </row>
    <row r="152" spans="1:21" x14ac:dyDescent="0.2">
      <c r="A152" t="s">
        <v>14247</v>
      </c>
      <c r="B152" s="39" t="s">
        <v>4439</v>
      </c>
      <c r="C152" s="39" t="s">
        <v>12456</v>
      </c>
      <c r="D152" s="40">
        <v>628</v>
      </c>
      <c r="E152" s="40">
        <v>124.99999999999999</v>
      </c>
      <c r="F152" s="24">
        <f t="shared" si="8"/>
        <v>753</v>
      </c>
      <c r="G152" s="41">
        <f>INDEX(MFF!$C:$C,MATCH('Substance misuse services'!B152,MFF!$A:$A,0),1)</f>
        <v>0.9806006866182837</v>
      </c>
      <c r="H152" s="24">
        <f t="shared" si="9"/>
        <v>6.7710477410992489</v>
      </c>
      <c r="I152" s="40">
        <f>(Inputs!$B$5/'Substance misuse services'!$H$158)*'Substance misuse services'!H152</f>
        <v>213485.54613920956</v>
      </c>
      <c r="J152" s="40">
        <f>INDEX('Age gender adjustments'!$J:$J, MATCH('Substance misuse services'!B152,'Age gender adjustments'!$B:$B,0),1)</f>
        <v>312463.90329781891</v>
      </c>
      <c r="K152" s="4">
        <v>54</v>
      </c>
      <c r="L152" s="4">
        <v>3</v>
      </c>
      <c r="M152" s="4">
        <v>23</v>
      </c>
      <c r="N152" s="4">
        <v>45</v>
      </c>
      <c r="O152" s="8">
        <f>INDEX(MFF!$C:$C,MATCH('Substance misuse services'!B152,MFF!$A:$A,0),1)</f>
        <v>0.9806006866182837</v>
      </c>
      <c r="P152" s="13">
        <f t="shared" si="10"/>
        <v>402.09678497081558</v>
      </c>
      <c r="Q152" s="40">
        <f>(Inputs!$B$5/'Substance misuse services'!$P$158)*'Substance misuse services'!P152</f>
        <v>266914.21267490566</v>
      </c>
      <c r="R152" s="24">
        <f t="shared" si="11"/>
        <v>247926.08516441507</v>
      </c>
      <c r="S152" s="4">
        <f>INDEX('Age gender adjustments'!$J:$J,MATCH('Substance misuse services'!B152,'Age gender adjustments'!$B:$B,0),1)</f>
        <v>312463.90329781891</v>
      </c>
      <c r="T152" s="4">
        <f>INDEX('Age gender adjustments'!$L:$L,MATCH('Substance misuse services'!B152,'Age gender adjustments'!$B:$B,0),1)</f>
        <v>330717.95146243292</v>
      </c>
      <c r="U152" s="4">
        <f>(R152*Inputs!$C$10)+('Substance misuse services'!S152*Inputs!$C$11)+('Substance misuse services'!T152*Inputs!$C$12)</f>
        <v>282827.48827017046</v>
      </c>
    </row>
    <row r="153" spans="1:21" x14ac:dyDescent="0.2">
      <c r="A153" t="s">
        <v>14237</v>
      </c>
      <c r="B153" s="39" t="s">
        <v>6073</v>
      </c>
      <c r="C153" s="39" t="s">
        <v>12457</v>
      </c>
      <c r="D153" s="40">
        <v>1211</v>
      </c>
      <c r="E153" s="40">
        <v>216</v>
      </c>
      <c r="F153" s="24">
        <f t="shared" si="8"/>
        <v>1427</v>
      </c>
      <c r="G153" s="41">
        <f>INDEX(MFF!$C:$C,MATCH('Substance misuse services'!B153,MFF!$A:$A,0),1)</f>
        <v>0.93950582119296899</v>
      </c>
      <c r="H153" s="24">
        <f t="shared" si="9"/>
        <v>12.392081781535262</v>
      </c>
      <c r="I153" s="40">
        <f>(Inputs!$B$5/'Substance misuse services'!$H$158)*'Substance misuse services'!H153</f>
        <v>390712.10957128985</v>
      </c>
      <c r="J153" s="40">
        <f>INDEX('Age gender adjustments'!$J:$J, MATCH('Substance misuse services'!B153,'Age gender adjustments'!$B:$B,0),1)</f>
        <v>421922.87993002433</v>
      </c>
      <c r="K153" s="4">
        <v>99</v>
      </c>
      <c r="L153" s="4">
        <v>0</v>
      </c>
      <c r="M153" s="4">
        <v>22</v>
      </c>
      <c r="N153" s="4">
        <v>104</v>
      </c>
      <c r="O153" s="8">
        <f>INDEX(MFF!$C:$C,MATCH('Substance misuse services'!B153,MFF!$A:$A,0),1)</f>
        <v>0.93950582119296899</v>
      </c>
      <c r="P153" s="13">
        <f t="shared" si="10"/>
        <v>624.26638953078168</v>
      </c>
      <c r="Q153" s="40">
        <f>(Inputs!$B$5/'Substance misuse services'!$P$158)*'Substance misuse services'!P153</f>
        <v>414391.70391056064</v>
      </c>
      <c r="R153" s="24">
        <f t="shared" si="11"/>
        <v>402938.61332524032</v>
      </c>
      <c r="S153" s="4">
        <f>INDEX('Age gender adjustments'!$J:$J,MATCH('Substance misuse services'!B153,'Age gender adjustments'!$B:$B,0),1)</f>
        <v>421922.87993002433</v>
      </c>
      <c r="T153" s="4">
        <f>INDEX('Age gender adjustments'!$L:$L,MATCH('Substance misuse services'!B153,'Age gender adjustments'!$B:$B,0),1)</f>
        <v>465701.56481457909</v>
      </c>
      <c r="U153" s="4">
        <f>(R153*Inputs!$C$10)+('Substance misuse services'!S153*Inputs!$C$11)+('Substance misuse services'!T153*Inputs!$C$12)</f>
        <v>420297.03193337563</v>
      </c>
    </row>
    <row r="154" spans="1:21" x14ac:dyDescent="0.2">
      <c r="A154" t="s">
        <v>14231</v>
      </c>
      <c r="B154" s="39" t="s">
        <v>1653</v>
      </c>
      <c r="C154" s="39" t="s">
        <v>12458</v>
      </c>
      <c r="D154" s="40">
        <v>864</v>
      </c>
      <c r="E154" s="40">
        <v>304</v>
      </c>
      <c r="F154" s="24">
        <f t="shared" si="8"/>
        <v>1168</v>
      </c>
      <c r="G154" s="41">
        <f>INDEX(MFF!$C:$C,MATCH('Substance misuse services'!B154,MFF!$A:$A,0),1)</f>
        <v>0.95888332439901836</v>
      </c>
      <c r="H154" s="24">
        <f t="shared" si="9"/>
        <v>9.7422545758940267</v>
      </c>
      <c r="I154" s="40">
        <f>(Inputs!$B$5/'Substance misuse services'!$H$158)*'Substance misuse services'!H154</f>
        <v>307165.24506801052</v>
      </c>
      <c r="J154" s="40">
        <f>INDEX('Age gender adjustments'!$J:$J, MATCH('Substance misuse services'!B154,'Age gender adjustments'!$B:$B,0),1)</f>
        <v>206675.87417595982</v>
      </c>
      <c r="K154" s="4">
        <v>119</v>
      </c>
      <c r="L154" s="4">
        <v>6</v>
      </c>
      <c r="M154" s="4">
        <v>24</v>
      </c>
      <c r="N154" s="4">
        <v>127</v>
      </c>
      <c r="O154" s="8">
        <f>INDEX(MFF!$C:$C,MATCH('Substance misuse services'!B154,MFF!$A:$A,0),1)</f>
        <v>0.95888332439901836</v>
      </c>
      <c r="P154" s="13">
        <f t="shared" si="10"/>
        <v>763.27004494170285</v>
      </c>
      <c r="Q154" s="40">
        <f>(Inputs!$B$5/'Substance misuse services'!$P$158)*'Substance misuse services'!P154</f>
        <v>506663.14857190702</v>
      </c>
      <c r="R154" s="24">
        <f t="shared" si="11"/>
        <v>322947.37675469765</v>
      </c>
      <c r="S154" s="4">
        <f>INDEX('Age gender adjustments'!$J:$J,MATCH('Substance misuse services'!B154,'Age gender adjustments'!$B:$B,0),1)</f>
        <v>206675.87417595982</v>
      </c>
      <c r="T154" s="4">
        <f>INDEX('Age gender adjustments'!$L:$L,MATCH('Substance misuse services'!B154,'Age gender adjustments'!$B:$B,0),1)</f>
        <v>234345.98234792499</v>
      </c>
      <c r="U154" s="4">
        <f>(R154*Inputs!$C$10)+('Substance misuse services'!S154*Inputs!$C$11)+('Substance misuse services'!T154*Inputs!$C$12)</f>
        <v>271250.18749139167</v>
      </c>
    </row>
    <row r="155" spans="1:21" x14ac:dyDescent="0.2">
      <c r="A155" t="s">
        <v>14217</v>
      </c>
      <c r="B155" s="39" t="s">
        <v>805</v>
      </c>
      <c r="C155" s="39" t="s">
        <v>9456</v>
      </c>
      <c r="D155" s="40">
        <v>1317.9999999999998</v>
      </c>
      <c r="E155" s="40">
        <v>116</v>
      </c>
      <c r="F155" s="24">
        <f t="shared" si="8"/>
        <v>1433.9999999999998</v>
      </c>
      <c r="G155" s="41">
        <f>INDEX(MFF!$C:$C,MATCH('Substance misuse services'!B155,MFF!$A:$A,0),1)</f>
        <v>0.98024445454416465</v>
      </c>
      <c r="H155" s="24">
        <f t="shared" si="9"/>
        <v>13.488163694527703</v>
      </c>
      <c r="I155" s="40">
        <f>(Inputs!$B$5/'Substance misuse services'!$H$158)*'Substance misuse services'!H155</f>
        <v>425270.66753096425</v>
      </c>
      <c r="J155" s="40">
        <f>INDEX('Age gender adjustments'!$J:$J, MATCH('Substance misuse services'!B155,'Age gender adjustments'!$B:$B,0),1)</f>
        <v>431778.86284012417</v>
      </c>
      <c r="K155" s="4">
        <v>112</v>
      </c>
      <c r="L155" s="4">
        <v>11</v>
      </c>
      <c r="M155" s="4">
        <v>56</v>
      </c>
      <c r="N155" s="4">
        <v>72</v>
      </c>
      <c r="O155" s="8">
        <f>INDEX(MFF!$C:$C,MATCH('Substance misuse services'!B155,MFF!$A:$A,0),1)</f>
        <v>0.98024445454416465</v>
      </c>
      <c r="P155" s="13">
        <f t="shared" si="10"/>
        <v>859.78094048160699</v>
      </c>
      <c r="Q155" s="40">
        <f>(Inputs!$B$5/'Substance misuse services'!$P$158)*'Substance misuse services'!P155</f>
        <v>570727.64911113237</v>
      </c>
      <c r="R155" s="24">
        <f t="shared" si="11"/>
        <v>455924.03072119626</v>
      </c>
      <c r="S155" s="4">
        <f>INDEX('Age gender adjustments'!$J:$J,MATCH('Substance misuse services'!B155,'Age gender adjustments'!$B:$B,0),1)</f>
        <v>431778.86284012417</v>
      </c>
      <c r="T155" s="4">
        <f>INDEX('Age gender adjustments'!$L:$L,MATCH('Substance misuse services'!B155,'Age gender adjustments'!$B:$B,0),1)</f>
        <v>455055.28109000844</v>
      </c>
      <c r="U155" s="4">
        <f>(R155*Inputs!$C$10)+('Substance misuse services'!S155*Inputs!$C$11)+('Substance misuse services'!T155*Inputs!$C$12)</f>
        <v>448425.32847009157</v>
      </c>
    </row>
    <row r="156" spans="1:21" x14ac:dyDescent="0.2">
      <c r="A156" t="s">
        <v>14223</v>
      </c>
      <c r="B156" s="39" t="s">
        <v>10951</v>
      </c>
      <c r="C156" s="39" t="s">
        <v>5889</v>
      </c>
      <c r="D156" s="40">
        <v>1132</v>
      </c>
      <c r="E156" s="40">
        <v>110</v>
      </c>
      <c r="F156" s="24">
        <f t="shared" si="8"/>
        <v>1242</v>
      </c>
      <c r="G156" s="41">
        <f>INDEX(MFF!$C:$C,MATCH('Substance misuse services'!B156,MFF!$A:$A,0),1)</f>
        <v>0.94502291954159101</v>
      </c>
      <c r="H156" s="24">
        <f t="shared" si="9"/>
        <v>11.217422054958686</v>
      </c>
      <c r="I156" s="40">
        <f>(Inputs!$B$5/'Substance misuse services'!$H$158)*'Substance misuse services'!H156</f>
        <v>353676.05801108875</v>
      </c>
      <c r="J156" s="40">
        <f>INDEX('Age gender adjustments'!$J:$J, MATCH('Substance misuse services'!B156,'Age gender adjustments'!$B:$B,0),1)</f>
        <v>318092.74312042177</v>
      </c>
      <c r="K156" s="4">
        <v>100</v>
      </c>
      <c r="L156" s="4">
        <v>0</v>
      </c>
      <c r="M156" s="4">
        <v>18</v>
      </c>
      <c r="N156" s="4">
        <v>34</v>
      </c>
      <c r="O156" s="8">
        <f>INDEX(MFF!$C:$C,MATCH('Substance misuse services'!B156,MFF!$A:$A,0),1)</f>
        <v>0.94502291954159101</v>
      </c>
      <c r="P156" s="13">
        <f t="shared" si="10"/>
        <v>546.99158810277277</v>
      </c>
      <c r="Q156" s="40">
        <f>(Inputs!$B$5/'Substance misuse services'!$P$158)*'Substance misuse services'!P156</f>
        <v>363096.23586979101</v>
      </c>
      <c r="R156" s="24">
        <f t="shared" si="11"/>
        <v>347020.09800906916</v>
      </c>
      <c r="S156" s="4">
        <f>INDEX('Age gender adjustments'!$J:$J,MATCH('Substance misuse services'!B156,'Age gender adjustments'!$B:$B,0),1)</f>
        <v>318092.74312042177</v>
      </c>
      <c r="T156" s="4">
        <f>INDEX('Age gender adjustments'!$L:$L,MATCH('Substance misuse services'!B156,'Age gender adjustments'!$B:$B,0),1)</f>
        <v>347667.89826133655</v>
      </c>
      <c r="U156" s="4">
        <f>(R156*Inputs!$C$10)+('Substance misuse services'!S156*Inputs!$C$11)+('Substance misuse services'!T156*Inputs!$C$12)</f>
        <v>338347.99258468876</v>
      </c>
    </row>
    <row r="157" spans="1:21" x14ac:dyDescent="0.2">
      <c r="J157" s="40"/>
      <c r="K157" s="40"/>
      <c r="L157" s="40"/>
      <c r="M157" s="40"/>
      <c r="N157" s="40"/>
      <c r="O157" s="40"/>
      <c r="P157" s="40"/>
      <c r="Q157" s="40"/>
    </row>
    <row r="158" spans="1:21" x14ac:dyDescent="0.2">
      <c r="C158" s="38" t="s">
        <v>2929</v>
      </c>
      <c r="D158" s="14">
        <f>SUM(D5:D157)</f>
        <v>157283</v>
      </c>
      <c r="E158" s="14">
        <f>SUM(E5:E157)</f>
        <v>29003</v>
      </c>
      <c r="F158" s="14">
        <f>SUM(F5:F157)</f>
        <v>186286</v>
      </c>
      <c r="G158" s="38"/>
      <c r="H158" s="14">
        <f>SUM(H5:H156)</f>
        <v>1714.867349548025</v>
      </c>
      <c r="I158" s="14">
        <f t="shared" ref="I158:N158" si="12">SUM(I5:I157)</f>
        <v>54068351.999999963</v>
      </c>
      <c r="J158" s="14">
        <f t="shared" si="12"/>
        <v>54068352.000000007</v>
      </c>
      <c r="K158" s="14">
        <f t="shared" si="12"/>
        <v>8726</v>
      </c>
      <c r="L158" s="14">
        <f t="shared" si="12"/>
        <v>1713</v>
      </c>
      <c r="M158" s="14">
        <f t="shared" si="12"/>
        <v>5201</v>
      </c>
      <c r="N158" s="14">
        <f t="shared" si="12"/>
        <v>13092</v>
      </c>
      <c r="O158" s="14"/>
      <c r="P158" s="14">
        <f>SUM(P5:P157)</f>
        <v>81452.052665138355</v>
      </c>
      <c r="Q158" s="22">
        <f>SUM(Q5:Q157)</f>
        <v>54068351.99999994</v>
      </c>
      <c r="R158" s="22">
        <f>SUM(R5:R157)</f>
        <v>54068351.999999948</v>
      </c>
      <c r="S158" s="22">
        <f>SUM(S5:S157)</f>
        <v>54068352.000000007</v>
      </c>
      <c r="T158" s="22">
        <f>SUM(T5:T157)</f>
        <v>54068351.99999994</v>
      </c>
      <c r="U158" s="4">
        <f>SUM(U5:U156)</f>
        <v>54068351.999999993</v>
      </c>
    </row>
    <row r="159" spans="1:21" x14ac:dyDescent="0.2">
      <c r="C159" s="38"/>
      <c r="D159" s="14"/>
      <c r="E159" s="14"/>
      <c r="F159" s="14"/>
      <c r="G159" s="38"/>
      <c r="H159" s="14"/>
      <c r="I159" s="14"/>
      <c r="J159" s="14"/>
      <c r="K159" s="14"/>
      <c r="L159" s="14"/>
      <c r="M159" s="14"/>
      <c r="N159" s="14"/>
      <c r="O159" s="14"/>
      <c r="P159" s="14"/>
      <c r="Q159" s="14"/>
      <c r="R159" s="22"/>
      <c r="U159" s="60"/>
    </row>
    <row r="160" spans="1:21" x14ac:dyDescent="0.2">
      <c r="C160" s="38"/>
      <c r="D160" s="182" t="s">
        <v>14296</v>
      </c>
      <c r="E160" s="183"/>
      <c r="F160" s="183"/>
      <c r="G160" s="183"/>
      <c r="H160" s="183"/>
      <c r="I160" s="183"/>
      <c r="J160" s="183"/>
      <c r="K160" s="72">
        <v>97168</v>
      </c>
      <c r="L160" s="72">
        <v>5357</v>
      </c>
      <c r="M160" s="72">
        <v>64392</v>
      </c>
      <c r="N160" s="72">
        <v>32114</v>
      </c>
      <c r="O160" s="72"/>
      <c r="P160" s="14"/>
      <c r="Q160" s="14"/>
      <c r="R160" s="22"/>
      <c r="U160" s="60"/>
    </row>
    <row r="161" spans="2:21" ht="24.75" customHeight="1" x14ac:dyDescent="0.2">
      <c r="C161" s="38"/>
      <c r="D161" s="180" t="s">
        <v>14297</v>
      </c>
      <c r="E161" s="181"/>
      <c r="F161" s="181"/>
      <c r="G161" s="181"/>
      <c r="H161" s="181"/>
      <c r="I161" s="181"/>
      <c r="J161" s="181"/>
      <c r="K161" s="73">
        <f>K158/K160</f>
        <v>8.9803227399967073E-2</v>
      </c>
      <c r="L161" s="73">
        <f>L158/L160</f>
        <v>0.31976852716072429</v>
      </c>
      <c r="M161" s="73">
        <f>M158/M160</f>
        <v>8.0770903217791026E-2</v>
      </c>
      <c r="N161" s="73">
        <f>N158/N160</f>
        <v>0.40767266612692282</v>
      </c>
      <c r="O161" s="73"/>
      <c r="P161" s="14"/>
      <c r="Q161" s="14"/>
      <c r="R161" s="22"/>
      <c r="U161" s="60"/>
    </row>
    <row r="162" spans="2:21" x14ac:dyDescent="0.2">
      <c r="C162" s="38"/>
      <c r="D162" s="14" t="s">
        <v>2604</v>
      </c>
      <c r="E162" s="14"/>
      <c r="F162" s="14"/>
      <c r="G162" s="38"/>
      <c r="H162" s="14"/>
      <c r="I162" s="14"/>
      <c r="J162" s="14"/>
      <c r="K162" s="74">
        <f>$N$161/K161</f>
        <v>4.5396215473551269</v>
      </c>
      <c r="L162" s="74">
        <f>$N$161/L161</f>
        <v>1.2748992833869968</v>
      </c>
      <c r="M162" s="74">
        <f>$N$161/M161</f>
        <v>5.0472713549788146</v>
      </c>
      <c r="N162" s="74">
        <v>1</v>
      </c>
      <c r="O162" s="74"/>
      <c r="P162" s="14"/>
      <c r="Q162" s="14"/>
      <c r="R162" s="22"/>
      <c r="U162" s="60"/>
    </row>
    <row r="163" spans="2:21" x14ac:dyDescent="0.2">
      <c r="C163" s="38"/>
      <c r="D163" s="14"/>
      <c r="E163" s="14"/>
      <c r="F163" s="14"/>
      <c r="G163" s="38"/>
      <c r="H163" s="14"/>
      <c r="I163" s="14"/>
      <c r="J163" s="14"/>
      <c r="K163" s="14"/>
      <c r="L163" s="14"/>
      <c r="M163" s="14"/>
      <c r="N163" s="14"/>
      <c r="O163" s="14"/>
      <c r="P163" s="14"/>
      <c r="Q163" s="14"/>
      <c r="R163" s="22"/>
      <c r="U163" s="60"/>
    </row>
    <row r="164" spans="2:21" x14ac:dyDescent="0.2">
      <c r="J164" s="40"/>
      <c r="K164" s="40"/>
      <c r="L164" s="40"/>
      <c r="M164" s="40"/>
      <c r="N164" s="40"/>
      <c r="O164" s="40"/>
      <c r="P164" s="40"/>
      <c r="Q164" s="40"/>
    </row>
    <row r="165" spans="2:21" x14ac:dyDescent="0.2">
      <c r="B165" s="5" t="s">
        <v>2914</v>
      </c>
      <c r="J165" s="40"/>
      <c r="K165" s="40"/>
      <c r="L165" s="40"/>
      <c r="M165" s="40"/>
      <c r="N165" s="40"/>
      <c r="O165" s="40"/>
      <c r="P165" s="40"/>
      <c r="Q165" s="40"/>
    </row>
    <row r="166" spans="2:21" x14ac:dyDescent="0.2">
      <c r="B166" t="s">
        <v>2495</v>
      </c>
      <c r="J166" s="40"/>
      <c r="K166" s="40"/>
      <c r="L166" s="40"/>
      <c r="M166" s="40"/>
      <c r="N166" s="40"/>
      <c r="O166" s="40"/>
      <c r="P166" s="40"/>
      <c r="Q166" s="40"/>
    </row>
    <row r="167" spans="2:21" x14ac:dyDescent="0.2">
      <c r="B167" t="s">
        <v>2496</v>
      </c>
      <c r="J167" s="40"/>
      <c r="K167" s="40"/>
      <c r="L167" s="40"/>
      <c r="M167" s="40"/>
      <c r="N167" s="40"/>
      <c r="O167" s="40"/>
      <c r="P167" s="40"/>
      <c r="Q167" s="40"/>
    </row>
    <row r="168" spans="2:21" x14ac:dyDescent="0.2">
      <c r="B168" t="s">
        <v>1119</v>
      </c>
      <c r="J168" s="40"/>
      <c r="K168" s="40"/>
      <c r="L168" s="40"/>
      <c r="M168" s="40"/>
      <c r="N168" s="40"/>
      <c r="O168" s="40"/>
      <c r="P168" s="40"/>
      <c r="Q168" s="40"/>
    </row>
    <row r="169" spans="2:21" x14ac:dyDescent="0.2">
      <c r="B169" t="s">
        <v>2499</v>
      </c>
      <c r="J169" s="40"/>
      <c r="K169" s="40"/>
      <c r="L169" s="40"/>
      <c r="M169" s="40"/>
      <c r="N169" s="40"/>
      <c r="O169" s="40"/>
      <c r="P169" s="40"/>
      <c r="Q169" s="40"/>
    </row>
    <row r="170" spans="2:21" x14ac:dyDescent="0.2">
      <c r="B170" t="s">
        <v>2497</v>
      </c>
      <c r="J170" s="40"/>
      <c r="K170" s="40"/>
      <c r="L170" s="40"/>
      <c r="M170" s="40"/>
      <c r="N170" s="40"/>
      <c r="O170" s="40"/>
      <c r="P170" s="40"/>
      <c r="Q170" s="40"/>
    </row>
  </sheetData>
  <mergeCells count="7">
    <mergeCell ref="A1:G1"/>
    <mergeCell ref="S2:T2"/>
    <mergeCell ref="D161:J161"/>
    <mergeCell ref="D160:J160"/>
    <mergeCell ref="D2:R2"/>
    <mergeCell ref="K3:Q3"/>
    <mergeCell ref="D3:I3"/>
  </mergeCells>
  <phoneticPr fontId="7" type="noConversion"/>
  <pageMargins left="0.75" right="0.75" top="1" bottom="1" header="0.5" footer="0.5"/>
  <pageSetup paperSize="9" scale="48" fitToHeight="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61"/>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RowHeight="12.75" x14ac:dyDescent="0.2"/>
  <cols>
    <col min="2" max="2" width="10.42578125" customWidth="1"/>
    <col min="3" max="3" width="27" bestFit="1" customWidth="1"/>
    <col min="4" max="6" width="13.42578125" customWidth="1"/>
    <col min="7" max="7" width="15.85546875" customWidth="1"/>
    <col min="8" max="8" width="16.140625" customWidth="1"/>
    <col min="9" max="9" width="18.42578125" customWidth="1"/>
    <col min="10" max="10" width="14.28515625" customWidth="1"/>
    <col min="11" max="11" width="13.85546875" customWidth="1"/>
    <col min="12" max="12" width="12.7109375" customWidth="1"/>
  </cols>
  <sheetData>
    <row r="1" spans="1:12" x14ac:dyDescent="0.2">
      <c r="A1" s="178" t="s">
        <v>9384</v>
      </c>
      <c r="B1" s="177"/>
      <c r="C1" s="177"/>
      <c r="E1" s="5"/>
    </row>
    <row r="2" spans="1:12" x14ac:dyDescent="0.2">
      <c r="E2" s="187" t="s">
        <v>9667</v>
      </c>
      <c r="F2" s="187"/>
      <c r="G2" s="187"/>
      <c r="H2" s="187"/>
      <c r="I2" s="187" t="s">
        <v>9670</v>
      </c>
      <c r="J2" s="187"/>
      <c r="K2" s="177"/>
      <c r="L2" s="177"/>
    </row>
    <row r="3" spans="1:12" ht="51" x14ac:dyDescent="0.2">
      <c r="A3" t="s">
        <v>6859</v>
      </c>
      <c r="B3" s="26" t="s">
        <v>6860</v>
      </c>
      <c r="C3" s="25" t="s">
        <v>7324</v>
      </c>
      <c r="D3" s="30" t="s">
        <v>4830</v>
      </c>
      <c r="E3" s="69" t="s">
        <v>2947</v>
      </c>
      <c r="F3" s="69" t="s">
        <v>2946</v>
      </c>
      <c r="G3" s="69" t="s">
        <v>2949</v>
      </c>
      <c r="H3" s="69" t="s">
        <v>2948</v>
      </c>
      <c r="I3" s="69" t="s">
        <v>9672</v>
      </c>
      <c r="J3" s="69" t="s">
        <v>9671</v>
      </c>
      <c r="K3" s="69" t="s">
        <v>9673</v>
      </c>
      <c r="L3" s="69" t="s">
        <v>13464</v>
      </c>
    </row>
    <row r="4" spans="1:12" x14ac:dyDescent="0.2">
      <c r="A4" t="s">
        <v>8407</v>
      </c>
      <c r="B4" s="21" t="s">
        <v>4601</v>
      </c>
      <c r="C4" s="21" t="s">
        <v>11590</v>
      </c>
      <c r="D4" s="4">
        <f>INDEX('LA SMR&lt;75 and MFF weighted popn'!$K:$K,MATCH('Age gender adjustments'!B4,'LA SMR&lt;75 and MFF weighted popn'!$B:$B,0))</f>
        <v>125580.24301686755</v>
      </c>
      <c r="E4" s="8">
        <v>0.96783127413947567</v>
      </c>
      <c r="F4" s="6">
        <v>1.0042775625480809</v>
      </c>
      <c r="G4" s="4">
        <f t="shared" ref="G4:G9" si="0">(E4*D4)*($D$157/SUMPRODUCT($D$4:$D$155,$E$4:$E$155))</f>
        <v>118749.28954086767</v>
      </c>
      <c r="H4" s="4">
        <f>(F4*D4)*($D$157/SUMPRODUCT($D$4:$D$155,$F$4:$F$155))</f>
        <v>125558.03736388091</v>
      </c>
      <c r="I4" s="6">
        <v>0.9501199268976589</v>
      </c>
      <c r="J4" s="13">
        <f>(I4*D4)*($D$157/SUMPRODUCT($D$4:$D$155,$I$4:$I$155))</f>
        <v>117131.66110467352</v>
      </c>
      <c r="K4" s="6">
        <v>0.99037171556061976</v>
      </c>
      <c r="L4" s="13">
        <f>(K4*D4)*($D$157/SUMPRODUCT($D$4:$D$155,$K$4:$K$155))</f>
        <v>123271.33176755042</v>
      </c>
    </row>
    <row r="5" spans="1:12" x14ac:dyDescent="0.2">
      <c r="A5" t="s">
        <v>8408</v>
      </c>
      <c r="B5" s="21" t="s">
        <v>4821</v>
      </c>
      <c r="C5" s="21" t="s">
        <v>11591</v>
      </c>
      <c r="D5" s="4">
        <f>INDEX('LA SMR&lt;75 and MFF weighted popn'!$K:$K,MATCH('Age gender adjustments'!B5,'LA SMR&lt;75 and MFF weighted popn'!$B:$B,0))</f>
        <v>202250.95235324511</v>
      </c>
      <c r="E5" s="8">
        <v>1.1015204686917399</v>
      </c>
      <c r="F5" s="6">
        <v>1.0321856364018562</v>
      </c>
      <c r="G5" s="4">
        <f t="shared" si="0"/>
        <v>217667.30301112359</v>
      </c>
      <c r="H5" s="4">
        <f t="shared" ref="H5:H68" si="1">(F5*D5)*($D$157/SUMPRODUCT($D$4:$D$155,$F$4:$F$155))</f>
        <v>207834.58855720863</v>
      </c>
      <c r="I5" s="6">
        <v>0.99691191416069691</v>
      </c>
      <c r="J5" s="13">
        <f t="shared" ref="J5:J68" si="2">(I5*D5)*($D$157/SUMPRODUCT($D$4:$D$155,$I$4:$I$155))</f>
        <v>197934.69128295788</v>
      </c>
      <c r="K5" s="6">
        <v>1.0201991386097151</v>
      </c>
      <c r="L5" s="13">
        <f t="shared" ref="L5:L68" si="3">(K5*D5)*($D$157/SUMPRODUCT($D$4:$D$155,$K$4:$K$155))</f>
        <v>204511.65720001236</v>
      </c>
    </row>
    <row r="6" spans="1:12" x14ac:dyDescent="0.2">
      <c r="A6" t="s">
        <v>8409</v>
      </c>
      <c r="B6" s="21" t="s">
        <v>5215</v>
      </c>
      <c r="C6" s="21" t="s">
        <v>11592</v>
      </c>
      <c r="D6" s="4">
        <f>INDEX('LA SMR&lt;75 and MFF weighted popn'!$K:$K,MATCH('Age gender adjustments'!B6,'LA SMR&lt;75 and MFF weighted popn'!$B:$B,0))</f>
        <v>145251.49216592792</v>
      </c>
      <c r="E6" s="8">
        <v>0.92798622080607274</v>
      </c>
      <c r="F6" s="6">
        <v>0.97975235539863748</v>
      </c>
      <c r="G6" s="4">
        <f t="shared" si="0"/>
        <v>131695.87721685684</v>
      </c>
      <c r="H6" s="4">
        <f t="shared" si="1"/>
        <v>141679.28559941775</v>
      </c>
      <c r="I6" s="6">
        <v>0.89595417259786858</v>
      </c>
      <c r="J6" s="13">
        <f>(I6*D6)*($D$157/SUMPRODUCT($D$4:$D$155,$I$4:$I$155))</f>
        <v>127755.89695963744</v>
      </c>
      <c r="K6" s="6">
        <v>0.95487767815776114</v>
      </c>
      <c r="L6" s="13">
        <f t="shared" si="3"/>
        <v>137470.93414884157</v>
      </c>
    </row>
    <row r="7" spans="1:12" x14ac:dyDescent="0.2">
      <c r="A7" t="s">
        <v>8410</v>
      </c>
      <c r="B7" s="21" t="s">
        <v>5256</v>
      </c>
      <c r="C7" s="21" t="s">
        <v>11593</v>
      </c>
      <c r="D7" s="4">
        <f>INDEX('LA SMR&lt;75 and MFF weighted popn'!$K:$K,MATCH('Age gender adjustments'!B7,'LA SMR&lt;75 and MFF weighted popn'!$B:$B,0))</f>
        <v>213950.21337034128</v>
      </c>
      <c r="E7" s="8">
        <v>0.98192772901162673</v>
      </c>
      <c r="F7" s="6">
        <v>1.0063480886807916</v>
      </c>
      <c r="G7" s="4">
        <f t="shared" si="0"/>
        <v>205259.04197265871</v>
      </c>
      <c r="H7" s="4">
        <f t="shared" si="1"/>
        <v>214353.40641498574</v>
      </c>
      <c r="I7" s="6">
        <v>0.98205976630656</v>
      </c>
      <c r="J7" s="13">
        <f t="shared" si="2"/>
        <v>206264.83767459891</v>
      </c>
      <c r="K7" s="6">
        <v>1.0030272343215176</v>
      </c>
      <c r="L7" s="13">
        <f t="shared" si="3"/>
        <v>212700.2445648858</v>
      </c>
    </row>
    <row r="8" spans="1:12" x14ac:dyDescent="0.2">
      <c r="A8" t="s">
        <v>8421</v>
      </c>
      <c r="B8" s="21" t="s">
        <v>6766</v>
      </c>
      <c r="C8" s="21" t="s">
        <v>11594</v>
      </c>
      <c r="D8" s="4">
        <f>INDEX('LA SMR&lt;75 and MFF weighted popn'!$K:$K,MATCH('Age gender adjustments'!B8,'LA SMR&lt;75 and MFF weighted popn'!$B:$B,0))</f>
        <v>126637.7910534433</v>
      </c>
      <c r="E8" s="8">
        <v>0.9267413291983948</v>
      </c>
      <c r="F8" s="6">
        <v>0.99050006325769702</v>
      </c>
      <c r="G8" s="4">
        <f t="shared" si="0"/>
        <v>114665.27239428474</v>
      </c>
      <c r="H8" s="4">
        <f t="shared" si="1"/>
        <v>124878.38502190656</v>
      </c>
      <c r="I8" s="6">
        <v>0.96456706674550574</v>
      </c>
      <c r="J8" s="13">
        <f t="shared" si="2"/>
        <v>119914.11668569085</v>
      </c>
      <c r="K8" s="6">
        <v>0.98392941848165716</v>
      </c>
      <c r="L8" s="13">
        <f t="shared" si="3"/>
        <v>123500.81180900476</v>
      </c>
    </row>
    <row r="9" spans="1:12" x14ac:dyDescent="0.2">
      <c r="A9" t="s">
        <v>14244</v>
      </c>
      <c r="B9" s="21" t="s">
        <v>6791</v>
      </c>
      <c r="C9" s="21" t="s">
        <v>11595</v>
      </c>
      <c r="D9" s="4">
        <f>INDEX('LA SMR&lt;75 and MFF weighted popn'!$K:$K,MATCH('Age gender adjustments'!B9,'LA SMR&lt;75 and MFF weighted popn'!$B:$B,0))</f>
        <v>544344.65996760002</v>
      </c>
      <c r="E9" s="8">
        <v>0.98641633510003679</v>
      </c>
      <c r="F9" s="6">
        <v>0.98312771776972308</v>
      </c>
      <c r="G9" s="4">
        <f t="shared" si="0"/>
        <v>524619.30966922222</v>
      </c>
      <c r="H9" s="4">
        <f t="shared" si="1"/>
        <v>532786.66553646664</v>
      </c>
      <c r="I9" s="6">
        <v>0.92307923489678567</v>
      </c>
      <c r="J9" s="13">
        <f t="shared" si="2"/>
        <v>493273.18212167558</v>
      </c>
      <c r="K9" s="6">
        <v>0.9704465816816914</v>
      </c>
      <c r="L9" s="13">
        <f t="shared" si="3"/>
        <v>523586.13984305761</v>
      </c>
    </row>
    <row r="10" spans="1:12" x14ac:dyDescent="0.2">
      <c r="A10" t="s">
        <v>14245</v>
      </c>
      <c r="B10" s="21" t="s">
        <v>11963</v>
      </c>
      <c r="C10" s="21" t="s">
        <v>11596</v>
      </c>
      <c r="D10" s="4">
        <f>INDEX('LA SMR&lt;75 and MFF weighted popn'!$K:$K,MATCH('Age gender adjustments'!B10,'LA SMR&lt;75 and MFF weighted popn'!$B:$B,0))</f>
        <v>286835.72267312248</v>
      </c>
      <c r="E10" s="8">
        <v>0.86846047284091543</v>
      </c>
      <c r="F10" s="6">
        <v>0.96197053682975819</v>
      </c>
      <c r="G10" s="4">
        <f t="shared" ref="G10:G68" si="4">(E10*D10)*($D$157/SUMPRODUCT($D$4:$D$155,$E$4:$E$155))</f>
        <v>243384.73926266271</v>
      </c>
      <c r="H10" s="4">
        <f t="shared" si="1"/>
        <v>274703.66130716488</v>
      </c>
      <c r="I10" s="6">
        <v>0.86342871314825853</v>
      </c>
      <c r="J10" s="13">
        <f t="shared" si="2"/>
        <v>243127.61008377318</v>
      </c>
      <c r="K10" s="6">
        <v>0.93726814089153665</v>
      </c>
      <c r="L10" s="13">
        <f t="shared" si="3"/>
        <v>266464.66862315824</v>
      </c>
    </row>
    <row r="11" spans="1:12" x14ac:dyDescent="0.2">
      <c r="A11" t="s">
        <v>14123</v>
      </c>
      <c r="B11" s="21" t="s">
        <v>11343</v>
      </c>
      <c r="C11" s="21" t="s">
        <v>11597</v>
      </c>
      <c r="D11" s="4">
        <f>INDEX('LA SMR&lt;75 and MFF weighted popn'!$K:$K,MATCH('Age gender adjustments'!B11,'LA SMR&lt;75 and MFF weighted popn'!$B:$B,0))</f>
        <v>245162.09181338942</v>
      </c>
      <c r="E11" s="8">
        <v>0.9644157280736575</v>
      </c>
      <c r="F11" s="6">
        <v>0.97981853725194856</v>
      </c>
      <c r="G11" s="4">
        <f t="shared" si="4"/>
        <v>231008.33603285326</v>
      </c>
      <c r="H11" s="4">
        <f t="shared" si="1"/>
        <v>239148.91199682135</v>
      </c>
      <c r="I11" s="6">
        <v>0.9753888263185535</v>
      </c>
      <c r="J11" s="13">
        <f t="shared" si="2"/>
        <v>234750.02700827719</v>
      </c>
      <c r="K11" s="6">
        <v>0.98029108690428324</v>
      </c>
      <c r="L11" s="13">
        <f t="shared" si="3"/>
        <v>238205.02143357665</v>
      </c>
    </row>
    <row r="12" spans="1:12" x14ac:dyDescent="0.2">
      <c r="A12" t="s">
        <v>14124</v>
      </c>
      <c r="B12" s="21" t="s">
        <v>3962</v>
      </c>
      <c r="C12" s="21" t="s">
        <v>11598</v>
      </c>
      <c r="D12" s="4">
        <f>INDEX('LA SMR&lt;75 and MFF weighted popn'!$K:$K,MATCH('Age gender adjustments'!B12,'LA SMR&lt;75 and MFF weighted popn'!$B:$B,0))</f>
        <v>362750.09607554192</v>
      </c>
      <c r="E12" s="8">
        <v>1.3518274241866435</v>
      </c>
      <c r="F12" s="6">
        <v>1.0352225014998284</v>
      </c>
      <c r="G12" s="4">
        <f t="shared" si="4"/>
        <v>479113.97415466257</v>
      </c>
      <c r="H12" s="4">
        <f t="shared" si="1"/>
        <v>373861.44381541695</v>
      </c>
      <c r="I12" s="6">
        <v>1.0228466441920088</v>
      </c>
      <c r="J12" s="13">
        <f t="shared" si="2"/>
        <v>364244.17668119207</v>
      </c>
      <c r="K12" s="6">
        <v>1.0339465440488453</v>
      </c>
      <c r="L12" s="13">
        <f t="shared" si="3"/>
        <v>371747.59040053241</v>
      </c>
    </row>
    <row r="13" spans="1:12" x14ac:dyDescent="0.2">
      <c r="A13" t="s">
        <v>14125</v>
      </c>
      <c r="B13" s="21" t="s">
        <v>4103</v>
      </c>
      <c r="C13" s="21" t="s">
        <v>11599</v>
      </c>
      <c r="D13" s="4">
        <f>INDEX('LA SMR&lt;75 and MFF weighted popn'!$K:$K,MATCH('Age gender adjustments'!B13,'LA SMR&lt;75 and MFF weighted popn'!$B:$B,0))</f>
        <v>239598.63173416333</v>
      </c>
      <c r="E13" s="8">
        <v>0.91868790665691658</v>
      </c>
      <c r="F13" s="6">
        <v>0.97292680473394855</v>
      </c>
      <c r="G13" s="4">
        <f t="shared" si="4"/>
        <v>215061.35725297913</v>
      </c>
      <c r="H13" s="4">
        <f t="shared" si="1"/>
        <v>232077.98322165781</v>
      </c>
      <c r="I13" s="6">
        <v>0.96790926689582568</v>
      </c>
      <c r="J13" s="13">
        <f t="shared" si="2"/>
        <v>227663.56801411245</v>
      </c>
      <c r="K13" s="6">
        <v>0.9761346227369988</v>
      </c>
      <c r="L13" s="13">
        <f t="shared" si="3"/>
        <v>231812.3613276885</v>
      </c>
    </row>
    <row r="14" spans="1:12" x14ac:dyDescent="0.2">
      <c r="A14" t="s">
        <v>14126</v>
      </c>
      <c r="B14" s="21" t="s">
        <v>4643</v>
      </c>
      <c r="C14" s="21" t="s">
        <v>11600</v>
      </c>
      <c r="D14" s="4">
        <f>INDEX('LA SMR&lt;75 and MFF weighted popn'!$K:$K,MATCH('Age gender adjustments'!B14,'LA SMR&lt;75 and MFF weighted popn'!$B:$B,0))</f>
        <v>183859.6796670875</v>
      </c>
      <c r="E14" s="8">
        <v>0.96221138702258668</v>
      </c>
      <c r="F14" s="6">
        <v>0.97996777222396436</v>
      </c>
      <c r="G14" s="4">
        <f t="shared" si="4"/>
        <v>172849.06731982436</v>
      </c>
      <c r="H14" s="4">
        <f t="shared" si="1"/>
        <v>179377.40300917282</v>
      </c>
      <c r="I14" s="6">
        <v>0.9274381796308685</v>
      </c>
      <c r="J14" s="13">
        <f t="shared" si="2"/>
        <v>167396.36613319285</v>
      </c>
      <c r="K14" s="6">
        <v>0.9692529891802073</v>
      </c>
      <c r="L14" s="13">
        <f t="shared" si="3"/>
        <v>176630.6992740721</v>
      </c>
    </row>
    <row r="15" spans="1:12" x14ac:dyDescent="0.2">
      <c r="A15" t="s">
        <v>14127</v>
      </c>
      <c r="B15" s="21" t="s">
        <v>7845</v>
      </c>
      <c r="C15" s="21" t="s">
        <v>11601</v>
      </c>
      <c r="D15" s="4">
        <f>INDEX('LA SMR&lt;75 and MFF weighted popn'!$K:$K,MATCH('Age gender adjustments'!B15,'LA SMR&lt;75 and MFF weighted popn'!$B:$B,0))</f>
        <v>350378.27357992082</v>
      </c>
      <c r="E15" s="8">
        <v>1.0112308283948526</v>
      </c>
      <c r="F15" s="6">
        <v>0.98712366456428169</v>
      </c>
      <c r="G15" s="4">
        <f t="shared" si="4"/>
        <v>346176.44894575415</v>
      </c>
      <c r="H15" s="4">
        <f t="shared" si="1"/>
        <v>344332.6233917572</v>
      </c>
      <c r="I15" s="6">
        <v>0.94257429016130823</v>
      </c>
      <c r="J15" s="13">
        <f t="shared" si="2"/>
        <v>324210.67811647954</v>
      </c>
      <c r="K15" s="6">
        <v>0.98097837349996353</v>
      </c>
      <c r="L15" s="13">
        <f t="shared" si="3"/>
        <v>340674.11910028517</v>
      </c>
    </row>
    <row r="16" spans="1:12" x14ac:dyDescent="0.2">
      <c r="A16" t="s">
        <v>14204</v>
      </c>
      <c r="B16" s="21" t="s">
        <v>7130</v>
      </c>
      <c r="C16" s="21" t="s">
        <v>11602</v>
      </c>
      <c r="D16" s="4">
        <f>INDEX('LA SMR&lt;75 and MFF weighted popn'!$K:$K,MATCH('Age gender adjustments'!B16,'LA SMR&lt;75 and MFF weighted popn'!$B:$B,0))</f>
        <v>185914.66683895333</v>
      </c>
      <c r="E16" s="8">
        <v>0.95889980223416815</v>
      </c>
      <c r="F16" s="6">
        <v>1.0075842888285329</v>
      </c>
      <c r="G16" s="4">
        <f t="shared" si="4"/>
        <v>174179.45645340366</v>
      </c>
      <c r="H16" s="4">
        <f t="shared" si="1"/>
        <v>186493.83474676264</v>
      </c>
      <c r="I16" s="6">
        <v>0.98557682619927622</v>
      </c>
      <c r="J16" s="13">
        <f t="shared" si="2"/>
        <v>179878.26607664436</v>
      </c>
      <c r="K16" s="6">
        <v>1.0084011088411908</v>
      </c>
      <c r="L16" s="13">
        <f t="shared" si="3"/>
        <v>185818.73849417747</v>
      </c>
    </row>
    <row r="17" spans="1:12" x14ac:dyDescent="0.2">
      <c r="A17" t="s">
        <v>14205</v>
      </c>
      <c r="B17" s="21" t="s">
        <v>12276</v>
      </c>
      <c r="C17" s="21" t="s">
        <v>11603</v>
      </c>
      <c r="D17" s="4">
        <f>INDEX('LA SMR&lt;75 and MFF weighted popn'!$K:$K,MATCH('Age gender adjustments'!B17,'LA SMR&lt;75 and MFF weighted popn'!$B:$B,0))</f>
        <v>224945.49914758367</v>
      </c>
      <c r="E17" s="8">
        <v>0.94417879585184994</v>
      </c>
      <c r="F17" s="6">
        <v>0.99565526858455367</v>
      </c>
      <c r="G17" s="4">
        <f t="shared" si="4"/>
        <v>207511.22782004214</v>
      </c>
      <c r="H17" s="4">
        <f t="shared" si="1"/>
        <v>222974.7797627493</v>
      </c>
      <c r="I17" s="6">
        <v>0.98949630356990814</v>
      </c>
      <c r="J17" s="13">
        <f t="shared" si="2"/>
        <v>218507.34523927059</v>
      </c>
      <c r="K17" s="6">
        <v>1.0013765294377202</v>
      </c>
      <c r="L17" s="13">
        <f t="shared" si="3"/>
        <v>223263.25706233131</v>
      </c>
    </row>
    <row r="18" spans="1:12" x14ac:dyDescent="0.2">
      <c r="A18" t="s">
        <v>14212</v>
      </c>
      <c r="B18" s="21" t="s">
        <v>12300</v>
      </c>
      <c r="C18" s="21" t="s">
        <v>11604</v>
      </c>
      <c r="D18" s="4">
        <f>INDEX('LA SMR&lt;75 and MFF weighted popn'!$K:$K,MATCH('Age gender adjustments'!B18,'LA SMR&lt;75 and MFF weighted popn'!$B:$B,0))</f>
        <v>224694.3181349657</v>
      </c>
      <c r="E18" s="8">
        <v>1.0201188080326462</v>
      </c>
      <c r="F18" s="6">
        <v>1.0596268472569286</v>
      </c>
      <c r="G18" s="4">
        <f t="shared" si="4"/>
        <v>223950.94248711519</v>
      </c>
      <c r="H18" s="4">
        <f t="shared" si="1"/>
        <v>237036.09469876767</v>
      </c>
      <c r="I18" s="6">
        <v>1.0663380978623158</v>
      </c>
      <c r="J18" s="13">
        <f t="shared" si="2"/>
        <v>235213.13633502534</v>
      </c>
      <c r="K18" s="6">
        <v>1.0535472689901997</v>
      </c>
      <c r="L18" s="13">
        <f t="shared" si="3"/>
        <v>234632.76379595377</v>
      </c>
    </row>
    <row r="19" spans="1:12" x14ac:dyDescent="0.2">
      <c r="A19" t="s">
        <v>14213</v>
      </c>
      <c r="B19" s="21" t="s">
        <v>12337</v>
      </c>
      <c r="C19" s="21" t="s">
        <v>11605</v>
      </c>
      <c r="D19" s="4">
        <f>INDEX('LA SMR&lt;75 and MFF weighted popn'!$K:$K,MATCH('Age gender adjustments'!B19,'LA SMR&lt;75 and MFF weighted popn'!$B:$B,0))</f>
        <v>220049.71179884271</v>
      </c>
      <c r="E19" s="8">
        <v>0.94837789500077641</v>
      </c>
      <c r="F19" s="6">
        <v>0.98461563374311034</v>
      </c>
      <c r="G19" s="4">
        <f t="shared" si="4"/>
        <v>203897.67615408814</v>
      </c>
      <c r="H19" s="4">
        <f t="shared" si="1"/>
        <v>215703.39014129579</v>
      </c>
      <c r="I19" s="6">
        <v>0.92910412468395565</v>
      </c>
      <c r="J19" s="13">
        <f t="shared" si="2"/>
        <v>200705.71947293621</v>
      </c>
      <c r="K19" s="6">
        <v>0.96882636068364036</v>
      </c>
      <c r="L19" s="13">
        <f t="shared" si="3"/>
        <v>211304.76525476464</v>
      </c>
    </row>
    <row r="20" spans="1:12" x14ac:dyDescent="0.2">
      <c r="A20" t="s">
        <v>14248</v>
      </c>
      <c r="B20" s="21" t="s">
        <v>12480</v>
      </c>
      <c r="C20" s="21" t="s">
        <v>11606</v>
      </c>
      <c r="D20" s="4">
        <f>INDEX('LA SMR&lt;75 and MFF weighted popn'!$K:$K,MATCH('Age gender adjustments'!B20,'LA SMR&lt;75 and MFF weighted popn'!$B:$B,0))</f>
        <v>313547.7679854944</v>
      </c>
      <c r="E20" s="8">
        <v>0.87840658821463879</v>
      </c>
      <c r="F20" s="6">
        <v>0.97158101322826862</v>
      </c>
      <c r="G20" s="4">
        <f t="shared" si="4"/>
        <v>269097.30427958624</v>
      </c>
      <c r="H20" s="4">
        <f t="shared" si="1"/>
        <v>303285.86658102053</v>
      </c>
      <c r="I20" s="6">
        <v>0.90443204840851221</v>
      </c>
      <c r="J20" s="13">
        <f t="shared" si="2"/>
        <v>278390.37316231907</v>
      </c>
      <c r="K20" s="6">
        <v>0.95558268837697735</v>
      </c>
      <c r="L20" s="13">
        <f t="shared" si="3"/>
        <v>296971.33207937487</v>
      </c>
    </row>
    <row r="21" spans="1:12" x14ac:dyDescent="0.2">
      <c r="A21" t="s">
        <v>14249</v>
      </c>
      <c r="B21" s="21" t="s">
        <v>12623</v>
      </c>
      <c r="C21" s="21" t="s">
        <v>11607</v>
      </c>
      <c r="D21" s="4">
        <f>INDEX('LA SMR&lt;75 and MFF weighted popn'!$K:$K,MATCH('Age gender adjustments'!B21,'LA SMR&lt;75 and MFF weighted popn'!$B:$B,0))</f>
        <v>301898.64134855603</v>
      </c>
      <c r="E21" s="8">
        <v>0.93781093337488575</v>
      </c>
      <c r="F21" s="6">
        <v>0.98014698289047619</v>
      </c>
      <c r="G21" s="4">
        <f t="shared" si="4"/>
        <v>276621.86138987821</v>
      </c>
      <c r="H21" s="4">
        <f t="shared" si="1"/>
        <v>294592.58102898923</v>
      </c>
      <c r="I21" s="6">
        <v>0.91869325229843546</v>
      </c>
      <c r="J21" s="13">
        <f t="shared" si="2"/>
        <v>272274.04382945586</v>
      </c>
      <c r="K21" s="6">
        <v>0.96535677915678308</v>
      </c>
      <c r="L21" s="13">
        <f t="shared" si="3"/>
        <v>288862.75528819259</v>
      </c>
    </row>
    <row r="22" spans="1:12" x14ac:dyDescent="0.2">
      <c r="A22" t="s">
        <v>10168</v>
      </c>
      <c r="B22" s="21" t="s">
        <v>11581</v>
      </c>
      <c r="C22" s="21" t="s">
        <v>11608</v>
      </c>
      <c r="D22" s="4">
        <f>INDEX('LA SMR&lt;75 and MFF weighted popn'!$K:$K,MATCH('Age gender adjustments'!B22,'LA SMR&lt;75 and MFF weighted popn'!$B:$B,0))</f>
        <v>379121.05869800458</v>
      </c>
      <c r="E22" s="8">
        <v>0.98472547188384418</v>
      </c>
      <c r="F22" s="6">
        <v>1.0184883746833029</v>
      </c>
      <c r="G22" s="4">
        <f t="shared" si="4"/>
        <v>364756.57543640363</v>
      </c>
      <c r="H22" s="4">
        <f t="shared" si="1"/>
        <v>384417.74266229506</v>
      </c>
      <c r="I22" s="6">
        <v>1.0083734895029886</v>
      </c>
      <c r="J22" s="13">
        <f t="shared" si="2"/>
        <v>375295.95568615216</v>
      </c>
      <c r="K22" s="6">
        <v>1.0146401224905131</v>
      </c>
      <c r="L22" s="13">
        <f t="shared" si="3"/>
        <v>381269.86483888904</v>
      </c>
    </row>
    <row r="23" spans="1:12" x14ac:dyDescent="0.2">
      <c r="A23" t="s">
        <v>10169</v>
      </c>
      <c r="B23" s="21" t="s">
        <v>4408</v>
      </c>
      <c r="C23" s="21" t="s">
        <v>11609</v>
      </c>
      <c r="D23" s="4">
        <f>INDEX('LA SMR&lt;75 and MFF weighted popn'!$K:$K,MATCH('Age gender adjustments'!B23,'LA SMR&lt;75 and MFF weighted popn'!$B:$B,0))</f>
        <v>205143.49940979431</v>
      </c>
      <c r="E23" s="8">
        <v>0.94350735702865152</v>
      </c>
      <c r="F23" s="6">
        <v>1.0055943326848842</v>
      </c>
      <c r="G23" s="4">
        <f t="shared" si="4"/>
        <v>189109.39260641046</v>
      </c>
      <c r="H23" s="4">
        <f t="shared" si="1"/>
        <v>205376.15373994087</v>
      </c>
      <c r="I23" s="6">
        <v>0.99278321135493564</v>
      </c>
      <c r="J23" s="13">
        <f t="shared" si="2"/>
        <v>199934.03939299521</v>
      </c>
      <c r="K23" s="6">
        <v>1.0043234459459791</v>
      </c>
      <c r="L23" s="13">
        <f t="shared" si="3"/>
        <v>204208.54038202274</v>
      </c>
    </row>
    <row r="24" spans="1:12" x14ac:dyDescent="0.2">
      <c r="A24" t="s">
        <v>10170</v>
      </c>
      <c r="B24" s="21" t="s">
        <v>7685</v>
      </c>
      <c r="C24" s="21" t="s">
        <v>11610</v>
      </c>
      <c r="D24" s="4">
        <f>INDEX('LA SMR&lt;75 and MFF weighted popn'!$K:$K,MATCH('Age gender adjustments'!B24,'LA SMR&lt;75 and MFF weighted popn'!$B:$B,0))</f>
        <v>907720.91680412565</v>
      </c>
      <c r="E24" s="8">
        <v>1.3961408421317916</v>
      </c>
      <c r="F24" s="6">
        <v>1.059573088118988</v>
      </c>
      <c r="G24" s="4">
        <f t="shared" si="4"/>
        <v>1238202.350935542</v>
      </c>
      <c r="H24" s="4">
        <f t="shared" si="1"/>
        <v>957530.68842618878</v>
      </c>
      <c r="I24" s="6">
        <v>1.1811060610220014</v>
      </c>
      <c r="J24" s="13">
        <f t="shared" si="2"/>
        <v>1052484.7158376602</v>
      </c>
      <c r="K24" s="6">
        <v>1.0955864442292778</v>
      </c>
      <c r="L24" s="13">
        <f t="shared" si="3"/>
        <v>985692.68429739168</v>
      </c>
    </row>
    <row r="25" spans="1:12" x14ac:dyDescent="0.2">
      <c r="A25" t="s">
        <v>10171</v>
      </c>
      <c r="B25" s="21" t="s">
        <v>5679</v>
      </c>
      <c r="C25" s="21" t="s">
        <v>11611</v>
      </c>
      <c r="D25" s="4">
        <f>INDEX('LA SMR&lt;75 and MFF weighted popn'!$K:$K,MATCH('Age gender adjustments'!B25,'LA SMR&lt;75 and MFF weighted popn'!$B:$B,0))</f>
        <v>332998.78902539879</v>
      </c>
      <c r="E25" s="8">
        <v>0.98857721186490766</v>
      </c>
      <c r="F25" s="6">
        <v>1.042057709998442</v>
      </c>
      <c r="G25" s="4">
        <f t="shared" si="4"/>
        <v>321634.99730159901</v>
      </c>
      <c r="H25" s="4">
        <f t="shared" si="1"/>
        <v>345464.84925184143</v>
      </c>
      <c r="I25" s="6">
        <v>1.0261010759549363</v>
      </c>
      <c r="J25" s="13">
        <f t="shared" si="2"/>
        <v>335434.21048917196</v>
      </c>
      <c r="K25" s="6">
        <v>1.0301856815423525</v>
      </c>
      <c r="L25" s="13">
        <f t="shared" si="3"/>
        <v>340017.056707835</v>
      </c>
    </row>
    <row r="26" spans="1:12" x14ac:dyDescent="0.2">
      <c r="A26" t="s">
        <v>10172</v>
      </c>
      <c r="B26" s="21" t="s">
        <v>2203</v>
      </c>
      <c r="C26" s="21" t="s">
        <v>11612</v>
      </c>
      <c r="D26" s="4">
        <f>INDEX('LA SMR&lt;75 and MFF weighted popn'!$K:$K,MATCH('Age gender adjustments'!B26,'LA SMR&lt;75 and MFF weighted popn'!$B:$B,0))</f>
        <v>294421.34563147317</v>
      </c>
      <c r="E26" s="8">
        <v>0.9915920610093174</v>
      </c>
      <c r="F26" s="6">
        <v>1.0264827521680986</v>
      </c>
      <c r="G26" s="4">
        <f t="shared" si="4"/>
        <v>285241.28450363135</v>
      </c>
      <c r="H26" s="4">
        <f t="shared" si="1"/>
        <v>300877.96923050971</v>
      </c>
      <c r="I26" s="6">
        <v>1.0167710722889109</v>
      </c>
      <c r="J26" s="13">
        <f t="shared" si="2"/>
        <v>293877.97021434701</v>
      </c>
      <c r="K26" s="6">
        <v>1.0218909908800691</v>
      </c>
      <c r="L26" s="13">
        <f t="shared" si="3"/>
        <v>298206.01814701973</v>
      </c>
    </row>
    <row r="27" spans="1:12" x14ac:dyDescent="0.2">
      <c r="A27" t="s">
        <v>10173</v>
      </c>
      <c r="B27" s="21" t="s">
        <v>10185</v>
      </c>
      <c r="C27" s="21" t="s">
        <v>11613</v>
      </c>
      <c r="D27" s="4">
        <f>INDEX('LA SMR&lt;75 and MFF weighted popn'!$K:$K,MATCH('Age gender adjustments'!B27,'LA SMR&lt;75 and MFF weighted popn'!$B:$B,0))</f>
        <v>382395.1317194635</v>
      </c>
      <c r="E27" s="8">
        <v>1.1253555561992787</v>
      </c>
      <c r="F27" s="6">
        <v>1.0145859695772068</v>
      </c>
      <c r="G27" s="4">
        <f t="shared" si="4"/>
        <v>420447.87646062282</v>
      </c>
      <c r="H27" s="4">
        <f t="shared" si="1"/>
        <v>386251.91569656378</v>
      </c>
      <c r="I27" s="6">
        <v>1.074598199550606</v>
      </c>
      <c r="J27" s="13">
        <f t="shared" si="2"/>
        <v>403397.33028468676</v>
      </c>
      <c r="K27" s="6">
        <v>1.0336523583034121</v>
      </c>
      <c r="L27" s="13">
        <f t="shared" si="3"/>
        <v>391768.39247029775</v>
      </c>
    </row>
    <row r="28" spans="1:12" x14ac:dyDescent="0.2">
      <c r="A28" t="s">
        <v>10174</v>
      </c>
      <c r="B28" s="21" t="s">
        <v>10246</v>
      </c>
      <c r="C28" s="21" t="s">
        <v>11614</v>
      </c>
      <c r="D28" s="4">
        <f>INDEX('LA SMR&lt;75 and MFF weighted popn'!$K:$K,MATCH('Age gender adjustments'!B28,'LA SMR&lt;75 and MFF weighted popn'!$B:$B,0))</f>
        <v>279873.28270302492</v>
      </c>
      <c r="E28" s="8">
        <v>0.90360461253033952</v>
      </c>
      <c r="F28" s="6">
        <v>0.98626391578572403</v>
      </c>
      <c r="G28" s="4">
        <f t="shared" si="4"/>
        <v>247087.01916313998</v>
      </c>
      <c r="H28" s="4">
        <f t="shared" si="1"/>
        <v>274804.61713199859</v>
      </c>
      <c r="I28" s="6">
        <v>0.95280373937903762</v>
      </c>
      <c r="J28" s="13">
        <f t="shared" si="2"/>
        <v>261781.80095867885</v>
      </c>
      <c r="K28" s="6">
        <v>0.97740387527618433</v>
      </c>
      <c r="L28" s="13">
        <f t="shared" si="3"/>
        <v>271130.28995215771</v>
      </c>
    </row>
    <row r="29" spans="1:12" x14ac:dyDescent="0.2">
      <c r="A29" t="s">
        <v>14111</v>
      </c>
      <c r="B29" s="21" t="s">
        <v>6905</v>
      </c>
      <c r="C29" s="21" t="s">
        <v>11615</v>
      </c>
      <c r="D29" s="4">
        <f>INDEX('LA SMR&lt;75 and MFF weighted popn'!$K:$K,MATCH('Age gender adjustments'!B29,'LA SMR&lt;75 and MFF weighted popn'!$B:$B,0))</f>
        <v>307176.98769767466</v>
      </c>
      <c r="E29" s="8">
        <v>0.96594665659893952</v>
      </c>
      <c r="F29" s="6">
        <v>1.0008245852208331</v>
      </c>
      <c r="G29" s="4">
        <f t="shared" si="4"/>
        <v>289902.43958011357</v>
      </c>
      <c r="H29" s="4">
        <f t="shared" si="1"/>
        <v>306066.70066633064</v>
      </c>
      <c r="I29" s="6">
        <v>0.99543036663410667</v>
      </c>
      <c r="J29" s="13">
        <f t="shared" si="2"/>
        <v>300174.72324800747</v>
      </c>
      <c r="K29" s="6">
        <v>1.0050820946316574</v>
      </c>
      <c r="L29" s="13">
        <f t="shared" si="3"/>
        <v>306007.98102543491</v>
      </c>
    </row>
    <row r="30" spans="1:12" x14ac:dyDescent="0.2">
      <c r="A30" t="s">
        <v>14112</v>
      </c>
      <c r="B30" s="21" t="s">
        <v>2997</v>
      </c>
      <c r="C30" s="21" t="s">
        <v>11616</v>
      </c>
      <c r="D30" s="4">
        <f>INDEX('LA SMR&lt;75 and MFF weighted popn'!$K:$K,MATCH('Age gender adjustments'!B30,'LA SMR&lt;75 and MFF weighted popn'!$B:$B,0))</f>
        <v>222117.53004241761</v>
      </c>
      <c r="E30" s="8">
        <v>0.90772512398290783</v>
      </c>
      <c r="F30" s="6">
        <v>1.0045626212746461</v>
      </c>
      <c r="G30" s="4">
        <f t="shared" si="4"/>
        <v>196991.38818798328</v>
      </c>
      <c r="H30" s="4">
        <f t="shared" si="1"/>
        <v>222141.28994532253</v>
      </c>
      <c r="I30" s="6">
        <v>1.0135736937094555</v>
      </c>
      <c r="J30" s="13">
        <f t="shared" si="2"/>
        <v>221010.40594318538</v>
      </c>
      <c r="K30" s="6">
        <v>1.0095531433059255</v>
      </c>
      <c r="L30" s="13">
        <f t="shared" si="3"/>
        <v>222256.54601761024</v>
      </c>
    </row>
    <row r="31" spans="1:12" x14ac:dyDescent="0.2">
      <c r="A31" t="s">
        <v>14113</v>
      </c>
      <c r="B31" s="21" t="s">
        <v>3210</v>
      </c>
      <c r="C31" s="21" t="s">
        <v>11617</v>
      </c>
      <c r="D31" s="4">
        <f>INDEX('LA SMR&lt;75 and MFF weighted popn'!$K:$K,MATCH('Age gender adjustments'!B31,'LA SMR&lt;75 and MFF weighted popn'!$B:$B,0))</f>
        <v>404087.97902945289</v>
      </c>
      <c r="E31" s="8">
        <v>0.94913225389526312</v>
      </c>
      <c r="F31" s="6">
        <v>0.99286291705815621</v>
      </c>
      <c r="G31" s="4">
        <f t="shared" si="4"/>
        <v>374725.03802255966</v>
      </c>
      <c r="H31" s="4">
        <f t="shared" si="1"/>
        <v>399424.46382292506</v>
      </c>
      <c r="I31" s="6">
        <v>0.97960428898370033</v>
      </c>
      <c r="J31" s="13">
        <f t="shared" si="2"/>
        <v>388598.54078901291</v>
      </c>
      <c r="K31" s="6">
        <v>0.99571888158555766</v>
      </c>
      <c r="L31" s="13">
        <f t="shared" si="3"/>
        <v>398800.05893820606</v>
      </c>
    </row>
    <row r="32" spans="1:12" x14ac:dyDescent="0.2">
      <c r="A32" t="s">
        <v>14114</v>
      </c>
      <c r="B32" s="21" t="s">
        <v>7086</v>
      </c>
      <c r="C32" s="21" t="s">
        <v>11618</v>
      </c>
      <c r="D32" s="4">
        <f>INDEX('LA SMR&lt;75 and MFF weighted popn'!$K:$K,MATCH('Age gender adjustments'!B32,'LA SMR&lt;75 and MFF weighted popn'!$B:$B,0))</f>
        <v>221537.53785495678</v>
      </c>
      <c r="E32" s="8">
        <v>0.99766546423340163</v>
      </c>
      <c r="F32" s="6">
        <v>1.0123418144539797</v>
      </c>
      <c r="G32" s="4">
        <f t="shared" si="4"/>
        <v>215944.58221089633</v>
      </c>
      <c r="H32" s="4">
        <f t="shared" si="1"/>
        <v>223276.97510079099</v>
      </c>
      <c r="I32" s="6">
        <v>0.96786321729311231</v>
      </c>
      <c r="J32" s="13">
        <f t="shared" si="2"/>
        <v>210492.13173461254</v>
      </c>
      <c r="K32" s="6">
        <v>1.0024674931847299</v>
      </c>
      <c r="L32" s="13">
        <f t="shared" si="3"/>
        <v>220120.33422502357</v>
      </c>
    </row>
    <row r="33" spans="1:12" x14ac:dyDescent="0.2">
      <c r="A33" t="s">
        <v>14115</v>
      </c>
      <c r="B33" s="21" t="s">
        <v>2005</v>
      </c>
      <c r="C33" s="21" t="s">
        <v>11619</v>
      </c>
      <c r="D33" s="4">
        <f>INDEX('LA SMR&lt;75 and MFF weighted popn'!$K:$K,MATCH('Age gender adjustments'!B33,'LA SMR&lt;75 and MFF weighted popn'!$B:$B,0))</f>
        <v>750429.25297804072</v>
      </c>
      <c r="E33" s="8">
        <v>1.23292531895527</v>
      </c>
      <c r="F33" s="6">
        <v>1.0129260787043119</v>
      </c>
      <c r="G33" s="4">
        <f t="shared" si="4"/>
        <v>903975.32404365938</v>
      </c>
      <c r="H33" s="4">
        <f t="shared" si="1"/>
        <v>756757.87200342305</v>
      </c>
      <c r="I33" s="6">
        <v>1.0291044531470037</v>
      </c>
      <c r="J33" s="13">
        <f t="shared" si="2"/>
        <v>758130.15137371933</v>
      </c>
      <c r="K33" s="6">
        <v>1.024996588019246</v>
      </c>
      <c r="L33" s="13">
        <f t="shared" si="3"/>
        <v>762385.65328023105</v>
      </c>
    </row>
    <row r="34" spans="1:12" x14ac:dyDescent="0.2">
      <c r="A34" t="s">
        <v>14116</v>
      </c>
      <c r="B34" s="21" t="s">
        <v>12553</v>
      </c>
      <c r="C34" s="21" t="s">
        <v>11620</v>
      </c>
      <c r="D34" s="4">
        <f>INDEX('LA SMR&lt;75 and MFF weighted popn'!$K:$K,MATCH('Age gender adjustments'!B34,'LA SMR&lt;75 and MFF weighted popn'!$B:$B,0))</f>
        <v>213984.16368675703</v>
      </c>
      <c r="E34" s="8">
        <v>0.9408251942088488</v>
      </c>
      <c r="F34" s="6">
        <v>0.98456952691010957</v>
      </c>
      <c r="G34" s="4">
        <f t="shared" si="4"/>
        <v>196698.30691273333</v>
      </c>
      <c r="H34" s="4">
        <f t="shared" si="1"/>
        <v>209747.82360046962</v>
      </c>
      <c r="I34" s="6">
        <v>0.94243265015513566</v>
      </c>
      <c r="J34" s="13">
        <f t="shared" si="2"/>
        <v>197973.25053508813</v>
      </c>
      <c r="K34" s="6">
        <v>0.97479851047732613</v>
      </c>
      <c r="L34" s="13">
        <f t="shared" si="3"/>
        <v>206746.91160079397</v>
      </c>
    </row>
    <row r="35" spans="1:12" x14ac:dyDescent="0.2">
      <c r="A35" t="s">
        <v>14117</v>
      </c>
      <c r="B35" s="21" t="s">
        <v>13380</v>
      </c>
      <c r="C35" s="21" t="s">
        <v>11621</v>
      </c>
      <c r="D35" s="4">
        <f>INDEX('LA SMR&lt;75 and MFF weighted popn'!$K:$K,MATCH('Age gender adjustments'!B35,'LA SMR&lt;75 and MFF weighted popn'!$B:$B,0))</f>
        <v>296206.5134863471</v>
      </c>
      <c r="E35" s="8">
        <v>0.91380294514364457</v>
      </c>
      <c r="F35" s="6">
        <v>0.9708494664522419</v>
      </c>
      <c r="G35" s="4">
        <f t="shared" si="4"/>
        <v>264458.303084018</v>
      </c>
      <c r="H35" s="4">
        <f t="shared" si="1"/>
        <v>286296.43493095686</v>
      </c>
      <c r="I35" s="6">
        <v>0.87530973696155046</v>
      </c>
      <c r="J35" s="13">
        <f t="shared" si="2"/>
        <v>254525.27793467781</v>
      </c>
      <c r="K35" s="6">
        <v>0.94056790724971062</v>
      </c>
      <c r="L35" s="13">
        <f t="shared" si="3"/>
        <v>276138.71571957413</v>
      </c>
    </row>
    <row r="36" spans="1:12" x14ac:dyDescent="0.2">
      <c r="A36" t="s">
        <v>14118</v>
      </c>
      <c r="B36" s="21" t="s">
        <v>8748</v>
      </c>
      <c r="C36" s="21" t="s">
        <v>12362</v>
      </c>
      <c r="D36" s="4">
        <f>INDEX('LA SMR&lt;75 and MFF weighted popn'!$K:$K,MATCH('Age gender adjustments'!B36,'LA SMR&lt;75 and MFF weighted popn'!$B:$B,0))</f>
        <v>389645.96488035028</v>
      </c>
      <c r="E36" s="8">
        <v>0.91060134889747923</v>
      </c>
      <c r="F36" s="6">
        <v>0.98631447648161008</v>
      </c>
      <c r="G36" s="4">
        <f t="shared" si="4"/>
        <v>346663.82261680404</v>
      </c>
      <c r="H36" s="4">
        <f t="shared" si="1"/>
        <v>382608.86650426482</v>
      </c>
      <c r="I36" s="6">
        <v>0.91410436865563138</v>
      </c>
      <c r="J36" s="13">
        <f t="shared" si="2"/>
        <v>349655.62890714331</v>
      </c>
      <c r="K36" s="6">
        <v>0.96376445414689393</v>
      </c>
      <c r="L36" s="13">
        <f t="shared" si="3"/>
        <v>372206.22110108385</v>
      </c>
    </row>
    <row r="37" spans="1:12" x14ac:dyDescent="0.2">
      <c r="A37" t="s">
        <v>14216</v>
      </c>
      <c r="B37" s="21" t="s">
        <v>6281</v>
      </c>
      <c r="C37" s="21" t="s">
        <v>12363</v>
      </c>
      <c r="D37" s="4">
        <f>INDEX('LA SMR&lt;75 and MFF weighted popn'!$K:$K,MATCH('Age gender adjustments'!B37,'LA SMR&lt;75 and MFF weighted popn'!$B:$B,0))</f>
        <v>480751.27349025494</v>
      </c>
      <c r="E37" s="8">
        <v>0.87909386436654791</v>
      </c>
      <c r="F37" s="6">
        <v>0.96030887030821388</v>
      </c>
      <c r="G37" s="4">
        <f t="shared" si="4"/>
        <v>412919.83150878013</v>
      </c>
      <c r="H37" s="4">
        <f t="shared" si="1"/>
        <v>459622.01594624319</v>
      </c>
      <c r="I37" s="6">
        <v>0.8678070364586431</v>
      </c>
      <c r="J37" s="13">
        <f t="shared" si="2"/>
        <v>409560.59666227445</v>
      </c>
      <c r="K37" s="6">
        <v>0.93572977654967371</v>
      </c>
      <c r="L37" s="13">
        <f t="shared" si="3"/>
        <v>445875.3191074619</v>
      </c>
    </row>
    <row r="38" spans="1:12" x14ac:dyDescent="0.2">
      <c r="A38" t="s">
        <v>14240</v>
      </c>
      <c r="B38" s="21" t="s">
        <v>286</v>
      </c>
      <c r="C38" s="21" t="s">
        <v>12364</v>
      </c>
      <c r="D38" s="4">
        <f>INDEX('LA SMR&lt;75 and MFF weighted popn'!$K:$K,MATCH('Age gender adjustments'!B38,'LA SMR&lt;75 and MFF weighted popn'!$B:$B,0))</f>
        <v>1262931.3048608503</v>
      </c>
      <c r="E38" s="8">
        <v>0.980942399382841</v>
      </c>
      <c r="F38" s="6">
        <v>0.99409579633704448</v>
      </c>
      <c r="G38" s="4">
        <f t="shared" si="4"/>
        <v>1210412.1770444151</v>
      </c>
      <c r="H38" s="4">
        <f t="shared" si="1"/>
        <v>1249906.150905513</v>
      </c>
      <c r="I38" s="6">
        <v>0.93566936649471621</v>
      </c>
      <c r="J38" s="13">
        <f t="shared" si="2"/>
        <v>1160049.9667560686</v>
      </c>
      <c r="K38" s="6">
        <v>0.97648005604083243</v>
      </c>
      <c r="L38" s="13">
        <f t="shared" si="3"/>
        <v>1222322.0495521075</v>
      </c>
    </row>
    <row r="39" spans="1:12" x14ac:dyDescent="0.2">
      <c r="A39" t="s">
        <v>8412</v>
      </c>
      <c r="B39" s="21" t="s">
        <v>8559</v>
      </c>
      <c r="C39" s="21" t="s">
        <v>12365</v>
      </c>
      <c r="D39" s="4">
        <f>INDEX('LA SMR&lt;75 and MFF weighted popn'!$K:$K,MATCH('Age gender adjustments'!B39,'LA SMR&lt;75 and MFF weighted popn'!$B:$B,0))</f>
        <v>352747.78320937639</v>
      </c>
      <c r="E39" s="8">
        <v>1.1422646845284068</v>
      </c>
      <c r="F39" s="6">
        <v>1.0156583483016906</v>
      </c>
      <c r="G39" s="4">
        <f t="shared" si="4"/>
        <v>393677.95158262737</v>
      </c>
      <c r="H39" s="4">
        <f t="shared" si="1"/>
        <v>356682.14955625695</v>
      </c>
      <c r="I39" s="6">
        <v>1.042099771040969</v>
      </c>
      <c r="J39" s="13">
        <f t="shared" si="2"/>
        <v>360867.81508683704</v>
      </c>
      <c r="K39" s="6">
        <v>1.0274554270448786</v>
      </c>
      <c r="L39" s="13">
        <f t="shared" si="3"/>
        <v>359227.70501728903</v>
      </c>
    </row>
    <row r="40" spans="1:12" x14ac:dyDescent="0.2">
      <c r="A40" t="s">
        <v>8411</v>
      </c>
      <c r="B40" s="21" t="s">
        <v>5863</v>
      </c>
      <c r="C40" s="21" t="s">
        <v>12366</v>
      </c>
      <c r="D40" s="4">
        <f>INDEX('LA SMR&lt;75 and MFF weighted popn'!$K:$K,MATCH('Age gender adjustments'!B40,'LA SMR&lt;75 and MFF weighted popn'!$B:$B,0))</f>
        <v>260290.16473381413</v>
      </c>
      <c r="E40" s="8">
        <v>0.85848305065046848</v>
      </c>
      <c r="F40" s="6">
        <v>0.96229871182086579</v>
      </c>
      <c r="G40" s="4">
        <f t="shared" si="4"/>
        <v>218323.02122747933</v>
      </c>
      <c r="H40" s="4">
        <f t="shared" si="1"/>
        <v>249365.9214670113</v>
      </c>
      <c r="I40" s="6">
        <v>0.84600844508673678</v>
      </c>
      <c r="J40" s="13">
        <f t="shared" si="2"/>
        <v>216175.76924107902</v>
      </c>
      <c r="K40" s="6">
        <v>0.92613806521503772</v>
      </c>
      <c r="L40" s="13">
        <f t="shared" si="3"/>
        <v>238932.943248386</v>
      </c>
    </row>
    <row r="41" spans="1:12" x14ac:dyDescent="0.2">
      <c r="A41" t="s">
        <v>8413</v>
      </c>
      <c r="B41" s="21" t="s">
        <v>5743</v>
      </c>
      <c r="C41" s="21" t="s">
        <v>12367</v>
      </c>
      <c r="D41" s="4">
        <f>INDEX('LA SMR&lt;75 and MFF weighted popn'!$K:$K,MATCH('Age gender adjustments'!B41,'LA SMR&lt;75 and MFF weighted popn'!$B:$B,0))</f>
        <v>186733.42450265013</v>
      </c>
      <c r="E41" s="8">
        <v>0.96351276290936705</v>
      </c>
      <c r="F41" s="6">
        <v>0.99489823777557984</v>
      </c>
      <c r="G41" s="4">
        <f t="shared" si="4"/>
        <v>175788.14480696752</v>
      </c>
      <c r="H41" s="4">
        <f t="shared" si="1"/>
        <v>184956.74037256718</v>
      </c>
      <c r="I41" s="6">
        <v>0.9473603171976358</v>
      </c>
      <c r="J41" s="13">
        <f t="shared" si="2"/>
        <v>173664.80276517157</v>
      </c>
      <c r="K41" s="6">
        <v>0.98098857509356296</v>
      </c>
      <c r="L41" s="13">
        <f t="shared" si="3"/>
        <v>181563.50223966612</v>
      </c>
    </row>
    <row r="42" spans="1:12" x14ac:dyDescent="0.2">
      <c r="A42" t="s">
        <v>8414</v>
      </c>
      <c r="B42" s="21" t="s">
        <v>16</v>
      </c>
      <c r="C42" s="21" t="s">
        <v>12368</v>
      </c>
      <c r="D42" s="4">
        <f>INDEX('LA SMR&lt;75 and MFF weighted popn'!$K:$K,MATCH('Age gender adjustments'!B42,'LA SMR&lt;75 and MFF weighted popn'!$B:$B,0))</f>
        <v>175394.45189022581</v>
      </c>
      <c r="E42" s="8">
        <v>0.90538505536531577</v>
      </c>
      <c r="F42" s="6">
        <v>0.98375496712622001</v>
      </c>
      <c r="G42" s="4">
        <f t="shared" si="4"/>
        <v>155152.65880438907</v>
      </c>
      <c r="H42" s="4">
        <f t="shared" si="1"/>
        <v>171779.85398594005</v>
      </c>
      <c r="I42" s="6">
        <v>0.93344251811987666</v>
      </c>
      <c r="J42" s="13">
        <f t="shared" si="2"/>
        <v>160722.98403437034</v>
      </c>
      <c r="K42" s="6">
        <v>0.97296053524588832</v>
      </c>
      <c r="L42" s="13">
        <f t="shared" si="3"/>
        <v>169142.83934312663</v>
      </c>
    </row>
    <row r="43" spans="1:12" x14ac:dyDescent="0.2">
      <c r="A43" t="s">
        <v>8415</v>
      </c>
      <c r="B43" s="21" t="s">
        <v>12065</v>
      </c>
      <c r="C43" s="21" t="s">
        <v>12369</v>
      </c>
      <c r="D43" s="4">
        <f>INDEX('LA SMR&lt;75 and MFF weighted popn'!$K:$K,MATCH('Age gender adjustments'!B43,'LA SMR&lt;75 and MFF weighted popn'!$B:$B,0))</f>
        <v>159098.53343389626</v>
      </c>
      <c r="E43" s="8">
        <v>1.1693864382680541</v>
      </c>
      <c r="F43" s="6">
        <v>1.0005825282841914</v>
      </c>
      <c r="G43" s="4">
        <f t="shared" si="4"/>
        <v>181775.05237187725</v>
      </c>
      <c r="H43" s="4">
        <f t="shared" si="1"/>
        <v>158485.13386349691</v>
      </c>
      <c r="I43" s="6">
        <v>0.97893831334312742</v>
      </c>
      <c r="J43" s="13">
        <f t="shared" si="2"/>
        <v>152895.97718537197</v>
      </c>
      <c r="K43" s="6">
        <v>0.99175326761851113</v>
      </c>
      <c r="L43" s="13">
        <f t="shared" si="3"/>
        <v>156391.21602481883</v>
      </c>
    </row>
    <row r="44" spans="1:12" x14ac:dyDescent="0.2">
      <c r="A44" t="s">
        <v>14119</v>
      </c>
      <c r="B44" s="21" t="s">
        <v>13586</v>
      </c>
      <c r="C44" s="21" t="s">
        <v>12370</v>
      </c>
      <c r="D44" s="4">
        <f>INDEX('LA SMR&lt;75 and MFF weighted popn'!$K:$K,MATCH('Age gender adjustments'!B44,'LA SMR&lt;75 and MFF weighted popn'!$B:$B,0))</f>
        <v>295244.60842016019</v>
      </c>
      <c r="E44" s="8">
        <v>0.94520626077919256</v>
      </c>
      <c r="F44" s="6">
        <v>0.98850815302177308</v>
      </c>
      <c r="G44" s="4">
        <f t="shared" si="4"/>
        <v>272658.23204358463</v>
      </c>
      <c r="H44" s="4">
        <f t="shared" si="1"/>
        <v>290557.21937286091</v>
      </c>
      <c r="I44" s="6">
        <v>0.95636299095272681</v>
      </c>
      <c r="J44" s="13">
        <f t="shared" si="2"/>
        <v>277191.10744338005</v>
      </c>
      <c r="K44" s="6">
        <v>0.98468961225829688</v>
      </c>
      <c r="L44" s="13">
        <f t="shared" si="3"/>
        <v>288153.48214779183</v>
      </c>
    </row>
    <row r="45" spans="1:12" x14ac:dyDescent="0.2">
      <c r="A45" t="s">
        <v>14120</v>
      </c>
      <c r="B45" s="21" t="s">
        <v>841</v>
      </c>
      <c r="C45" s="21" t="s">
        <v>12371</v>
      </c>
      <c r="D45" s="4">
        <f>INDEX('LA SMR&lt;75 and MFF weighted popn'!$K:$K,MATCH('Age gender adjustments'!B45,'LA SMR&lt;75 and MFF weighted popn'!$B:$B,0))</f>
        <v>349426.10508129129</v>
      </c>
      <c r="E45" s="8">
        <v>0.96274721564339549</v>
      </c>
      <c r="F45" s="6">
        <v>0.99431494390070174</v>
      </c>
      <c r="G45" s="4">
        <f t="shared" si="4"/>
        <v>328683.32205520436</v>
      </c>
      <c r="H45" s="4">
        <f t="shared" si="1"/>
        <v>345898.55954398395</v>
      </c>
      <c r="I45" s="6">
        <v>0.96869296447532782</v>
      </c>
      <c r="J45" s="13">
        <f t="shared" si="2"/>
        <v>332289.0646930706</v>
      </c>
      <c r="K45" s="6">
        <v>0.98972062300137931</v>
      </c>
      <c r="L45" s="13">
        <f t="shared" si="3"/>
        <v>342776.07954284357</v>
      </c>
    </row>
    <row r="46" spans="1:12" x14ac:dyDescent="0.2">
      <c r="A46" t="s">
        <v>14121</v>
      </c>
      <c r="B46" s="21" t="s">
        <v>5161</v>
      </c>
      <c r="C46" s="21" t="s">
        <v>12372</v>
      </c>
      <c r="D46" s="4">
        <f>INDEX('LA SMR&lt;75 and MFF weighted popn'!$K:$K,MATCH('Age gender adjustments'!B46,'LA SMR&lt;75 and MFF weighted popn'!$B:$B,0))</f>
        <v>276347.94187960238</v>
      </c>
      <c r="E46" s="8">
        <v>0.94278687737971978</v>
      </c>
      <c r="F46" s="6">
        <v>0.99805332790825096</v>
      </c>
      <c r="G46" s="4">
        <f t="shared" si="4"/>
        <v>254553.93367164247</v>
      </c>
      <c r="H46" s="4">
        <f t="shared" si="1"/>
        <v>274586.65153785201</v>
      </c>
      <c r="I46" s="6">
        <v>0.9523523694021655</v>
      </c>
      <c r="J46" s="13">
        <f t="shared" si="2"/>
        <v>258361.89280425961</v>
      </c>
      <c r="K46" s="6">
        <v>0.98610190528561514</v>
      </c>
      <c r="L46" s="13">
        <f t="shared" si="3"/>
        <v>270097.50505077775</v>
      </c>
    </row>
    <row r="47" spans="1:12" x14ac:dyDescent="0.2">
      <c r="A47" t="s">
        <v>14122</v>
      </c>
      <c r="B47" s="21" t="s">
        <v>4344</v>
      </c>
      <c r="C47" s="21" t="s">
        <v>12373</v>
      </c>
      <c r="D47" s="4">
        <f>INDEX('LA SMR&lt;75 and MFF weighted popn'!$K:$K,MATCH('Age gender adjustments'!B47,'LA SMR&lt;75 and MFF weighted popn'!$B:$B,0))</f>
        <v>572437.87620236457</v>
      </c>
      <c r="E47" s="8">
        <v>1.2005080691739776</v>
      </c>
      <c r="F47" s="6">
        <v>1.0260428787845306</v>
      </c>
      <c r="G47" s="4">
        <f t="shared" si="4"/>
        <v>671434.25549690076</v>
      </c>
      <c r="H47" s="4">
        <f t="shared" si="1"/>
        <v>584740.68449312169</v>
      </c>
      <c r="I47" s="6">
        <v>1.0146306130210641</v>
      </c>
      <c r="J47" s="13">
        <f t="shared" si="2"/>
        <v>570178.55600863101</v>
      </c>
      <c r="K47" s="6">
        <v>1.0198440646698719</v>
      </c>
      <c r="L47" s="13">
        <f t="shared" si="3"/>
        <v>578634.96703438438</v>
      </c>
    </row>
    <row r="48" spans="1:12" x14ac:dyDescent="0.2">
      <c r="A48" t="s">
        <v>14135</v>
      </c>
      <c r="B48" s="21" t="s">
        <v>9808</v>
      </c>
      <c r="C48" s="21" t="s">
        <v>12374</v>
      </c>
      <c r="D48" s="4">
        <f>INDEX('LA SMR&lt;75 and MFF weighted popn'!$K:$K,MATCH('Age gender adjustments'!B48,'LA SMR&lt;75 and MFF weighted popn'!$B:$B,0))</f>
        <v>670185.18274349265</v>
      </c>
      <c r="E48" s="8">
        <v>1.0362663678378206</v>
      </c>
      <c r="F48" s="6">
        <v>1.0574613871309007</v>
      </c>
      <c r="G48" s="4">
        <f t="shared" si="4"/>
        <v>678541.28078448121</v>
      </c>
      <c r="H48" s="4">
        <f t="shared" si="1"/>
        <v>705551.59731971752</v>
      </c>
      <c r="I48" s="6">
        <v>1.0705354280860626</v>
      </c>
      <c r="J48" s="13">
        <f t="shared" si="2"/>
        <v>704320.65134349093</v>
      </c>
      <c r="K48" s="6">
        <v>1.0515416559394244</v>
      </c>
      <c r="L48" s="13">
        <f t="shared" si="3"/>
        <v>698495.87128229998</v>
      </c>
    </row>
    <row r="49" spans="1:12" x14ac:dyDescent="0.2">
      <c r="A49" t="s">
        <v>14136</v>
      </c>
      <c r="B49" s="21" t="s">
        <v>4994</v>
      </c>
      <c r="C49" s="21" t="s">
        <v>12375</v>
      </c>
      <c r="D49" s="4">
        <f>INDEX('LA SMR&lt;75 and MFF weighted popn'!$K:$K,MATCH('Age gender adjustments'!B49,'LA SMR&lt;75 and MFF weighted popn'!$B:$B,0))</f>
        <v>225599.10619658008</v>
      </c>
      <c r="E49" s="8">
        <v>0.92960571403249814</v>
      </c>
      <c r="F49" s="6">
        <v>1.0006180578999697</v>
      </c>
      <c r="G49" s="4">
        <f t="shared" si="4"/>
        <v>204902.00517233295</v>
      </c>
      <c r="H49" s="4">
        <f t="shared" si="1"/>
        <v>224737.2955824958</v>
      </c>
      <c r="I49" s="6">
        <v>0.97917373241681094</v>
      </c>
      <c r="J49" s="13">
        <f t="shared" si="2"/>
        <v>216856.12125804913</v>
      </c>
      <c r="K49" s="6">
        <v>0.9998462143321124</v>
      </c>
      <c r="L49" s="13">
        <f t="shared" si="3"/>
        <v>223569.79129638686</v>
      </c>
    </row>
    <row r="50" spans="1:12" x14ac:dyDescent="0.2">
      <c r="A50" t="s">
        <v>14137</v>
      </c>
      <c r="B50" s="21" t="s">
        <v>5049</v>
      </c>
      <c r="C50" s="21" t="s">
        <v>12376</v>
      </c>
      <c r="D50" s="4">
        <f>INDEX('LA SMR&lt;75 and MFF weighted popn'!$K:$K,MATCH('Age gender adjustments'!B50,'LA SMR&lt;75 and MFF weighted popn'!$B:$B,0))</f>
        <v>484683.45184144675</v>
      </c>
      <c r="E50" s="8">
        <v>1.006839205315355</v>
      </c>
      <c r="F50" s="6">
        <v>1.0199879745150198</v>
      </c>
      <c r="G50" s="4">
        <f t="shared" si="4"/>
        <v>476791.34102905088</v>
      </c>
      <c r="H50" s="4">
        <f t="shared" si="1"/>
        <v>492178.55087404005</v>
      </c>
      <c r="I50" s="6">
        <v>1.0062227399921517</v>
      </c>
      <c r="J50" s="13">
        <f t="shared" si="2"/>
        <v>478769.94169745222</v>
      </c>
      <c r="K50" s="6">
        <v>1.0158903559793635</v>
      </c>
      <c r="L50" s="13">
        <f t="shared" si="3"/>
        <v>488031.18017599016</v>
      </c>
    </row>
    <row r="51" spans="1:12" x14ac:dyDescent="0.2">
      <c r="A51" t="s">
        <v>14138</v>
      </c>
      <c r="B51" s="21" t="s">
        <v>9087</v>
      </c>
      <c r="C51" s="21" t="s">
        <v>12377</v>
      </c>
      <c r="D51" s="4">
        <f>INDEX('LA SMR&lt;75 and MFF weighted popn'!$K:$K,MATCH('Age gender adjustments'!B51,'LA SMR&lt;75 and MFF weighted popn'!$B:$B,0))</f>
        <v>848216.00091015932</v>
      </c>
      <c r="E51" s="8">
        <v>1.2032667844135922</v>
      </c>
      <c r="F51" s="6">
        <v>1.0217989365515885</v>
      </c>
      <c r="G51" s="4">
        <f t="shared" si="4"/>
        <v>997191.20255498774</v>
      </c>
      <c r="H51" s="4">
        <f t="shared" si="1"/>
        <v>862862.00667411892</v>
      </c>
      <c r="I51" s="6">
        <v>1.0429976008544182</v>
      </c>
      <c r="J51" s="13">
        <f t="shared" si="2"/>
        <v>868489.00910271297</v>
      </c>
      <c r="K51" s="6">
        <v>1.0272231031361079</v>
      </c>
      <c r="L51" s="13">
        <f t="shared" si="3"/>
        <v>863602.2783800161</v>
      </c>
    </row>
    <row r="52" spans="1:12" x14ac:dyDescent="0.2">
      <c r="A52" t="s">
        <v>14139</v>
      </c>
      <c r="B52" s="21" t="s">
        <v>8974</v>
      </c>
      <c r="C52" s="21" t="s">
        <v>12378</v>
      </c>
      <c r="D52" s="4">
        <f>INDEX('LA SMR&lt;75 and MFF weighted popn'!$K:$K,MATCH('Age gender adjustments'!B52,'LA SMR&lt;75 and MFF weighted popn'!$B:$B,0))</f>
        <v>382348.49167471926</v>
      </c>
      <c r="E52" s="8">
        <v>0.94583453538731865</v>
      </c>
      <c r="F52" s="6">
        <v>0.98684456787143648</v>
      </c>
      <c r="G52" s="4">
        <f t="shared" si="4"/>
        <v>353333.32305570436</v>
      </c>
      <c r="H52" s="4">
        <f t="shared" si="1"/>
        <v>375644.96806761686</v>
      </c>
      <c r="I52" s="6">
        <v>0.96358665542520483</v>
      </c>
      <c r="J52" s="13">
        <f t="shared" si="2"/>
        <v>361680.18372861005</v>
      </c>
      <c r="K52" s="6">
        <v>0.98636103861815771</v>
      </c>
      <c r="L52" s="13">
        <f t="shared" si="3"/>
        <v>373798.73786469665</v>
      </c>
    </row>
    <row r="53" spans="1:12" x14ac:dyDescent="0.2">
      <c r="A53" t="s">
        <v>14228</v>
      </c>
      <c r="B53" s="21" t="s">
        <v>7189</v>
      </c>
      <c r="C53" s="21" t="s">
        <v>12379</v>
      </c>
      <c r="D53" s="4">
        <f>INDEX('LA SMR&lt;75 and MFF weighted popn'!$K:$K,MATCH('Age gender adjustments'!B53,'LA SMR&lt;75 and MFF weighted popn'!$B:$B,0))</f>
        <v>452648.18759693846</v>
      </c>
      <c r="E53" s="8">
        <v>0.8729733709491263</v>
      </c>
      <c r="F53" s="6">
        <v>0.96759447917352481</v>
      </c>
      <c r="G53" s="4">
        <f t="shared" si="4"/>
        <v>386075.13435706374</v>
      </c>
      <c r="H53" s="4">
        <f t="shared" si="1"/>
        <v>436037.26511459064</v>
      </c>
      <c r="I53" s="6">
        <v>0.86495997664322766</v>
      </c>
      <c r="J53" s="13">
        <f t="shared" si="2"/>
        <v>384353.95521732204</v>
      </c>
      <c r="K53" s="6">
        <v>0.93786644237667893</v>
      </c>
      <c r="L53" s="13">
        <f t="shared" si="3"/>
        <v>420769.56853168597</v>
      </c>
    </row>
    <row r="54" spans="1:12" x14ac:dyDescent="0.2">
      <c r="A54" t="s">
        <v>8418</v>
      </c>
      <c r="B54" s="21" t="s">
        <v>2798</v>
      </c>
      <c r="C54" s="21" t="s">
        <v>12380</v>
      </c>
      <c r="D54" s="4">
        <f>INDEX('LA SMR&lt;75 and MFF weighted popn'!$K:$K,MATCH('Age gender adjustments'!B54,'LA SMR&lt;75 and MFF weighted popn'!$B:$B,0))</f>
        <v>303538.02915804926</v>
      </c>
      <c r="E54" s="8">
        <v>1.0890582218710361</v>
      </c>
      <c r="F54" s="6">
        <v>1.0244485392906328</v>
      </c>
      <c r="G54" s="4">
        <f t="shared" si="4"/>
        <v>322978.97896501288</v>
      </c>
      <c r="H54" s="4">
        <f t="shared" si="1"/>
        <v>309579.85822371114</v>
      </c>
      <c r="I54" s="6">
        <v>1.0382586587324458</v>
      </c>
      <c r="J54" s="13">
        <f t="shared" si="2"/>
        <v>309380.70738312497</v>
      </c>
      <c r="K54" s="6">
        <v>1.025316173743724</v>
      </c>
      <c r="L54" s="13">
        <f t="shared" si="3"/>
        <v>308470.37274722982</v>
      </c>
    </row>
    <row r="55" spans="1:12" x14ac:dyDescent="0.2">
      <c r="A55" t="s">
        <v>14193</v>
      </c>
      <c r="B55" s="21" t="s">
        <v>13216</v>
      </c>
      <c r="C55" s="21" t="s">
        <v>12381</v>
      </c>
      <c r="D55" s="4">
        <f>INDEX('LA SMR&lt;75 and MFF weighted popn'!$K:$K,MATCH('Age gender adjustments'!B55,'LA SMR&lt;75 and MFF weighted popn'!$B:$B,0))</f>
        <v>472281.33077160118</v>
      </c>
      <c r="E55" s="8">
        <v>1.2279269777973347</v>
      </c>
      <c r="F55" s="6">
        <v>1.0569377494454981</v>
      </c>
      <c r="G55" s="4">
        <f t="shared" si="4"/>
        <v>566608.86947686248</v>
      </c>
      <c r="H55" s="4">
        <f t="shared" si="1"/>
        <v>496957.9324202268</v>
      </c>
      <c r="I55" s="6">
        <v>1.1094979503145492</v>
      </c>
      <c r="J55" s="13">
        <f t="shared" si="2"/>
        <v>514401.04126988619</v>
      </c>
      <c r="K55" s="6">
        <v>1.0713432053618819</v>
      </c>
      <c r="L55" s="13">
        <f t="shared" si="3"/>
        <v>501501.15550735017</v>
      </c>
    </row>
    <row r="56" spans="1:12" x14ac:dyDescent="0.2">
      <c r="A56" t="s">
        <v>14194</v>
      </c>
      <c r="B56" s="21" t="s">
        <v>9524</v>
      </c>
      <c r="C56" s="21" t="s">
        <v>12382</v>
      </c>
      <c r="D56" s="4">
        <f>INDEX('LA SMR&lt;75 and MFF weighted popn'!$K:$K,MATCH('Age gender adjustments'!B56,'LA SMR&lt;75 and MFF weighted popn'!$B:$B,0))</f>
        <v>21376.906020172366</v>
      </c>
      <c r="E56" s="8">
        <v>0.88177633598843508</v>
      </c>
      <c r="F56" s="6">
        <v>0.99767103054913553</v>
      </c>
      <c r="G56" s="4">
        <f t="shared" si="4"/>
        <v>18416.764586862304</v>
      </c>
      <c r="H56" s="4">
        <f t="shared" si="1"/>
        <v>21232.525248802667</v>
      </c>
      <c r="I56" s="6">
        <v>0.87842205478201008</v>
      </c>
      <c r="J56" s="13">
        <f t="shared" si="2"/>
        <v>18434.129564677398</v>
      </c>
      <c r="K56" s="6">
        <v>0.94307814582089078</v>
      </c>
      <c r="L56" s="13">
        <f t="shared" si="3"/>
        <v>19981.821222922317</v>
      </c>
    </row>
    <row r="57" spans="1:12" x14ac:dyDescent="0.2">
      <c r="A57" t="s">
        <v>14214</v>
      </c>
      <c r="B57" s="21" t="s">
        <v>9535</v>
      </c>
      <c r="C57" s="21" t="s">
        <v>12383</v>
      </c>
      <c r="D57" s="4">
        <f>INDEX('LA SMR&lt;75 and MFF weighted popn'!$K:$K,MATCH('Age gender adjustments'!B57,'LA SMR&lt;75 and MFF weighted popn'!$B:$B,0))</f>
        <v>438858.45210760977</v>
      </c>
      <c r="E57" s="8">
        <v>1.4529302493834502</v>
      </c>
      <c r="F57" s="6">
        <v>1.0659896765850652</v>
      </c>
      <c r="G57" s="4">
        <f t="shared" si="4"/>
        <v>622987.42695079662</v>
      </c>
      <c r="H57" s="4">
        <f t="shared" si="1"/>
        <v>465743.61025800795</v>
      </c>
      <c r="I57" s="6">
        <v>1.0895817862308792</v>
      </c>
      <c r="J57" s="13">
        <f t="shared" si="2"/>
        <v>469417.04832764482</v>
      </c>
      <c r="K57" s="6">
        <v>1.0707779910690427</v>
      </c>
      <c r="L57" s="13">
        <f t="shared" si="3"/>
        <v>465764.56337311189</v>
      </c>
    </row>
    <row r="58" spans="1:12" x14ac:dyDescent="0.2">
      <c r="A58" t="s">
        <v>14230</v>
      </c>
      <c r="B58" s="21" t="s">
        <v>13919</v>
      </c>
      <c r="C58" s="21" t="s">
        <v>12384</v>
      </c>
      <c r="D58" s="4">
        <f>INDEX('LA SMR&lt;75 and MFF weighted popn'!$K:$K,MATCH('Age gender adjustments'!B58,'LA SMR&lt;75 and MFF weighted popn'!$B:$B,0))</f>
        <v>673005.39916029247</v>
      </c>
      <c r="E58" s="8">
        <v>0.89732238789902863</v>
      </c>
      <c r="F58" s="6">
        <v>0.97663429037753069</v>
      </c>
      <c r="G58" s="4">
        <f t="shared" si="4"/>
        <v>590034.08543819119</v>
      </c>
      <c r="H58" s="4">
        <f t="shared" si="1"/>
        <v>654364.84071574837</v>
      </c>
      <c r="I58" s="6">
        <v>0.91358127686288626</v>
      </c>
      <c r="J58" s="13">
        <f t="shared" si="2"/>
        <v>603587.58077309851</v>
      </c>
      <c r="K58" s="6">
        <v>0.96296701431536535</v>
      </c>
      <c r="L58" s="13">
        <f t="shared" si="3"/>
        <v>642351.14032202493</v>
      </c>
    </row>
    <row r="59" spans="1:12" x14ac:dyDescent="0.2">
      <c r="A59" t="s">
        <v>14234</v>
      </c>
      <c r="B59" s="21" t="s">
        <v>10336</v>
      </c>
      <c r="C59" s="21" t="s">
        <v>12385</v>
      </c>
      <c r="D59" s="4">
        <f>INDEX('LA SMR&lt;75 and MFF weighted popn'!$K:$K,MATCH('Age gender adjustments'!B59,'LA SMR&lt;75 and MFF weighted popn'!$B:$B,0))</f>
        <v>477484.33505982201</v>
      </c>
      <c r="E59" s="8">
        <v>0.9695355480750123</v>
      </c>
      <c r="F59" s="6">
        <v>0.99737294915679775</v>
      </c>
      <c r="G59" s="4">
        <f t="shared" si="4"/>
        <v>452306.58910297707</v>
      </c>
      <c r="H59" s="4">
        <f t="shared" si="1"/>
        <v>474117.68230965134</v>
      </c>
      <c r="I59" s="6">
        <v>0.9269172044265338</v>
      </c>
      <c r="J59" s="13">
        <f t="shared" si="2"/>
        <v>434484.84007128241</v>
      </c>
      <c r="K59" s="6">
        <v>0.97645285783851843</v>
      </c>
      <c r="L59" s="13">
        <f t="shared" si="3"/>
        <v>462118.06811433582</v>
      </c>
    </row>
    <row r="60" spans="1:12" x14ac:dyDescent="0.2">
      <c r="A60" t="s">
        <v>14219</v>
      </c>
      <c r="B60" s="21" t="s">
        <v>6118</v>
      </c>
      <c r="C60" s="21" t="s">
        <v>12386</v>
      </c>
      <c r="D60" s="4">
        <f>INDEX('LA SMR&lt;75 and MFF weighted popn'!$K:$K,MATCH('Age gender adjustments'!B60,'LA SMR&lt;75 and MFF weighted popn'!$B:$B,0))</f>
        <v>634156.59461154067</v>
      </c>
      <c r="E60" s="8">
        <v>0.91632373780216758</v>
      </c>
      <c r="F60" s="6">
        <v>0.97090886531112675</v>
      </c>
      <c r="G60" s="4">
        <f t="shared" si="4"/>
        <v>567747.85170917795</v>
      </c>
      <c r="H60" s="4">
        <f t="shared" si="1"/>
        <v>612977.33854494407</v>
      </c>
      <c r="I60" s="6">
        <v>0.88326090764365461</v>
      </c>
      <c r="J60" s="13">
        <f t="shared" si="2"/>
        <v>549870.06705083477</v>
      </c>
      <c r="K60" s="6">
        <v>0.94298668899350413</v>
      </c>
      <c r="L60" s="13">
        <f t="shared" si="3"/>
        <v>592713.22218608391</v>
      </c>
    </row>
    <row r="61" spans="1:12" x14ac:dyDescent="0.2">
      <c r="A61" t="s">
        <v>14221</v>
      </c>
      <c r="B61" s="21" t="s">
        <v>1242</v>
      </c>
      <c r="C61" s="21" t="s">
        <v>12387</v>
      </c>
      <c r="D61" s="4">
        <f>INDEX('LA SMR&lt;75 and MFF weighted popn'!$K:$K,MATCH('Age gender adjustments'!B61,'LA SMR&lt;75 and MFF weighted popn'!$B:$B,0))</f>
        <v>665970.48797089863</v>
      </c>
      <c r="E61" s="8">
        <v>0.93739658828618422</v>
      </c>
      <c r="F61" s="6">
        <v>1.0034267991987285</v>
      </c>
      <c r="G61" s="4">
        <f t="shared" si="4"/>
        <v>609941.80676401942</v>
      </c>
      <c r="H61" s="4">
        <f t="shared" si="1"/>
        <v>665288.65787768736</v>
      </c>
      <c r="I61" s="6">
        <v>1.0010792028526967</v>
      </c>
      <c r="J61" s="13">
        <f t="shared" si="2"/>
        <v>654482.41130779264</v>
      </c>
      <c r="K61" s="6">
        <v>1.0074935154693656</v>
      </c>
      <c r="L61" s="13">
        <f t="shared" si="3"/>
        <v>665027.77463473345</v>
      </c>
    </row>
    <row r="62" spans="1:12" x14ac:dyDescent="0.2">
      <c r="A62" t="s">
        <v>14241</v>
      </c>
      <c r="B62" s="21" t="s">
        <v>226</v>
      </c>
      <c r="C62" s="21" t="s">
        <v>12388</v>
      </c>
      <c r="D62" s="4">
        <f>INDEX('LA SMR&lt;75 and MFF weighted popn'!$K:$K,MATCH('Age gender adjustments'!B62,'LA SMR&lt;75 and MFF weighted popn'!$B:$B,0))</f>
        <v>731553.15750743879</v>
      </c>
      <c r="E62" s="8">
        <v>0.92528609973956899</v>
      </c>
      <c r="F62" s="6">
        <v>0.98227004897592463</v>
      </c>
      <c r="G62" s="4">
        <f t="shared" si="4"/>
        <v>661350.94174378482</v>
      </c>
      <c r="H62" s="4">
        <f t="shared" si="1"/>
        <v>715395.5436932419</v>
      </c>
      <c r="I62" s="6">
        <v>0.93282784109201111</v>
      </c>
      <c r="J62" s="13">
        <f t="shared" si="2"/>
        <v>669918.45990436745</v>
      </c>
      <c r="K62" s="6">
        <v>0.97195571664837965</v>
      </c>
      <c r="L62" s="13">
        <f t="shared" si="3"/>
        <v>704749.71305076871</v>
      </c>
    </row>
    <row r="63" spans="1:12" x14ac:dyDescent="0.2">
      <c r="A63" t="s">
        <v>14210</v>
      </c>
      <c r="B63" s="21" t="s">
        <v>13452</v>
      </c>
      <c r="C63" s="21" t="s">
        <v>12389</v>
      </c>
      <c r="D63" s="4">
        <f>INDEX('LA SMR&lt;75 and MFF weighted popn'!$K:$K,MATCH('Age gender adjustments'!B63,'LA SMR&lt;75 and MFF weighted popn'!$B:$B,0))</f>
        <v>142253.17333757476</v>
      </c>
      <c r="E63" s="8">
        <v>0.87381868444945621</v>
      </c>
      <c r="F63" s="6">
        <v>0.96060332783334323</v>
      </c>
      <c r="G63" s="4">
        <f t="shared" si="4"/>
        <v>121448.83110850253</v>
      </c>
      <c r="H63" s="4">
        <f t="shared" si="1"/>
        <v>136042.7773567923</v>
      </c>
      <c r="I63" s="6">
        <v>0.86901881436545858</v>
      </c>
      <c r="J63" s="13">
        <f t="shared" si="2"/>
        <v>121357.24223543158</v>
      </c>
      <c r="K63" s="6">
        <v>0.93169230625116417</v>
      </c>
      <c r="L63" s="13">
        <f t="shared" si="3"/>
        <v>131364.19613928007</v>
      </c>
    </row>
    <row r="64" spans="1:12" x14ac:dyDescent="0.2">
      <c r="A64" t="s">
        <v>14215</v>
      </c>
      <c r="B64" s="21" t="s">
        <v>7718</v>
      </c>
      <c r="C64" s="21" t="s">
        <v>12390</v>
      </c>
      <c r="D64" s="4">
        <f>INDEX('LA SMR&lt;75 and MFF weighted popn'!$K:$K,MATCH('Age gender adjustments'!B64,'LA SMR&lt;75 and MFF weighted popn'!$B:$B,0))</f>
        <v>174836.20292140995</v>
      </c>
      <c r="E64" s="8">
        <v>1.0028026196693178</v>
      </c>
      <c r="F64" s="6">
        <v>1.0233005230836407</v>
      </c>
      <c r="G64" s="4">
        <f t="shared" si="4"/>
        <v>171299.80751902505</v>
      </c>
      <c r="H64" s="4">
        <f t="shared" si="1"/>
        <v>178116.43804669884</v>
      </c>
      <c r="I64" s="6">
        <v>1.0043879415857078</v>
      </c>
      <c r="J64" s="13">
        <f t="shared" si="2"/>
        <v>172388.1513717981</v>
      </c>
      <c r="K64" s="6">
        <v>1.0197631559177016</v>
      </c>
      <c r="L64" s="13">
        <f t="shared" si="3"/>
        <v>176714.92181916506</v>
      </c>
    </row>
    <row r="65" spans="1:12" x14ac:dyDescent="0.2">
      <c r="A65" t="s">
        <v>14195</v>
      </c>
      <c r="B65" s="21" t="s">
        <v>4449</v>
      </c>
      <c r="C65" s="21" t="s">
        <v>12391</v>
      </c>
      <c r="D65" s="4">
        <f>INDEX('LA SMR&lt;75 and MFF weighted popn'!$K:$K,MATCH('Age gender adjustments'!B65,'LA SMR&lt;75 and MFF weighted popn'!$B:$B,0))</f>
        <v>332097.69293485273</v>
      </c>
      <c r="E65" s="8">
        <v>1.045517531969226</v>
      </c>
      <c r="F65" s="6">
        <v>1.0095465164642607</v>
      </c>
      <c r="G65" s="4">
        <f t="shared" si="4"/>
        <v>339240.13515628938</v>
      </c>
      <c r="H65" s="4">
        <f t="shared" si="1"/>
        <v>333781.01627360628</v>
      </c>
      <c r="I65" s="6">
        <v>1.0124882069708883</v>
      </c>
      <c r="J65" s="13">
        <f t="shared" si="2"/>
        <v>330088.49571044405</v>
      </c>
      <c r="K65" s="6">
        <v>1.0118032191516706</v>
      </c>
      <c r="L65" s="13">
        <f t="shared" si="3"/>
        <v>333046.17909565818</v>
      </c>
    </row>
    <row r="66" spans="1:12" x14ac:dyDescent="0.2">
      <c r="A66" t="s">
        <v>14246</v>
      </c>
      <c r="B66" s="21" t="s">
        <v>13807</v>
      </c>
      <c r="C66" s="21" t="s">
        <v>12392</v>
      </c>
      <c r="D66" s="4">
        <f>INDEX('LA SMR&lt;75 and MFF weighted popn'!$K:$K,MATCH('Age gender adjustments'!B66,'LA SMR&lt;75 and MFF weighted popn'!$B:$B,0))</f>
        <v>232239.90829527841</v>
      </c>
      <c r="E66" s="8">
        <v>0.88067265905770198</v>
      </c>
      <c r="F66" s="6">
        <v>0.97112533072072282</v>
      </c>
      <c r="G66" s="4">
        <f t="shared" si="4"/>
        <v>199830.33396781233</v>
      </c>
      <c r="H66" s="4">
        <f t="shared" si="1"/>
        <v>224533.72078719447</v>
      </c>
      <c r="I66" s="6">
        <v>0.87069813773693672</v>
      </c>
      <c r="J66" s="13">
        <f t="shared" si="2"/>
        <v>198508.46146761821</v>
      </c>
      <c r="K66" s="6">
        <v>0.93952196217213779</v>
      </c>
      <c r="L66" s="13">
        <f t="shared" si="3"/>
        <v>216265.04405593936</v>
      </c>
    </row>
    <row r="67" spans="1:12" x14ac:dyDescent="0.2">
      <c r="A67" t="s">
        <v>14128</v>
      </c>
      <c r="B67" s="21" t="s">
        <v>11655</v>
      </c>
      <c r="C67" s="21" t="s">
        <v>12393</v>
      </c>
      <c r="D67" s="4">
        <f>INDEX('LA SMR&lt;75 and MFF weighted popn'!$K:$K,MATCH('Age gender adjustments'!B67,'LA SMR&lt;75 and MFF weighted popn'!$B:$B,0))</f>
        <v>1425952.7142322278</v>
      </c>
      <c r="E67" s="8">
        <v>1.1561017041255994</v>
      </c>
      <c r="F67" s="6">
        <v>1.0710235837197206</v>
      </c>
      <c r="G67" s="4">
        <f t="shared" si="4"/>
        <v>1610687.2272750491</v>
      </c>
      <c r="H67" s="4">
        <f t="shared" si="1"/>
        <v>1520455.0930778647</v>
      </c>
      <c r="I67" s="6">
        <v>1.0943396162426688</v>
      </c>
      <c r="J67" s="13">
        <f t="shared" si="2"/>
        <v>1531904.8886116522</v>
      </c>
      <c r="K67" s="6">
        <v>1.0642728942363222</v>
      </c>
      <c r="L67" s="13">
        <f t="shared" si="3"/>
        <v>1504182.9639433951</v>
      </c>
    </row>
    <row r="68" spans="1:12" x14ac:dyDescent="0.2">
      <c r="A68" t="s">
        <v>14129</v>
      </c>
      <c r="B68" s="21" t="s">
        <v>5962</v>
      </c>
      <c r="C68" s="21" t="s">
        <v>12394</v>
      </c>
      <c r="D68" s="4">
        <f>INDEX('LA SMR&lt;75 and MFF weighted popn'!$K:$K,MATCH('Age gender adjustments'!B68,'LA SMR&lt;75 and MFF weighted popn'!$B:$B,0))</f>
        <v>425439.96502149152</v>
      </c>
      <c r="E68" s="8">
        <v>1.2116928171451293</v>
      </c>
      <c r="F68" s="6">
        <v>1.0397643543510144</v>
      </c>
      <c r="G68" s="4">
        <f t="shared" si="4"/>
        <v>503663.94975078152</v>
      </c>
      <c r="H68" s="4">
        <f t="shared" si="1"/>
        <v>440395.27264846995</v>
      </c>
      <c r="I68" s="6">
        <v>1.0542566131065232</v>
      </c>
      <c r="J68" s="13">
        <f t="shared" si="2"/>
        <v>440310.63439598063</v>
      </c>
      <c r="K68" s="6">
        <v>1.0382862602524559</v>
      </c>
      <c r="L68" s="13">
        <f t="shared" si="3"/>
        <v>437822.35371568095</v>
      </c>
    </row>
    <row r="69" spans="1:12" x14ac:dyDescent="0.2">
      <c r="A69" t="s">
        <v>14130</v>
      </c>
      <c r="B69" s="21" t="s">
        <v>7013</v>
      </c>
      <c r="C69" s="21" t="s">
        <v>12395</v>
      </c>
      <c r="D69" s="4">
        <f>INDEX('LA SMR&lt;75 and MFF weighted popn'!$K:$K,MATCH('Age gender adjustments'!B69,'LA SMR&lt;75 and MFF weighted popn'!$B:$B,0))</f>
        <v>297385.42231125326</v>
      </c>
      <c r="E69" s="8">
        <v>0.93677638192537516</v>
      </c>
      <c r="F69" s="6">
        <v>0.99576544558296498</v>
      </c>
      <c r="G69" s="4">
        <f t="shared" ref="G69:G132" si="5">(E69*D69)*($D$157/SUMPRODUCT($D$4:$D$155,$E$4:$E$155))</f>
        <v>272185.92129788111</v>
      </c>
      <c r="H69" s="4">
        <f t="shared" ref="H69:H132" si="6">(F69*D69)*($D$157/SUMPRODUCT($D$4:$D$155,$F$4:$F$155))</f>
        <v>294812.68552611419</v>
      </c>
      <c r="I69" s="6">
        <v>0.95103322545164937</v>
      </c>
      <c r="J69" s="13">
        <f t="shared" ref="J69:J132" si="7">(I69*D69)*($D$157/SUMPRODUCT($D$4:$D$155,$I$4:$I$155))</f>
        <v>277645.04169775336</v>
      </c>
      <c r="K69" s="6">
        <v>0.97787806620527984</v>
      </c>
      <c r="L69" s="13">
        <f t="shared" ref="L69:L132" si="8">(K69*D69)*($D$157/SUMPRODUCT($D$4:$D$155,$K$4:$K$155))</f>
        <v>288235.1363548119</v>
      </c>
    </row>
    <row r="70" spans="1:12" x14ac:dyDescent="0.2">
      <c r="A70" t="s">
        <v>14131</v>
      </c>
      <c r="B70" s="21" t="s">
        <v>8678</v>
      </c>
      <c r="C70" s="21" t="s">
        <v>12396</v>
      </c>
      <c r="D70" s="4">
        <f>INDEX('LA SMR&lt;75 and MFF weighted popn'!$K:$K,MATCH('Age gender adjustments'!B70,'LA SMR&lt;75 and MFF weighted popn'!$B:$B,0))</f>
        <v>457481.76123523997</v>
      </c>
      <c r="E70" s="8">
        <v>1.0121779610371979</v>
      </c>
      <c r="F70" s="6">
        <v>1.0304780307070434</v>
      </c>
      <c r="G70" s="4">
        <f t="shared" si="5"/>
        <v>452418.8697601778</v>
      </c>
      <c r="H70" s="4">
        <f t="shared" si="6"/>
        <v>469333.93968627381</v>
      </c>
      <c r="I70" s="6">
        <v>1.0595795356958251</v>
      </c>
      <c r="J70" s="13">
        <f t="shared" si="7"/>
        <v>475862.96119753871</v>
      </c>
      <c r="K70" s="6">
        <v>1.0315123415360137</v>
      </c>
      <c r="L70" s="13">
        <f t="shared" si="8"/>
        <v>467725.18236316612</v>
      </c>
    </row>
    <row r="71" spans="1:12" x14ac:dyDescent="0.2">
      <c r="A71" t="s">
        <v>14132</v>
      </c>
      <c r="B71" s="21" t="s">
        <v>9209</v>
      </c>
      <c r="C71" s="21" t="s">
        <v>12397</v>
      </c>
      <c r="D71" s="4">
        <f>INDEX('LA SMR&lt;75 and MFF weighted popn'!$K:$K,MATCH('Age gender adjustments'!B71,'LA SMR&lt;75 and MFF weighted popn'!$B:$B,0))</f>
        <v>173001.8308068031</v>
      </c>
      <c r="E71" s="8">
        <v>0.91294437339607848</v>
      </c>
      <c r="F71" s="6">
        <v>0.99833932521295832</v>
      </c>
      <c r="G71" s="4">
        <f t="shared" si="5"/>
        <v>154313.90613749868</v>
      </c>
      <c r="H71" s="4">
        <f t="shared" si="6"/>
        <v>171948.47054458587</v>
      </c>
      <c r="I71" s="6">
        <v>0.915929111566954</v>
      </c>
      <c r="J71" s="13">
        <f t="shared" si="7"/>
        <v>155556.12579623883</v>
      </c>
      <c r="K71" s="6">
        <v>0.96825843363554143</v>
      </c>
      <c r="L71" s="13">
        <f t="shared" si="8"/>
        <v>166029.22002092999</v>
      </c>
    </row>
    <row r="72" spans="1:12" x14ac:dyDescent="0.2">
      <c r="A72" t="s">
        <v>14133</v>
      </c>
      <c r="B72" s="21" t="s">
        <v>85</v>
      </c>
      <c r="C72" s="21" t="s">
        <v>12398</v>
      </c>
      <c r="D72" s="4">
        <f>INDEX('LA SMR&lt;75 and MFF weighted popn'!$K:$K,MATCH('Age gender adjustments'!B72,'LA SMR&lt;75 and MFF weighted popn'!$B:$B,0))</f>
        <v>328170.3420429891</v>
      </c>
      <c r="E72" s="8">
        <v>0.97955965865957817</v>
      </c>
      <c r="F72" s="6">
        <v>1.0221591234081535</v>
      </c>
      <c r="G72" s="4">
        <f t="shared" si="5"/>
        <v>314079.99122689123</v>
      </c>
      <c r="H72" s="4">
        <f t="shared" si="6"/>
        <v>333954.4835695076</v>
      </c>
      <c r="I72" s="6">
        <v>0.99220163910526682</v>
      </c>
      <c r="J72" s="13">
        <f t="shared" si="7"/>
        <v>319649.35050689802</v>
      </c>
      <c r="K72" s="6">
        <v>1.0049230402829872</v>
      </c>
      <c r="L72" s="13">
        <f t="shared" si="8"/>
        <v>326869.70675650227</v>
      </c>
    </row>
    <row r="73" spans="1:12" x14ac:dyDescent="0.2">
      <c r="A73" t="s">
        <v>14134</v>
      </c>
      <c r="B73" s="21" t="s">
        <v>1095</v>
      </c>
      <c r="C73" s="21" t="s">
        <v>12399</v>
      </c>
      <c r="D73" s="4">
        <f>INDEX('LA SMR&lt;75 and MFF weighted popn'!$K:$K,MATCH('Age gender adjustments'!B73,'LA SMR&lt;75 and MFF weighted popn'!$B:$B,0))</f>
        <v>318257.98578132578</v>
      </c>
      <c r="E73" s="8">
        <v>1.0413670960712342</v>
      </c>
      <c r="F73" s="6">
        <v>1.0141348073453369</v>
      </c>
      <c r="G73" s="4">
        <f t="shared" si="5"/>
        <v>323812.20223647612</v>
      </c>
      <c r="H73" s="4">
        <f t="shared" si="6"/>
        <v>321324.94232795207</v>
      </c>
      <c r="I73" s="6">
        <v>1.0182888763173419</v>
      </c>
      <c r="J73" s="13">
        <f t="shared" si="7"/>
        <v>318144.82691354223</v>
      </c>
      <c r="K73" s="6">
        <v>1.0114827856473003</v>
      </c>
      <c r="L73" s="13">
        <f t="shared" si="8"/>
        <v>319065.8663788368</v>
      </c>
    </row>
    <row r="74" spans="1:12" x14ac:dyDescent="0.2">
      <c r="A74" t="s">
        <v>14235</v>
      </c>
      <c r="B74" s="21" t="s">
        <v>12974</v>
      </c>
      <c r="C74" s="21" t="s">
        <v>12400</v>
      </c>
      <c r="D74" s="4">
        <f>INDEX('LA SMR&lt;75 and MFF weighted popn'!$K:$K,MATCH('Age gender adjustments'!B74,'LA SMR&lt;75 and MFF weighted popn'!$B:$B,0))</f>
        <v>748917.63981457928</v>
      </c>
      <c r="E74" s="8">
        <v>0.93374875271962487</v>
      </c>
      <c r="F74" s="6">
        <v>0.98136269605774296</v>
      </c>
      <c r="G74" s="4">
        <f t="shared" si="5"/>
        <v>683241.3527563808</v>
      </c>
      <c r="H74" s="4">
        <f t="shared" si="6"/>
        <v>731699.98284797533</v>
      </c>
      <c r="I74" s="6">
        <v>0.91698699643595594</v>
      </c>
      <c r="J74" s="13">
        <f t="shared" si="7"/>
        <v>674173.68006682361</v>
      </c>
      <c r="K74" s="6">
        <v>0.96538724117573849</v>
      </c>
      <c r="L74" s="13">
        <f t="shared" si="8"/>
        <v>716602.22923967463</v>
      </c>
    </row>
    <row r="75" spans="1:12" x14ac:dyDescent="0.2">
      <c r="A75" t="s">
        <v>14226</v>
      </c>
      <c r="B75" s="21" t="s">
        <v>783</v>
      </c>
      <c r="C75" s="21" t="s">
        <v>12401</v>
      </c>
      <c r="D75" s="4">
        <f>INDEX('LA SMR&lt;75 and MFF weighted popn'!$K:$K,MATCH('Age gender adjustments'!B75,'LA SMR&lt;75 and MFF weighted popn'!$B:$B,0))</f>
        <v>472902.89772183477</v>
      </c>
      <c r="E75" s="8">
        <v>0.92490351142384986</v>
      </c>
      <c r="F75" s="6">
        <v>0.98142089668360522</v>
      </c>
      <c r="G75" s="4">
        <f t="shared" si="5"/>
        <v>427344.82841587311</v>
      </c>
      <c r="H75" s="4">
        <f t="shared" si="6"/>
        <v>462058.23574310355</v>
      </c>
      <c r="I75" s="6">
        <v>0.94428912797219233</v>
      </c>
      <c r="J75" s="13">
        <f t="shared" si="7"/>
        <v>438380.79623429343</v>
      </c>
      <c r="K75" s="6">
        <v>0.97238343416231143</v>
      </c>
      <c r="L75" s="13">
        <f t="shared" si="8"/>
        <v>455776.64451718278</v>
      </c>
    </row>
    <row r="76" spans="1:12" x14ac:dyDescent="0.2">
      <c r="A76" t="s">
        <v>14242</v>
      </c>
      <c r="B76" s="21" t="s">
        <v>3698</v>
      </c>
      <c r="C76" s="21" t="s">
        <v>12402</v>
      </c>
      <c r="D76" s="4">
        <f>INDEX('LA SMR&lt;75 and MFF weighted popn'!$K:$K,MATCH('Age gender adjustments'!B76,'LA SMR&lt;75 and MFF weighted popn'!$B:$B,0))</f>
        <v>453635.1045450918</v>
      </c>
      <c r="E76" s="8">
        <v>0.90100227043717518</v>
      </c>
      <c r="F76" s="6">
        <v>0.97436281512775136</v>
      </c>
      <c r="G76" s="4">
        <f t="shared" si="5"/>
        <v>399339.79405246972</v>
      </c>
      <c r="H76" s="4">
        <f t="shared" si="6"/>
        <v>440044.70146399603</v>
      </c>
      <c r="I76" s="6">
        <v>0.90660290580304292</v>
      </c>
      <c r="J76" s="13">
        <f t="shared" si="7"/>
        <v>403736.78302185849</v>
      </c>
      <c r="K76" s="6">
        <v>0.95511831428402194</v>
      </c>
      <c r="L76" s="13">
        <f t="shared" si="8"/>
        <v>429443.83043533255</v>
      </c>
    </row>
    <row r="77" spans="1:12" x14ac:dyDescent="0.2">
      <c r="A77" t="s">
        <v>14203</v>
      </c>
      <c r="B77" s="21" t="s">
        <v>8037</v>
      </c>
      <c r="C77" s="21" t="s">
        <v>12403</v>
      </c>
      <c r="D77" s="4">
        <f>INDEX('LA SMR&lt;75 and MFF weighted popn'!$K:$K,MATCH('Age gender adjustments'!B77,'LA SMR&lt;75 and MFF weighted popn'!$B:$B,0))</f>
        <v>210170.97831524178</v>
      </c>
      <c r="E77" s="8">
        <v>1.0197361619946672</v>
      </c>
      <c r="F77" s="6">
        <v>1.0218279343174859</v>
      </c>
      <c r="G77" s="4">
        <f t="shared" si="5"/>
        <v>209397.07728005337</v>
      </c>
      <c r="H77" s="4">
        <f t="shared" si="6"/>
        <v>213806.03338474515</v>
      </c>
      <c r="I77" s="6">
        <v>1.0893967367660859</v>
      </c>
      <c r="J77" s="13">
        <f t="shared" si="7"/>
        <v>224767.42609346789</v>
      </c>
      <c r="K77" s="6">
        <v>1.0401098270423332</v>
      </c>
      <c r="L77" s="13">
        <f t="shared" si="8"/>
        <v>216667.85586129397</v>
      </c>
    </row>
    <row r="78" spans="1:12" x14ac:dyDescent="0.2">
      <c r="A78" t="s">
        <v>8416</v>
      </c>
      <c r="B78" s="21" t="s">
        <v>3384</v>
      </c>
      <c r="C78" s="21" t="s">
        <v>12404</v>
      </c>
      <c r="D78" s="4">
        <f>INDEX('LA SMR&lt;75 and MFF weighted popn'!$K:$K,MATCH('Age gender adjustments'!B78,'LA SMR&lt;75 and MFF weighted popn'!$B:$B,0))</f>
        <v>268500.93936446146</v>
      </c>
      <c r="E78" s="8">
        <v>1.1255360301718536</v>
      </c>
      <c r="F78" s="6">
        <v>1.0566485582083056</v>
      </c>
      <c r="G78" s="4">
        <f t="shared" si="5"/>
        <v>295267.23737224122</v>
      </c>
      <c r="H78" s="4">
        <f t="shared" si="6"/>
        <v>282452.75407995319</v>
      </c>
      <c r="I78" s="6">
        <v>1.137120086444124</v>
      </c>
      <c r="J78" s="13">
        <f t="shared" si="7"/>
        <v>299727.5729718064</v>
      </c>
      <c r="K78" s="6">
        <v>1.0747718282304473</v>
      </c>
      <c r="L78" s="13">
        <f t="shared" si="8"/>
        <v>286025.41460831085</v>
      </c>
    </row>
    <row r="79" spans="1:12" x14ac:dyDescent="0.2">
      <c r="A79" t="s">
        <v>14208</v>
      </c>
      <c r="B79" s="21" t="s">
        <v>3427</v>
      </c>
      <c r="C79" s="21" t="s">
        <v>12405</v>
      </c>
      <c r="D79" s="4">
        <f>INDEX('LA SMR&lt;75 and MFF weighted popn'!$K:$K,MATCH('Age gender adjustments'!B79,'LA SMR&lt;75 and MFF weighted popn'!$B:$B,0))</f>
        <v>179306.06966452044</v>
      </c>
      <c r="E79" s="8">
        <v>0.93426203981447076</v>
      </c>
      <c r="F79" s="6">
        <v>0.98687937313684149</v>
      </c>
      <c r="G79" s="4">
        <f t="shared" si="5"/>
        <v>163671.75662820914</v>
      </c>
      <c r="H79" s="4">
        <f t="shared" si="6"/>
        <v>176168.59973347874</v>
      </c>
      <c r="I79" s="6">
        <v>0.99013575315540103</v>
      </c>
      <c r="J79" s="13">
        <f t="shared" si="7"/>
        <v>174286.71745826662</v>
      </c>
      <c r="K79" s="6">
        <v>0.98551714636342558</v>
      </c>
      <c r="L79" s="13">
        <f t="shared" si="8"/>
        <v>175146.60192900785</v>
      </c>
    </row>
    <row r="80" spans="1:12" x14ac:dyDescent="0.2">
      <c r="A80" t="s">
        <v>14209</v>
      </c>
      <c r="B80" s="21" t="s">
        <v>392</v>
      </c>
      <c r="C80" s="21" t="s">
        <v>12406</v>
      </c>
      <c r="D80" s="4">
        <f>INDEX('LA SMR&lt;75 and MFF weighted popn'!$K:$K,MATCH('Age gender adjustments'!B80,'LA SMR&lt;75 and MFF weighted popn'!$B:$B,0))</f>
        <v>155381.77253107069</v>
      </c>
      <c r="E80" s="8">
        <v>0.98774898598193739</v>
      </c>
      <c r="F80" s="6">
        <v>1.0292478239598566</v>
      </c>
      <c r="G80" s="4">
        <f t="shared" si="5"/>
        <v>149953.53667401482</v>
      </c>
      <c r="H80" s="4">
        <f t="shared" si="6"/>
        <v>159217.01165109506</v>
      </c>
      <c r="I80" s="6">
        <v>1.08647003310769</v>
      </c>
      <c r="J80" s="13">
        <f t="shared" si="7"/>
        <v>165726.66084308818</v>
      </c>
      <c r="K80" s="6">
        <v>1.0469355550114481</v>
      </c>
      <c r="L80" s="13">
        <f t="shared" si="8"/>
        <v>161236.2024019784</v>
      </c>
    </row>
    <row r="81" spans="1:12" x14ac:dyDescent="0.2">
      <c r="A81" t="s">
        <v>14250</v>
      </c>
      <c r="B81" s="21" t="s">
        <v>11010</v>
      </c>
      <c r="C81" s="21" t="s">
        <v>12407</v>
      </c>
      <c r="D81" s="4">
        <f>INDEX('LA SMR&lt;75 and MFF weighted popn'!$K:$K,MATCH('Age gender adjustments'!B81,'LA SMR&lt;75 and MFF weighted popn'!$B:$B,0))</f>
        <v>160648.00422731295</v>
      </c>
      <c r="E81" s="8">
        <v>0.98671277358698151</v>
      </c>
      <c r="F81" s="6">
        <v>1.0142752868325076</v>
      </c>
      <c r="G81" s="4">
        <f t="shared" si="5"/>
        <v>154873.15091259414</v>
      </c>
      <c r="H81" s="4">
        <f t="shared" si="6"/>
        <v>162218.58840822458</v>
      </c>
      <c r="I81" s="6">
        <v>1.0037113166226539</v>
      </c>
      <c r="J81" s="13">
        <f t="shared" si="7"/>
        <v>158291.90720516065</v>
      </c>
      <c r="K81" s="6">
        <v>1.0078248559101139</v>
      </c>
      <c r="L81" s="13">
        <f t="shared" si="8"/>
        <v>160473.35771704983</v>
      </c>
    </row>
    <row r="82" spans="1:12" x14ac:dyDescent="0.2">
      <c r="A82" t="s">
        <v>14251</v>
      </c>
      <c r="B82" s="21" t="s">
        <v>4064</v>
      </c>
      <c r="C82" s="21" t="s">
        <v>12408</v>
      </c>
      <c r="D82" s="4">
        <f>INDEX('LA SMR&lt;75 and MFF weighted popn'!$K:$K,MATCH('Age gender adjustments'!B82,'LA SMR&lt;75 and MFF weighted popn'!$B:$B,0))</f>
        <v>207656.57103029796</v>
      </c>
      <c r="E82" s="8">
        <v>0.91166931799645656</v>
      </c>
      <c r="F82" s="6">
        <v>0.99345901019499139</v>
      </c>
      <c r="G82" s="4">
        <f t="shared" si="5"/>
        <v>184966.49479446863</v>
      </c>
      <c r="H82" s="4">
        <f t="shared" si="6"/>
        <v>205383.27314436177</v>
      </c>
      <c r="I82" s="6">
        <v>0.98627431463477588</v>
      </c>
      <c r="J82" s="13">
        <f t="shared" si="7"/>
        <v>201056.42583040491</v>
      </c>
      <c r="K82" s="6">
        <v>1.0005896089897761</v>
      </c>
      <c r="L82" s="13">
        <f t="shared" si="8"/>
        <v>205941.65900087048</v>
      </c>
    </row>
    <row r="83" spans="1:12" x14ac:dyDescent="0.2">
      <c r="A83" t="s">
        <v>14236</v>
      </c>
      <c r="B83" s="21" t="s">
        <v>7910</v>
      </c>
      <c r="C83" s="21" t="s">
        <v>12409</v>
      </c>
      <c r="D83" s="4">
        <f>INDEX('LA SMR&lt;75 and MFF weighted popn'!$K:$K,MATCH('Age gender adjustments'!B83,'LA SMR&lt;75 and MFF weighted popn'!$B:$B,0))</f>
        <v>470018.65829089232</v>
      </c>
      <c r="E83" s="8">
        <v>0.99750478655867469</v>
      </c>
      <c r="F83" s="6">
        <v>0.9958863184716169</v>
      </c>
      <c r="G83" s="4">
        <f t="shared" si="5"/>
        <v>458078.73986915924</v>
      </c>
      <c r="H83" s="4">
        <f t="shared" si="6"/>
        <v>466008.99969117966</v>
      </c>
      <c r="I83" s="6">
        <v>0.99621376399447359</v>
      </c>
      <c r="J83" s="13">
        <f t="shared" si="7"/>
        <v>459665.80006528256</v>
      </c>
      <c r="K83" s="6">
        <v>0.99650514792804035</v>
      </c>
      <c r="L83" s="13">
        <f t="shared" si="8"/>
        <v>464234.2571923518</v>
      </c>
    </row>
    <row r="84" spans="1:12" x14ac:dyDescent="0.2">
      <c r="A84" t="s">
        <v>14238</v>
      </c>
      <c r="B84" s="21" t="s">
        <v>12264</v>
      </c>
      <c r="C84" s="21" t="s">
        <v>12410</v>
      </c>
      <c r="D84" s="4">
        <f>INDEX('LA SMR&lt;75 and MFF weighted popn'!$K:$K,MATCH('Age gender adjustments'!B84,'LA SMR&lt;75 and MFF weighted popn'!$B:$B,0))</f>
        <v>1131757.2309027419</v>
      </c>
      <c r="E84" s="8">
        <v>0.92248494364212874</v>
      </c>
      <c r="F84" s="6">
        <v>0.98870639307459518</v>
      </c>
      <c r="G84" s="4">
        <f t="shared" si="5"/>
        <v>1020052.7092622522</v>
      </c>
      <c r="H84" s="4">
        <f t="shared" si="6"/>
        <v>1114012.4892922651</v>
      </c>
      <c r="I84" s="6">
        <v>0.94003708375151684</v>
      </c>
      <c r="J84" s="13">
        <f t="shared" si="7"/>
        <v>1044414.3274733232</v>
      </c>
      <c r="K84" s="6">
        <v>0.97243350039973531</v>
      </c>
      <c r="L84" s="13">
        <f t="shared" si="8"/>
        <v>1090826.6256284544</v>
      </c>
    </row>
    <row r="85" spans="1:12" x14ac:dyDescent="0.2">
      <c r="A85" t="s">
        <v>14218</v>
      </c>
      <c r="B85" s="21" t="s">
        <v>922</v>
      </c>
      <c r="C85" s="21" t="s">
        <v>12411</v>
      </c>
      <c r="D85" s="4">
        <f>INDEX('LA SMR&lt;75 and MFF weighted popn'!$K:$K,MATCH('Age gender adjustments'!B85,'LA SMR&lt;75 and MFF weighted popn'!$B:$B,0))</f>
        <v>934878.57517391641</v>
      </c>
      <c r="E85" s="8">
        <v>0.94428486482146679</v>
      </c>
      <c r="F85" s="6">
        <v>1.0051573271883307</v>
      </c>
      <c r="G85" s="4">
        <f t="shared" si="5"/>
        <v>862518.23410337418</v>
      </c>
      <c r="H85" s="4">
        <f t="shared" si="6"/>
        <v>935532.09092135506</v>
      </c>
      <c r="I85" s="6">
        <v>1.0201192180339063</v>
      </c>
      <c r="J85" s="13">
        <f t="shared" si="7"/>
        <v>936225.98939619435</v>
      </c>
      <c r="K85" s="6">
        <v>1.0112144495088915</v>
      </c>
      <c r="L85" s="13">
        <f t="shared" si="8"/>
        <v>937003.07023341814</v>
      </c>
    </row>
    <row r="86" spans="1:12" x14ac:dyDescent="0.2">
      <c r="A86" t="s">
        <v>14220</v>
      </c>
      <c r="B86" s="21" t="s">
        <v>1761</v>
      </c>
      <c r="C86" s="21" t="s">
        <v>12412</v>
      </c>
      <c r="D86" s="4">
        <f>INDEX('LA SMR&lt;75 and MFF weighted popn'!$K:$K,MATCH('Age gender adjustments'!B86,'LA SMR&lt;75 and MFF weighted popn'!$B:$B,0))</f>
        <v>652194.74470080459</v>
      </c>
      <c r="E86" s="8">
        <v>0.92369818774680934</v>
      </c>
      <c r="F86" s="6">
        <v>0.96430611177234926</v>
      </c>
      <c r="G86" s="4">
        <f t="shared" si="5"/>
        <v>588596.17534913658</v>
      </c>
      <c r="H86" s="4">
        <f t="shared" si="6"/>
        <v>626125.87818014075</v>
      </c>
      <c r="I86" s="6">
        <v>0.88465673547471602</v>
      </c>
      <c r="J86" s="13">
        <f t="shared" si="7"/>
        <v>566404.42800792132</v>
      </c>
      <c r="K86" s="6">
        <v>0.93337939914498602</v>
      </c>
      <c r="L86" s="13">
        <f t="shared" si="8"/>
        <v>603362.12740360061</v>
      </c>
    </row>
    <row r="87" spans="1:12" x14ac:dyDescent="0.2">
      <c r="A87" t="s">
        <v>14224</v>
      </c>
      <c r="B87" s="21" t="s">
        <v>2038</v>
      </c>
      <c r="C87" s="21" t="s">
        <v>12413</v>
      </c>
      <c r="D87" s="4">
        <f>INDEX('LA SMR&lt;75 and MFF weighted popn'!$K:$K,MATCH('Age gender adjustments'!B87,'LA SMR&lt;75 and MFF weighted popn'!$B:$B,0))</f>
        <v>520841.29007479898</v>
      </c>
      <c r="E87" s="8">
        <v>0.89594616144374706</v>
      </c>
      <c r="F87" s="6">
        <v>0.97709867509099602</v>
      </c>
      <c r="G87" s="4">
        <f t="shared" si="5"/>
        <v>455929.15882815077</v>
      </c>
      <c r="H87" s="4">
        <f t="shared" si="6"/>
        <v>506656.09303388267</v>
      </c>
      <c r="I87" s="6">
        <v>0.91398250821415683</v>
      </c>
      <c r="J87" s="13">
        <f t="shared" si="7"/>
        <v>467323.74323094258</v>
      </c>
      <c r="K87" s="6">
        <v>0.95290571866639495</v>
      </c>
      <c r="L87" s="13">
        <f t="shared" si="8"/>
        <v>491923.85036980407</v>
      </c>
    </row>
    <row r="88" spans="1:12" x14ac:dyDescent="0.2">
      <c r="A88" t="s">
        <v>14140</v>
      </c>
      <c r="B88" s="21" t="s">
        <v>5820</v>
      </c>
      <c r="C88" s="21" t="s">
        <v>12414</v>
      </c>
      <c r="D88" s="4">
        <f>INDEX('LA SMR&lt;75 and MFF weighted popn'!$K:$K,MATCH('Age gender adjustments'!B88,'LA SMR&lt;75 and MFF weighted popn'!$B:$B,0))</f>
        <v>4704.7649349053254</v>
      </c>
      <c r="E88" s="8">
        <v>1.1634203857688055</v>
      </c>
      <c r="F88" s="6">
        <v>0.88161149169251629</v>
      </c>
      <c r="G88" s="4">
        <f t="shared" si="5"/>
        <v>5347.9168739330607</v>
      </c>
      <c r="H88" s="4">
        <f t="shared" si="6"/>
        <v>4129.3777329296645</v>
      </c>
      <c r="I88" s="6">
        <v>1.178614204940545</v>
      </c>
      <c r="J88" s="13">
        <f t="shared" si="7"/>
        <v>5443.5743252870598</v>
      </c>
      <c r="K88" s="6">
        <v>1.0053193012805346</v>
      </c>
      <c r="L88" s="13">
        <f t="shared" si="8"/>
        <v>4687.9664010937295</v>
      </c>
    </row>
    <row r="89" spans="1:12" x14ac:dyDescent="0.2">
      <c r="A89" t="s">
        <v>14153</v>
      </c>
      <c r="B89" s="21" t="s">
        <v>5823</v>
      </c>
      <c r="C89" s="21" t="s">
        <v>12415</v>
      </c>
      <c r="D89" s="4">
        <f>INDEX('LA SMR&lt;75 and MFF weighted popn'!$K:$K,MATCH('Age gender adjustments'!B89,'LA SMR&lt;75 and MFF weighted popn'!$B:$B,0))</f>
        <v>283964.91437401151</v>
      </c>
      <c r="E89" s="8">
        <v>1.0737280527660784</v>
      </c>
      <c r="F89" s="6">
        <v>1.0780378103454451</v>
      </c>
      <c r="G89" s="4">
        <f t="shared" si="5"/>
        <v>297898.9912820902</v>
      </c>
      <c r="H89" s="4">
        <f t="shared" si="6"/>
        <v>304767.12371353293</v>
      </c>
      <c r="I89" s="6">
        <v>1.1878700029127693</v>
      </c>
      <c r="J89" s="13">
        <f t="shared" si="7"/>
        <v>331137.33965970518</v>
      </c>
      <c r="K89" s="6">
        <v>1.1014807446017187</v>
      </c>
      <c r="L89" s="13">
        <f t="shared" si="8"/>
        <v>310016.01766157744</v>
      </c>
    </row>
    <row r="90" spans="1:12" x14ac:dyDescent="0.2">
      <c r="A90" t="s">
        <v>14154</v>
      </c>
      <c r="B90" s="21" t="s">
        <v>9698</v>
      </c>
      <c r="C90" s="21" t="s">
        <v>13156</v>
      </c>
      <c r="D90" s="4">
        <f>INDEX('LA SMR&lt;75 and MFF weighted popn'!$K:$K,MATCH('Age gender adjustments'!B90,'LA SMR&lt;75 and MFF weighted popn'!$B:$B,0))</f>
        <v>294238.46393411612</v>
      </c>
      <c r="E90" s="8">
        <v>1.0045496074655709</v>
      </c>
      <c r="F90" s="6">
        <v>1.0140981824427708</v>
      </c>
      <c r="G90" s="4">
        <f t="shared" si="5"/>
        <v>288789.156448956</v>
      </c>
      <c r="H90" s="4">
        <f t="shared" si="6"/>
        <v>297063.22291148518</v>
      </c>
      <c r="I90" s="6">
        <v>1.1201327267057537</v>
      </c>
      <c r="J90" s="13">
        <f t="shared" si="7"/>
        <v>323551.551922579</v>
      </c>
      <c r="K90" s="6">
        <v>1.0439258005044683</v>
      </c>
      <c r="L90" s="13">
        <f t="shared" si="8"/>
        <v>304446.9419205389</v>
      </c>
    </row>
    <row r="91" spans="1:12" x14ac:dyDescent="0.2">
      <c r="A91" t="s">
        <v>14155</v>
      </c>
      <c r="B91" s="21" t="s">
        <v>12525</v>
      </c>
      <c r="C91" s="21" t="s">
        <v>13157</v>
      </c>
      <c r="D91" s="4">
        <f>INDEX('LA SMR&lt;75 and MFF weighted popn'!$K:$K,MATCH('Age gender adjustments'!B91,'LA SMR&lt;75 and MFF weighted popn'!$B:$B,0))</f>
        <v>209969.84961726746</v>
      </c>
      <c r="E91" s="8">
        <v>0.98700654095998863</v>
      </c>
      <c r="F91" s="6">
        <v>1.0243027157413536</v>
      </c>
      <c r="G91" s="4">
        <f t="shared" si="5"/>
        <v>202482.27754429902</v>
      </c>
      <c r="H91" s="4">
        <f t="shared" si="6"/>
        <v>214118.75073572231</v>
      </c>
      <c r="I91" s="6">
        <v>1.0033207213408954</v>
      </c>
      <c r="J91" s="13">
        <f t="shared" si="7"/>
        <v>206809.87655323363</v>
      </c>
      <c r="K91" s="6">
        <v>1.0144847748545178</v>
      </c>
      <c r="L91" s="13">
        <f t="shared" si="8"/>
        <v>211127.60003210488</v>
      </c>
    </row>
    <row r="92" spans="1:12" x14ac:dyDescent="0.2">
      <c r="A92" t="s">
        <v>14156</v>
      </c>
      <c r="B92" s="21" t="s">
        <v>3817</v>
      </c>
      <c r="C92" s="21" t="s">
        <v>13158</v>
      </c>
      <c r="D92" s="4">
        <f>INDEX('LA SMR&lt;75 and MFF weighted popn'!$K:$K,MATCH('Age gender adjustments'!B92,'LA SMR&lt;75 and MFF weighted popn'!$B:$B,0))</f>
        <v>340771.68593971455</v>
      </c>
      <c r="E92" s="8">
        <v>1.1063357882598539</v>
      </c>
      <c r="F92" s="6">
        <v>1.0167008176627716</v>
      </c>
      <c r="G92" s="4">
        <f t="shared" si="5"/>
        <v>368349.8636998951</v>
      </c>
      <c r="H92" s="4">
        <f t="shared" si="6"/>
        <v>344926.14547845611</v>
      </c>
      <c r="I92" s="6">
        <v>1.1822083722295182</v>
      </c>
      <c r="J92" s="13">
        <f t="shared" si="7"/>
        <v>395486.88852126087</v>
      </c>
      <c r="K92" s="6">
        <v>1.0718315302000001</v>
      </c>
      <c r="L92" s="13">
        <f t="shared" si="8"/>
        <v>362020.00631604961</v>
      </c>
    </row>
    <row r="93" spans="1:12" x14ac:dyDescent="0.2">
      <c r="A93" t="s">
        <v>14157</v>
      </c>
      <c r="B93" s="21" t="s">
        <v>1058</v>
      </c>
      <c r="C93" s="21" t="s">
        <v>13159</v>
      </c>
      <c r="D93" s="4">
        <f>INDEX('LA SMR&lt;75 and MFF weighted popn'!$K:$K,MATCH('Age gender adjustments'!B93,'LA SMR&lt;75 and MFF weighted popn'!$B:$B,0))</f>
        <v>245655.53566066353</v>
      </c>
      <c r="E93" s="8">
        <v>0.91273336710294972</v>
      </c>
      <c r="F93" s="6">
        <v>0.99333203080017107</v>
      </c>
      <c r="G93" s="4">
        <f t="shared" si="5"/>
        <v>219068.80123573577</v>
      </c>
      <c r="H93" s="4">
        <f t="shared" si="6"/>
        <v>242935.19337652266</v>
      </c>
      <c r="I93" s="6">
        <v>1.0084755832073122</v>
      </c>
      <c r="J93" s="13">
        <f t="shared" si="7"/>
        <v>243201.64002737965</v>
      </c>
      <c r="K93" s="6">
        <v>0.99888192297553335</v>
      </c>
      <c r="L93" s="13">
        <f t="shared" si="8"/>
        <v>243211.01985250067</v>
      </c>
    </row>
    <row r="94" spans="1:12" x14ac:dyDescent="0.2">
      <c r="A94" t="s">
        <v>14141</v>
      </c>
      <c r="B94" s="21" t="s">
        <v>4847</v>
      </c>
      <c r="C94" s="21" t="s">
        <v>13160</v>
      </c>
      <c r="D94" s="4">
        <f>INDEX('LA SMR&lt;75 and MFF weighted popn'!$K:$K,MATCH('Age gender adjustments'!B94,'LA SMR&lt;75 and MFF weighted popn'!$B:$B,0))</f>
        <v>292190.35262376297</v>
      </c>
      <c r="E94" s="8">
        <v>1.257425744183883</v>
      </c>
      <c r="F94" s="6">
        <v>0.99323558315799598</v>
      </c>
      <c r="G94" s="4">
        <f t="shared" si="5"/>
        <v>358970.09458955092</v>
      </c>
      <c r="H94" s="4">
        <f t="shared" si="6"/>
        <v>288926.63662629022</v>
      </c>
      <c r="I94" s="6">
        <v>1.2320727020448843</v>
      </c>
      <c r="J94" s="13">
        <f t="shared" si="7"/>
        <v>353408.31584210019</v>
      </c>
      <c r="K94" s="6">
        <v>1.0688845657828192</v>
      </c>
      <c r="L94" s="13">
        <f t="shared" si="8"/>
        <v>309555.99470975174</v>
      </c>
    </row>
    <row r="95" spans="1:12" x14ac:dyDescent="0.2">
      <c r="A95" t="s">
        <v>14158</v>
      </c>
      <c r="B95" s="21" t="s">
        <v>6606</v>
      </c>
      <c r="C95" s="21" t="s">
        <v>13161</v>
      </c>
      <c r="D95" s="4">
        <f>INDEX('LA SMR&lt;75 and MFF weighted popn'!$K:$K,MATCH('Age gender adjustments'!B95,'LA SMR&lt;75 and MFF weighted popn'!$B:$B,0))</f>
        <v>383126.1388992719</v>
      </c>
      <c r="E95" s="8">
        <v>0.99682631263299859</v>
      </c>
      <c r="F95" s="6">
        <v>1.0302203554892211</v>
      </c>
      <c r="G95" s="4">
        <f t="shared" si="5"/>
        <v>373139.58600963012</v>
      </c>
      <c r="H95" s="4">
        <f t="shared" si="6"/>
        <v>392953.66974798107</v>
      </c>
      <c r="I95" s="6">
        <v>1.0975868162564424</v>
      </c>
      <c r="J95" s="13">
        <f t="shared" si="7"/>
        <v>412814.76407256618</v>
      </c>
      <c r="K95" s="6">
        <v>1.0532296547812741</v>
      </c>
      <c r="L95" s="13">
        <f t="shared" si="8"/>
        <v>399951.56601502968</v>
      </c>
    </row>
    <row r="96" spans="1:12" x14ac:dyDescent="0.2">
      <c r="A96" t="s">
        <v>14159</v>
      </c>
      <c r="B96" s="21" t="s">
        <v>7795</v>
      </c>
      <c r="C96" s="21" t="s">
        <v>13162</v>
      </c>
      <c r="D96" s="4">
        <f>INDEX('LA SMR&lt;75 and MFF weighted popn'!$K:$K,MATCH('Age gender adjustments'!B96,'LA SMR&lt;75 and MFF weighted popn'!$B:$B,0))</f>
        <v>375606.27133852203</v>
      </c>
      <c r="E96" s="8">
        <v>1.0605621861845478</v>
      </c>
      <c r="F96" s="6">
        <v>1.0093583136938833</v>
      </c>
      <c r="G96" s="4">
        <f t="shared" si="5"/>
        <v>389205.54820587736</v>
      </c>
      <c r="H96" s="4">
        <f t="shared" si="6"/>
        <v>377439.75259697007</v>
      </c>
      <c r="I96" s="6">
        <v>1.1918763498524563</v>
      </c>
      <c r="J96" s="13">
        <f t="shared" si="7"/>
        <v>439479.47152946028</v>
      </c>
      <c r="K96" s="6">
        <v>1.0693029044684401</v>
      </c>
      <c r="L96" s="13">
        <f t="shared" si="8"/>
        <v>398085.28229329974</v>
      </c>
    </row>
    <row r="97" spans="1:12" x14ac:dyDescent="0.2">
      <c r="A97" t="s">
        <v>14160</v>
      </c>
      <c r="B97" s="21" t="s">
        <v>7868</v>
      </c>
      <c r="C97" s="21" t="s">
        <v>13163</v>
      </c>
      <c r="D97" s="4">
        <f>INDEX('LA SMR&lt;75 and MFF weighted popn'!$K:$K,MATCH('Age gender adjustments'!B97,'LA SMR&lt;75 and MFF weighted popn'!$B:$B,0))</f>
        <v>307472.11546346068</v>
      </c>
      <c r="E97" s="8">
        <v>1.0261521066963328</v>
      </c>
      <c r="F97" s="6">
        <v>1.0416438187644976</v>
      </c>
      <c r="G97" s="4">
        <f t="shared" si="5"/>
        <v>308267.34796216199</v>
      </c>
      <c r="H97" s="4">
        <f t="shared" si="6"/>
        <v>318855.86989559809</v>
      </c>
      <c r="I97" s="6">
        <v>1.1148970951136379</v>
      </c>
      <c r="J97" s="13">
        <f t="shared" si="7"/>
        <v>336523.25136514637</v>
      </c>
      <c r="K97" s="6">
        <v>1.0611548538377862</v>
      </c>
      <c r="L97" s="13">
        <f t="shared" si="8"/>
        <v>323390.33849841554</v>
      </c>
    </row>
    <row r="98" spans="1:12" x14ac:dyDescent="0.2">
      <c r="A98" t="s">
        <v>14142</v>
      </c>
      <c r="B98" s="21" t="s">
        <v>2104</v>
      </c>
      <c r="C98" s="21" t="s">
        <v>13164</v>
      </c>
      <c r="D98" s="4">
        <f>INDEX('LA SMR&lt;75 and MFF weighted popn'!$K:$K,MATCH('Age gender adjustments'!B98,'LA SMR&lt;75 and MFF weighted popn'!$B:$B,0))</f>
        <v>384078.09737209621</v>
      </c>
      <c r="E98" s="8">
        <v>1.092931730699531</v>
      </c>
      <c r="F98" s="6">
        <v>1.0305641438102453</v>
      </c>
      <c r="G98" s="4">
        <f t="shared" si="5"/>
        <v>410131.02711201704</v>
      </c>
      <c r="H98" s="4">
        <f t="shared" si="6"/>
        <v>394061.50271902682</v>
      </c>
      <c r="I98" s="6">
        <v>1.1879188219521737</v>
      </c>
      <c r="J98" s="13">
        <f t="shared" si="7"/>
        <v>447899.7928730477</v>
      </c>
      <c r="K98" s="6">
        <v>1.0803899082134716</v>
      </c>
      <c r="L98" s="13">
        <f t="shared" si="8"/>
        <v>411284.74423688895</v>
      </c>
    </row>
    <row r="99" spans="1:12" x14ac:dyDescent="0.2">
      <c r="A99" t="s">
        <v>14143</v>
      </c>
      <c r="B99" s="21" t="s">
        <v>6810</v>
      </c>
      <c r="C99" s="21" t="s">
        <v>13165</v>
      </c>
      <c r="D99" s="4">
        <f>INDEX('LA SMR&lt;75 and MFF weighted popn'!$K:$K,MATCH('Age gender adjustments'!B99,'LA SMR&lt;75 and MFF weighted popn'!$B:$B,0))</f>
        <v>408689.48547246651</v>
      </c>
      <c r="E99" s="8">
        <v>1.1614132370882324</v>
      </c>
      <c r="F99" s="6">
        <v>1.0239796482206249</v>
      </c>
      <c r="G99" s="4">
        <f t="shared" si="5"/>
        <v>463756.7943074347</v>
      </c>
      <c r="H99" s="4">
        <f t="shared" si="6"/>
        <v>416633.54033806955</v>
      </c>
      <c r="I99" s="6">
        <v>1.3305782797397703</v>
      </c>
      <c r="J99" s="13">
        <f t="shared" si="7"/>
        <v>533836.72906075511</v>
      </c>
      <c r="K99" s="6">
        <v>1.1168194944856509</v>
      </c>
      <c r="L99" s="13">
        <f t="shared" si="8"/>
        <v>452396.24426457658</v>
      </c>
    </row>
    <row r="100" spans="1:12" x14ac:dyDescent="0.2">
      <c r="A100" t="s">
        <v>14144</v>
      </c>
      <c r="B100" s="21" t="s">
        <v>10658</v>
      </c>
      <c r="C100" s="21" t="s">
        <v>13166</v>
      </c>
      <c r="D100" s="4">
        <f>INDEX('LA SMR&lt;75 and MFF weighted popn'!$K:$K,MATCH('Age gender adjustments'!B100,'LA SMR&lt;75 and MFF weighted popn'!$B:$B,0))</f>
        <v>210008.5109884197</v>
      </c>
      <c r="E100" s="8">
        <v>1.1774102512920079</v>
      </c>
      <c r="F100" s="6">
        <v>0.97397991861346456</v>
      </c>
      <c r="G100" s="4">
        <f t="shared" si="5"/>
        <v>241587.66575595655</v>
      </c>
      <c r="H100" s="4">
        <f t="shared" si="6"/>
        <v>203636.83475695201</v>
      </c>
      <c r="I100" s="6">
        <v>1.2792745793196358</v>
      </c>
      <c r="J100" s="13">
        <f t="shared" si="7"/>
        <v>263739.52652858995</v>
      </c>
      <c r="K100" s="6">
        <v>1.0793015953528557</v>
      </c>
      <c r="L100" s="13">
        <f t="shared" si="8"/>
        <v>224658.1896012183</v>
      </c>
    </row>
    <row r="101" spans="1:12" x14ac:dyDescent="0.2">
      <c r="A101" t="s">
        <v>14161</v>
      </c>
      <c r="B101" s="21" t="s">
        <v>8541</v>
      </c>
      <c r="C101" s="21" t="s">
        <v>13167</v>
      </c>
      <c r="D101" s="4">
        <f>INDEX('LA SMR&lt;75 and MFF weighted popn'!$K:$K,MATCH('Age gender adjustments'!B101,'LA SMR&lt;75 and MFF weighted popn'!$B:$B,0))</f>
        <v>342779.44457076822</v>
      </c>
      <c r="E101" s="8">
        <v>1.1162463678113452</v>
      </c>
      <c r="F101" s="6">
        <v>1.0155004344643561</v>
      </c>
      <c r="G101" s="4">
        <f t="shared" si="5"/>
        <v>373839.23445258482</v>
      </c>
      <c r="H101" s="4">
        <f t="shared" si="6"/>
        <v>346548.73969352199</v>
      </c>
      <c r="I101" s="6">
        <v>1.2557363739170013</v>
      </c>
      <c r="J101" s="13">
        <f t="shared" si="7"/>
        <v>422559.43337275751</v>
      </c>
      <c r="K101" s="6">
        <v>1.0929138727636241</v>
      </c>
      <c r="L101" s="13">
        <f t="shared" si="8"/>
        <v>371315.64615330973</v>
      </c>
    </row>
    <row r="102" spans="1:12" x14ac:dyDescent="0.2">
      <c r="A102" t="s">
        <v>14162</v>
      </c>
      <c r="B102" s="21" t="s">
        <v>10705</v>
      </c>
      <c r="C102" s="21" t="s">
        <v>13168</v>
      </c>
      <c r="D102" s="4">
        <f>INDEX('LA SMR&lt;75 and MFF weighted popn'!$K:$K,MATCH('Age gender adjustments'!B102,'LA SMR&lt;75 and MFF weighted popn'!$B:$B,0))</f>
        <v>184327.99364385748</v>
      </c>
      <c r="E102" s="8">
        <v>1.0044428010515041</v>
      </c>
      <c r="F102" s="6">
        <v>1.0128983748778044</v>
      </c>
      <c r="G102" s="4">
        <f t="shared" si="5"/>
        <v>180894.99693976453</v>
      </c>
      <c r="H102" s="4">
        <f t="shared" si="6"/>
        <v>185877.40886839817</v>
      </c>
      <c r="I102" s="6">
        <v>1.0870005271480143</v>
      </c>
      <c r="J102" s="13">
        <f t="shared" si="7"/>
        <v>196696.03573564137</v>
      </c>
      <c r="K102" s="6">
        <v>1.0326013444095832</v>
      </c>
      <c r="L102" s="13">
        <f t="shared" si="8"/>
        <v>188654.21906637948</v>
      </c>
    </row>
    <row r="103" spans="1:12" x14ac:dyDescent="0.2">
      <c r="A103" t="s">
        <v>14163</v>
      </c>
      <c r="B103" s="21" t="s">
        <v>10751</v>
      </c>
      <c r="C103" s="21" t="s">
        <v>13169</v>
      </c>
      <c r="D103" s="4">
        <f>INDEX('LA SMR&lt;75 and MFF weighted popn'!$K:$K,MATCH('Age gender adjustments'!B103,'LA SMR&lt;75 and MFF weighted popn'!$B:$B,0))</f>
        <v>225372.66912099486</v>
      </c>
      <c r="E103" s="8">
        <v>0.96430011759594381</v>
      </c>
      <c r="F103" s="6">
        <v>1.0016231717945601</v>
      </c>
      <c r="G103" s="4">
        <f t="shared" si="5"/>
        <v>212335.94389020986</v>
      </c>
      <c r="H103" s="4">
        <f t="shared" si="6"/>
        <v>224737.24398674964</v>
      </c>
      <c r="I103" s="6">
        <v>0.96915621077440661</v>
      </c>
      <c r="J103" s="13">
        <f t="shared" si="7"/>
        <v>214422.12112544628</v>
      </c>
      <c r="K103" s="6">
        <v>0.98742269678767347</v>
      </c>
      <c r="L103" s="13">
        <f t="shared" si="8"/>
        <v>220570.22890878847</v>
      </c>
    </row>
    <row r="104" spans="1:12" x14ac:dyDescent="0.2">
      <c r="A104" t="s">
        <v>14164</v>
      </c>
      <c r="B104" s="21" t="s">
        <v>6939</v>
      </c>
      <c r="C104" s="21" t="s">
        <v>13170</v>
      </c>
      <c r="D104" s="4">
        <f>INDEX('LA SMR&lt;75 and MFF weighted popn'!$K:$K,MATCH('Age gender adjustments'!B104,'LA SMR&lt;75 and MFF weighted popn'!$B:$B,0))</f>
        <v>294678.20497792441</v>
      </c>
      <c r="E104" s="8">
        <v>1.1048073948568573</v>
      </c>
      <c r="F104" s="6">
        <v>1.0375497813884882</v>
      </c>
      <c r="G104" s="4">
        <f t="shared" si="5"/>
        <v>318086.060466539</v>
      </c>
      <c r="H104" s="4">
        <f t="shared" si="6"/>
        <v>304387.20894830726</v>
      </c>
      <c r="I104" s="6">
        <v>1.0977946513951309</v>
      </c>
      <c r="J104" s="13">
        <f t="shared" si="7"/>
        <v>317573.0811677365</v>
      </c>
      <c r="K104" s="6">
        <v>1.0535475041060542</v>
      </c>
      <c r="L104" s="13">
        <f t="shared" si="8"/>
        <v>307712.17389138404</v>
      </c>
    </row>
    <row r="105" spans="1:12" x14ac:dyDescent="0.2">
      <c r="A105" t="s">
        <v>14165</v>
      </c>
      <c r="B105" s="21" t="s">
        <v>5326</v>
      </c>
      <c r="C105" s="21" t="s">
        <v>13171</v>
      </c>
      <c r="D105" s="4">
        <f>INDEX('LA SMR&lt;75 and MFF weighted popn'!$K:$K,MATCH('Age gender adjustments'!B105,'LA SMR&lt;75 and MFF weighted popn'!$B:$B,0))</f>
        <v>297202.06385261036</v>
      </c>
      <c r="E105" s="8">
        <v>1.0892982685770582</v>
      </c>
      <c r="F105" s="6">
        <v>1.0106200178048037</v>
      </c>
      <c r="G105" s="4">
        <f t="shared" si="5"/>
        <v>316306.91286562104</v>
      </c>
      <c r="H105" s="4">
        <f t="shared" si="6"/>
        <v>299026.141348843</v>
      </c>
      <c r="I105" s="6">
        <v>1.2034475465986105</v>
      </c>
      <c r="J105" s="13">
        <f t="shared" si="7"/>
        <v>351118.36321595387</v>
      </c>
      <c r="K105" s="6">
        <v>1.0726847351463589</v>
      </c>
      <c r="L105" s="13">
        <f t="shared" si="8"/>
        <v>315984.99609308987</v>
      </c>
    </row>
    <row r="106" spans="1:12" x14ac:dyDescent="0.2">
      <c r="A106" t="s">
        <v>14145</v>
      </c>
      <c r="B106" s="21" t="s">
        <v>5441</v>
      </c>
      <c r="C106" s="21" t="s">
        <v>13172</v>
      </c>
      <c r="D106" s="4">
        <f>INDEX('LA SMR&lt;75 and MFF weighted popn'!$K:$K,MATCH('Age gender adjustments'!B106,'LA SMR&lt;75 and MFF weighted popn'!$B:$B,0))</f>
        <v>350954.05363866367</v>
      </c>
      <c r="E106" s="8">
        <v>1.2738115520167483</v>
      </c>
      <c r="F106" s="6">
        <v>0.98754113163763757</v>
      </c>
      <c r="G106" s="4">
        <f t="shared" si="5"/>
        <v>436782.76714880997</v>
      </c>
      <c r="H106" s="4">
        <f t="shared" si="6"/>
        <v>345044.33049546595</v>
      </c>
      <c r="I106" s="6">
        <v>1.2953814525932152</v>
      </c>
      <c r="J106" s="13">
        <f t="shared" si="7"/>
        <v>446295.48573754949</v>
      </c>
      <c r="K106" s="6">
        <v>1.0900092735365507</v>
      </c>
      <c r="L106" s="13">
        <f t="shared" si="8"/>
        <v>379160.42027055763</v>
      </c>
    </row>
    <row r="107" spans="1:12" x14ac:dyDescent="0.2">
      <c r="A107" t="s">
        <v>14146</v>
      </c>
      <c r="B107" s="21" t="s">
        <v>7116</v>
      </c>
      <c r="C107" s="21" t="s">
        <v>13173</v>
      </c>
      <c r="D107" s="4">
        <f>INDEX('LA SMR&lt;75 and MFF weighted popn'!$K:$K,MATCH('Age gender adjustments'!B107,'LA SMR&lt;75 and MFF weighted popn'!$B:$B,0))</f>
        <v>121210.10291742548</v>
      </c>
      <c r="E107" s="8">
        <v>1.027136909641718</v>
      </c>
      <c r="F107" s="6">
        <v>0.95355827373250268</v>
      </c>
      <c r="G107" s="4">
        <f t="shared" si="5"/>
        <v>121640.22221200925</v>
      </c>
      <c r="H107" s="4">
        <f t="shared" si="6"/>
        <v>115068.24734716422</v>
      </c>
      <c r="I107" s="6">
        <v>1.152843433083554</v>
      </c>
      <c r="J107" s="13">
        <f t="shared" si="7"/>
        <v>137177.75987279677</v>
      </c>
      <c r="K107" s="6">
        <v>1.0296303328766125</v>
      </c>
      <c r="L107" s="13">
        <f t="shared" si="8"/>
        <v>123698.00303532743</v>
      </c>
    </row>
    <row r="108" spans="1:12" x14ac:dyDescent="0.2">
      <c r="A108" t="s">
        <v>14166</v>
      </c>
      <c r="B108" s="21" t="s">
        <v>13286</v>
      </c>
      <c r="C108" s="21" t="s">
        <v>13174</v>
      </c>
      <c r="D108" s="4">
        <f>INDEX('LA SMR&lt;75 and MFF weighted popn'!$K:$K,MATCH('Age gender adjustments'!B108,'LA SMR&lt;75 and MFF weighted popn'!$B:$B,0))</f>
        <v>133941.1551183394</v>
      </c>
      <c r="E108" s="8">
        <v>1.1327572913738178</v>
      </c>
      <c r="F108" s="6">
        <v>1.0126266337900509</v>
      </c>
      <c r="G108" s="4">
        <f t="shared" si="5"/>
        <v>148238.48080783107</v>
      </c>
      <c r="H108" s="4">
        <f t="shared" si="6"/>
        <v>135030.79524445056</v>
      </c>
      <c r="I108" s="6">
        <v>1.1194253372508987</v>
      </c>
      <c r="J108" s="13">
        <f t="shared" si="7"/>
        <v>147191.83821632413</v>
      </c>
      <c r="K108" s="6">
        <v>1.0502515231706158</v>
      </c>
      <c r="L108" s="13">
        <f t="shared" si="8"/>
        <v>139427.96867794555</v>
      </c>
    </row>
    <row r="109" spans="1:12" x14ac:dyDescent="0.2">
      <c r="A109" t="s">
        <v>14147</v>
      </c>
      <c r="B109" s="21" t="s">
        <v>6586</v>
      </c>
      <c r="C109" s="21" t="s">
        <v>13175</v>
      </c>
      <c r="D109" s="4">
        <f>INDEX('LA SMR&lt;75 and MFF weighted popn'!$K:$K,MATCH('Age gender adjustments'!B109,'LA SMR&lt;75 and MFF weighted popn'!$B:$B,0))</f>
        <v>485307.06562491041</v>
      </c>
      <c r="E109" s="8">
        <v>1.1698284477012617</v>
      </c>
      <c r="F109" s="6">
        <v>0.99009051361792055</v>
      </c>
      <c r="G109" s="4">
        <f t="shared" si="5"/>
        <v>554688.09094961162</v>
      </c>
      <c r="H109" s="4">
        <f t="shared" si="6"/>
        <v>478366.71456065541</v>
      </c>
      <c r="I109" s="6">
        <v>1.3238621044214287</v>
      </c>
      <c r="J109" s="13">
        <f t="shared" si="7"/>
        <v>630716.1061741577</v>
      </c>
      <c r="K109" s="6">
        <v>1.1021565837991898</v>
      </c>
      <c r="L109" s="13">
        <f t="shared" si="8"/>
        <v>530154.50195480394</v>
      </c>
    </row>
    <row r="110" spans="1:12" x14ac:dyDescent="0.2">
      <c r="A110" t="s">
        <v>14148</v>
      </c>
      <c r="B110" s="21" t="s">
        <v>2876</v>
      </c>
      <c r="C110" s="21" t="s">
        <v>13176</v>
      </c>
      <c r="D110" s="4">
        <f>INDEX('LA SMR&lt;75 and MFF weighted popn'!$K:$K,MATCH('Age gender adjustments'!B110,'LA SMR&lt;75 and MFF weighted popn'!$B:$B,0))</f>
        <v>367968.54322212492</v>
      </c>
      <c r="E110" s="8">
        <v>1.0913848545091285</v>
      </c>
      <c r="F110" s="6">
        <v>1.0158581385409891</v>
      </c>
      <c r="G110" s="4">
        <f t="shared" si="5"/>
        <v>392372.59366825991</v>
      </c>
      <c r="H110" s="4">
        <f t="shared" si="6"/>
        <v>372145.86450169294</v>
      </c>
      <c r="I110" s="6">
        <v>1.2304617954419754</v>
      </c>
      <c r="J110" s="13">
        <f t="shared" si="7"/>
        <v>444481.18690609414</v>
      </c>
      <c r="K110" s="6">
        <v>1.0893933509778593</v>
      </c>
      <c r="L110" s="13">
        <f t="shared" si="8"/>
        <v>397317.7375678778</v>
      </c>
    </row>
    <row r="111" spans="1:12" x14ac:dyDescent="0.2">
      <c r="A111" t="s">
        <v>14167</v>
      </c>
      <c r="B111" s="21" t="s">
        <v>8750</v>
      </c>
      <c r="C111" s="21" t="s">
        <v>13177</v>
      </c>
      <c r="D111" s="4">
        <f>INDEX('LA SMR&lt;75 and MFF weighted popn'!$K:$K,MATCH('Age gender adjustments'!B111,'LA SMR&lt;75 and MFF weighted popn'!$B:$B,0))</f>
        <v>165936.38290405323</v>
      </c>
      <c r="E111" s="8">
        <v>1.0353486074241347</v>
      </c>
      <c r="F111" s="6">
        <v>0.99108500780405151</v>
      </c>
      <c r="G111" s="4">
        <f t="shared" si="5"/>
        <v>167856.54198882778</v>
      </c>
      <c r="H111" s="4">
        <f t="shared" si="6"/>
        <v>163727.62616005293</v>
      </c>
      <c r="I111" s="6">
        <v>1.201870431488357</v>
      </c>
      <c r="J111" s="13">
        <f t="shared" si="7"/>
        <v>195782.48037739861</v>
      </c>
      <c r="K111" s="6">
        <v>1.0589083487787705</v>
      </c>
      <c r="L111" s="13">
        <f t="shared" si="8"/>
        <v>174157.64026298805</v>
      </c>
    </row>
    <row r="112" spans="1:12" x14ac:dyDescent="0.2">
      <c r="A112" t="s">
        <v>14168</v>
      </c>
      <c r="B112" s="21" t="s">
        <v>8801</v>
      </c>
      <c r="C112" s="21" t="s">
        <v>13178</v>
      </c>
      <c r="D112" s="4">
        <f>INDEX('LA SMR&lt;75 and MFF weighted popn'!$K:$K,MATCH('Age gender adjustments'!B112,'LA SMR&lt;75 and MFF weighted popn'!$B:$B,0))</f>
        <v>514607.83706199552</v>
      </c>
      <c r="E112" s="8">
        <v>1.2783653824648225</v>
      </c>
      <c r="F112" s="6">
        <v>1.0638810049789587</v>
      </c>
      <c r="G112" s="4">
        <f t="shared" si="5"/>
        <v>642749.05489605665</v>
      </c>
      <c r="H112" s="4">
        <f t="shared" si="6"/>
        <v>545053.1956308434</v>
      </c>
      <c r="I112" s="6">
        <v>1.2787963244304752</v>
      </c>
      <c r="J112" s="13">
        <f t="shared" si="7"/>
        <v>646029.47294623544</v>
      </c>
      <c r="K112" s="6">
        <v>1.1295474147429982</v>
      </c>
      <c r="L112" s="13">
        <f t="shared" si="8"/>
        <v>576133.86264201766</v>
      </c>
    </row>
    <row r="113" spans="1:12" x14ac:dyDescent="0.2">
      <c r="A113" t="s">
        <v>14169</v>
      </c>
      <c r="B113" s="21" t="s">
        <v>3625</v>
      </c>
      <c r="C113" s="21" t="s">
        <v>9439</v>
      </c>
      <c r="D113" s="4">
        <f>INDEX('LA SMR&lt;75 and MFF weighted popn'!$K:$K,MATCH('Age gender adjustments'!B113,'LA SMR&lt;75 and MFF weighted popn'!$B:$B,0))</f>
        <v>265102.04815030377</v>
      </c>
      <c r="E113" s="8">
        <v>1.0350496781949237</v>
      </c>
      <c r="F113" s="6">
        <v>1.0469409005826005</v>
      </c>
      <c r="G113" s="4">
        <f t="shared" si="5"/>
        <v>268092.29156947508</v>
      </c>
      <c r="H113" s="4">
        <f t="shared" si="6"/>
        <v>276315.1447816405</v>
      </c>
      <c r="I113" s="6">
        <v>1.1511955162645573</v>
      </c>
      <c r="J113" s="13">
        <f t="shared" si="7"/>
        <v>299596.49550880812</v>
      </c>
      <c r="K113" s="6">
        <v>1.0696102941134706</v>
      </c>
      <c r="L113" s="13">
        <f t="shared" si="8"/>
        <v>281048.45175164915</v>
      </c>
    </row>
    <row r="114" spans="1:12" x14ac:dyDescent="0.2">
      <c r="A114" t="s">
        <v>14170</v>
      </c>
      <c r="B114" s="21" t="s">
        <v>5784</v>
      </c>
      <c r="C114" s="21" t="s">
        <v>9440</v>
      </c>
      <c r="D114" s="4">
        <f>INDEX('LA SMR&lt;75 and MFF weighted popn'!$K:$K,MATCH('Age gender adjustments'!B114,'LA SMR&lt;75 and MFF weighted popn'!$B:$B,0))</f>
        <v>136847.20654618426</v>
      </c>
      <c r="E114" s="8">
        <v>0.90411124868876414</v>
      </c>
      <c r="F114" s="6">
        <v>0.98203081352960342</v>
      </c>
      <c r="G114" s="4">
        <f t="shared" si="5"/>
        <v>120883.73175062326</v>
      </c>
      <c r="H114" s="4">
        <f t="shared" si="6"/>
        <v>133792.10636025426</v>
      </c>
      <c r="I114" s="6">
        <v>1.1073120908688174</v>
      </c>
      <c r="J114" s="13">
        <f t="shared" si="7"/>
        <v>148758.06999588286</v>
      </c>
      <c r="K114" s="6">
        <v>1.0316947445830316</v>
      </c>
      <c r="L114" s="13">
        <f t="shared" si="8"/>
        <v>139936.07711685813</v>
      </c>
    </row>
    <row r="115" spans="1:12" x14ac:dyDescent="0.2">
      <c r="A115" t="s">
        <v>14149</v>
      </c>
      <c r="B115" s="21" t="s">
        <v>6038</v>
      </c>
      <c r="C115" s="21" t="s">
        <v>9441</v>
      </c>
      <c r="D115" s="4">
        <f>INDEX('LA SMR&lt;75 and MFF weighted popn'!$K:$K,MATCH('Age gender adjustments'!B115,'LA SMR&lt;75 and MFF weighted popn'!$B:$B,0))</f>
        <v>411502.30515025638</v>
      </c>
      <c r="E115" s="8">
        <v>1.2243282688187909</v>
      </c>
      <c r="F115" s="6">
        <v>1.0002155835855469</v>
      </c>
      <c r="G115" s="4">
        <f t="shared" si="5"/>
        <v>492243.73651982885</v>
      </c>
      <c r="H115" s="4">
        <f t="shared" si="6"/>
        <v>409765.44164502085</v>
      </c>
      <c r="I115" s="6">
        <v>1.2814699927162079</v>
      </c>
      <c r="J115" s="13">
        <f t="shared" si="7"/>
        <v>517672.70870891074</v>
      </c>
      <c r="K115" s="6">
        <v>1.1001448189362877</v>
      </c>
      <c r="L115" s="13">
        <f t="shared" si="8"/>
        <v>448708.88616511208</v>
      </c>
    </row>
    <row r="116" spans="1:12" x14ac:dyDescent="0.2">
      <c r="A116" t="s">
        <v>14171</v>
      </c>
      <c r="B116" s="21" t="s">
        <v>1613</v>
      </c>
      <c r="C116" s="21" t="s">
        <v>9442</v>
      </c>
      <c r="D116" s="4">
        <f>INDEX('LA SMR&lt;75 and MFF weighted popn'!$K:$K,MATCH('Age gender adjustments'!B116,'LA SMR&lt;75 and MFF weighted popn'!$B:$B,0))</f>
        <v>174758.87619197616</v>
      </c>
      <c r="E116" s="8">
        <v>0.95206679013482221</v>
      </c>
      <c r="F116" s="6">
        <v>1.0069954778965775</v>
      </c>
      <c r="G116" s="4">
        <f t="shared" si="5"/>
        <v>162561.12977357014</v>
      </c>
      <c r="H116" s="4">
        <f t="shared" si="6"/>
        <v>175200.84765555235</v>
      </c>
      <c r="I116" s="6">
        <v>1.07112006792129</v>
      </c>
      <c r="J116" s="13">
        <f t="shared" si="7"/>
        <v>183760.41197127174</v>
      </c>
      <c r="K116" s="6">
        <v>1.028227842506964</v>
      </c>
      <c r="L116" s="13">
        <f t="shared" si="8"/>
        <v>178102.96231432521</v>
      </c>
    </row>
    <row r="117" spans="1:12" x14ac:dyDescent="0.2">
      <c r="A117" t="s">
        <v>14150</v>
      </c>
      <c r="B117" s="21" t="s">
        <v>10449</v>
      </c>
      <c r="C117" s="21" t="s">
        <v>9443</v>
      </c>
      <c r="D117" s="4">
        <f>INDEX('LA SMR&lt;75 and MFF weighted popn'!$K:$K,MATCH('Age gender adjustments'!B117,'LA SMR&lt;75 and MFF weighted popn'!$B:$B,0))</f>
        <v>439249.10637641704</v>
      </c>
      <c r="E117" s="8">
        <v>1.3368098623561935</v>
      </c>
      <c r="F117" s="6">
        <v>1.0355731151989518</v>
      </c>
      <c r="G117" s="4">
        <f t="shared" si="5"/>
        <v>573707.56520253723</v>
      </c>
      <c r="H117" s="4">
        <f t="shared" si="6"/>
        <v>452857.00833125005</v>
      </c>
      <c r="I117" s="6">
        <v>1.3948304488143277</v>
      </c>
      <c r="J117" s="13">
        <f t="shared" si="7"/>
        <v>601460.15580208565</v>
      </c>
      <c r="K117" s="6">
        <v>1.1369155074747013</v>
      </c>
      <c r="L117" s="13">
        <f t="shared" si="8"/>
        <v>494973.12255409331</v>
      </c>
    </row>
    <row r="118" spans="1:12" x14ac:dyDescent="0.2">
      <c r="A118" t="s">
        <v>14172</v>
      </c>
      <c r="B118" s="21" t="s">
        <v>9584</v>
      </c>
      <c r="C118" s="21" t="s">
        <v>9444</v>
      </c>
      <c r="D118" s="4">
        <f>INDEX('LA SMR&lt;75 and MFF weighted popn'!$K:$K,MATCH('Age gender adjustments'!B118,'LA SMR&lt;75 and MFF weighted popn'!$B:$B,0))</f>
        <v>347783.12379242392</v>
      </c>
      <c r="E118" s="8">
        <v>1.0967281744217745</v>
      </c>
      <c r="F118" s="6">
        <v>1.0272100546551508</v>
      </c>
      <c r="G118" s="4">
        <f t="shared" si="5"/>
        <v>372664.09650965128</v>
      </c>
      <c r="H118" s="4">
        <f t="shared" si="6"/>
        <v>355661.78619079193</v>
      </c>
      <c r="I118" s="6">
        <v>1.2077895262157829</v>
      </c>
      <c r="J118" s="13">
        <f t="shared" si="7"/>
        <v>412357.90035934234</v>
      </c>
      <c r="K118" s="6">
        <v>1.0860337035295951</v>
      </c>
      <c r="L118" s="13">
        <f t="shared" si="8"/>
        <v>374364.23130100919</v>
      </c>
    </row>
    <row r="119" spans="1:12" x14ac:dyDescent="0.2">
      <c r="A119" t="s">
        <v>14151</v>
      </c>
      <c r="B119" s="21" t="s">
        <v>4167</v>
      </c>
      <c r="C119" s="21" t="s">
        <v>9445</v>
      </c>
      <c r="D119" s="4">
        <f>INDEX('LA SMR&lt;75 and MFF weighted popn'!$K:$K,MATCH('Age gender adjustments'!B119,'LA SMR&lt;75 and MFF weighted popn'!$B:$B,0))</f>
        <v>351608.16786286683</v>
      </c>
      <c r="E119" s="8">
        <v>1.1407991925392214</v>
      </c>
      <c r="F119" s="6">
        <v>0.96319732580470674</v>
      </c>
      <c r="G119" s="4">
        <f t="shared" si="5"/>
        <v>391902.65845544526</v>
      </c>
      <c r="H119" s="4">
        <f t="shared" si="6"/>
        <v>337165.91395136004</v>
      </c>
      <c r="I119" s="6">
        <v>1.3472118520803962</v>
      </c>
      <c r="J119" s="13">
        <f t="shared" si="7"/>
        <v>465017.61728464498</v>
      </c>
      <c r="K119" s="6">
        <v>1.0841055567461653</v>
      </c>
      <c r="L119" s="13">
        <f t="shared" si="8"/>
        <v>377809.66680408077</v>
      </c>
    </row>
    <row r="120" spans="1:12" x14ac:dyDescent="0.2">
      <c r="A120" t="s">
        <v>14152</v>
      </c>
      <c r="B120" s="21" t="s">
        <v>4786</v>
      </c>
      <c r="C120" s="21" t="s">
        <v>9446</v>
      </c>
      <c r="D120" s="4">
        <f>INDEX('LA SMR&lt;75 and MFF weighted popn'!$K:$K,MATCH('Age gender adjustments'!B120,'LA SMR&lt;75 and MFF weighted popn'!$B:$B,0))</f>
        <v>206450.26563509298</v>
      </c>
      <c r="E120" s="8">
        <v>1.1849887325513559</v>
      </c>
      <c r="F120" s="6">
        <v>0.96805678835611753</v>
      </c>
      <c r="G120" s="4">
        <f t="shared" si="5"/>
        <v>239023.01273111088</v>
      </c>
      <c r="H120" s="4">
        <f t="shared" si="6"/>
        <v>198969.13882333972</v>
      </c>
      <c r="I120" s="6">
        <v>1.2320782761423463</v>
      </c>
      <c r="J120" s="13">
        <f t="shared" si="7"/>
        <v>249705.61182672059</v>
      </c>
      <c r="K120" s="6">
        <v>1.0550502174624936</v>
      </c>
      <c r="L120" s="13">
        <f t="shared" si="8"/>
        <v>215889.29964933285</v>
      </c>
    </row>
    <row r="121" spans="1:12" x14ac:dyDescent="0.2">
      <c r="A121" t="s">
        <v>14211</v>
      </c>
      <c r="B121" s="21" t="s">
        <v>662</v>
      </c>
      <c r="C121" s="21" t="s">
        <v>9447</v>
      </c>
      <c r="D121" s="4">
        <f>INDEX('LA SMR&lt;75 and MFF weighted popn'!$K:$K,MATCH('Age gender adjustments'!B121,'LA SMR&lt;75 and MFF weighted popn'!$B:$B,0))</f>
        <v>299987.48062086519</v>
      </c>
      <c r="E121" s="8">
        <v>1.0458465100758252</v>
      </c>
      <c r="F121" s="6">
        <v>1.0251714706784032</v>
      </c>
      <c r="G121" s="4">
        <f t="shared" si="5"/>
        <v>306535.74974609126</v>
      </c>
      <c r="H121" s="4">
        <f t="shared" si="6"/>
        <v>306174.54558964289</v>
      </c>
      <c r="I121" s="6">
        <v>1.023608022853375</v>
      </c>
      <c r="J121" s="13">
        <f t="shared" si="7"/>
        <v>301447.27915878926</v>
      </c>
      <c r="K121" s="6">
        <v>1.0281999121679015</v>
      </c>
      <c r="L121" s="13">
        <f t="shared" si="8"/>
        <v>305719.56519092282</v>
      </c>
    </row>
    <row r="122" spans="1:12" x14ac:dyDescent="0.2">
      <c r="A122" t="s">
        <v>14197</v>
      </c>
      <c r="B122" s="21" t="s">
        <v>739</v>
      </c>
      <c r="C122" s="21" t="s">
        <v>9448</v>
      </c>
      <c r="D122" s="4">
        <f>INDEX('LA SMR&lt;75 and MFF weighted popn'!$K:$K,MATCH('Age gender adjustments'!B122,'LA SMR&lt;75 and MFF weighted popn'!$B:$B,0))</f>
        <v>99651.639946646144</v>
      </c>
      <c r="E122" s="8">
        <v>0.97789550346243237</v>
      </c>
      <c r="F122" s="6">
        <v>1.0154971848531278</v>
      </c>
      <c r="G122" s="4">
        <f t="shared" si="5"/>
        <v>95210.96097623017</v>
      </c>
      <c r="H122" s="4">
        <f t="shared" si="6"/>
        <v>100747.11383446988</v>
      </c>
      <c r="I122" s="6">
        <v>1.0686759814649913</v>
      </c>
      <c r="J122" s="13">
        <f t="shared" si="7"/>
        <v>104545.43051750137</v>
      </c>
      <c r="K122" s="6">
        <v>1.0401420831179342</v>
      </c>
      <c r="L122" s="13">
        <f t="shared" si="8"/>
        <v>102735.29165130242</v>
      </c>
    </row>
    <row r="123" spans="1:12" x14ac:dyDescent="0.2">
      <c r="A123" t="s">
        <v>14198</v>
      </c>
      <c r="B123" s="21" t="s">
        <v>7054</v>
      </c>
      <c r="C123" s="21" t="s">
        <v>9449</v>
      </c>
      <c r="D123" s="4">
        <f>INDEX('LA SMR&lt;75 and MFF weighted popn'!$K:$K,MATCH('Age gender adjustments'!B123,'LA SMR&lt;75 and MFF weighted popn'!$B:$B,0))</f>
        <v>118051.50675580816</v>
      </c>
      <c r="E123" s="8">
        <v>0.87866411183781501</v>
      </c>
      <c r="F123" s="6">
        <v>1.0048410345392631</v>
      </c>
      <c r="G123" s="4">
        <f t="shared" si="5"/>
        <v>101345.50059820373</v>
      </c>
      <c r="H123" s="4">
        <f t="shared" si="6"/>
        <v>118096.85604671454</v>
      </c>
      <c r="I123" s="6">
        <v>0.9884885836079913</v>
      </c>
      <c r="J123" s="13">
        <f t="shared" si="7"/>
        <v>114555.97576981585</v>
      </c>
      <c r="K123" s="6">
        <v>1.0058333809090831</v>
      </c>
      <c r="L123" s="13">
        <f t="shared" si="8"/>
        <v>117690.15079397112</v>
      </c>
    </row>
    <row r="124" spans="1:12" x14ac:dyDescent="0.2">
      <c r="A124" t="s">
        <v>14199</v>
      </c>
      <c r="B124" s="21" t="s">
        <v>13182</v>
      </c>
      <c r="C124" s="21" t="s">
        <v>9450</v>
      </c>
      <c r="D124" s="4">
        <f>INDEX('LA SMR&lt;75 and MFF weighted popn'!$K:$K,MATCH('Age gender adjustments'!B124,'LA SMR&lt;75 and MFF weighted popn'!$B:$B,0))</f>
        <v>188591.18219205627</v>
      </c>
      <c r="E124" s="8">
        <v>1.1943918917125245</v>
      </c>
      <c r="F124" s="6">
        <v>1.0241537483700798</v>
      </c>
      <c r="G124" s="4">
        <f t="shared" si="5"/>
        <v>220078.83508026233</v>
      </c>
      <c r="H124" s="4">
        <f t="shared" si="6"/>
        <v>192289.68201619145</v>
      </c>
      <c r="I124" s="6">
        <v>1.1531242123443082</v>
      </c>
      <c r="J124" s="13">
        <f t="shared" si="7"/>
        <v>213487.29306708995</v>
      </c>
      <c r="K124" s="6">
        <v>1.0641135767592009</v>
      </c>
      <c r="L124" s="13">
        <f t="shared" si="8"/>
        <v>198907.84276461432</v>
      </c>
    </row>
    <row r="125" spans="1:12" x14ac:dyDescent="0.2">
      <c r="A125" t="s">
        <v>14200</v>
      </c>
      <c r="B125" s="21" t="s">
        <v>4252</v>
      </c>
      <c r="C125" s="21" t="s">
        <v>9451</v>
      </c>
      <c r="D125" s="4">
        <f>INDEX('LA SMR&lt;75 and MFF weighted popn'!$K:$K,MATCH('Age gender adjustments'!B125,'LA SMR&lt;75 and MFF weighted popn'!$B:$B,0))</f>
        <v>177124.70524633411</v>
      </c>
      <c r="E125" s="8">
        <v>1.0479412838630169</v>
      </c>
      <c r="F125" s="6">
        <v>1.0495424474585178</v>
      </c>
      <c r="G125" s="4">
        <f t="shared" si="5"/>
        <v>181353.58267321554</v>
      </c>
      <c r="H125" s="4">
        <f t="shared" si="6"/>
        <v>185075.35360799622</v>
      </c>
      <c r="I125" s="6">
        <v>1.2225160150429086</v>
      </c>
      <c r="J125" s="13">
        <f t="shared" si="7"/>
        <v>212573.0746177999</v>
      </c>
      <c r="K125" s="6">
        <v>1.0978560553721064</v>
      </c>
      <c r="L125" s="13">
        <f t="shared" si="8"/>
        <v>192737.88204165013</v>
      </c>
    </row>
    <row r="126" spans="1:12" x14ac:dyDescent="0.2">
      <c r="A126" t="s">
        <v>14201</v>
      </c>
      <c r="B126" s="21" t="s">
        <v>12593</v>
      </c>
      <c r="C126" s="21" t="s">
        <v>9452</v>
      </c>
      <c r="D126" s="4">
        <f>INDEX('LA SMR&lt;75 and MFF weighted popn'!$K:$K,MATCH('Age gender adjustments'!B126,'LA SMR&lt;75 and MFF weighted popn'!$B:$B,0))</f>
        <v>120239.94740772023</v>
      </c>
      <c r="E126" s="8">
        <v>0.87504191645660112</v>
      </c>
      <c r="F126" s="6">
        <v>0.99611289300750483</v>
      </c>
      <c r="G126" s="4">
        <f t="shared" si="5"/>
        <v>102798.71454498325</v>
      </c>
      <c r="H126" s="4">
        <f t="shared" si="6"/>
        <v>119241.32094554826</v>
      </c>
      <c r="I126" s="6">
        <v>1.0098744883018265</v>
      </c>
      <c r="J126" s="13">
        <f t="shared" si="7"/>
        <v>119203.97430359058</v>
      </c>
      <c r="K126" s="6">
        <v>0.99917259651672286</v>
      </c>
      <c r="L126" s="13">
        <f t="shared" si="8"/>
        <v>119078.08238948786</v>
      </c>
    </row>
    <row r="127" spans="1:12" x14ac:dyDescent="0.2">
      <c r="A127" t="s">
        <v>14202</v>
      </c>
      <c r="B127" s="21" t="s">
        <v>3490</v>
      </c>
      <c r="C127" s="21" t="s">
        <v>9453</v>
      </c>
      <c r="D127" s="4">
        <f>INDEX('LA SMR&lt;75 and MFF weighted popn'!$K:$K,MATCH('Age gender adjustments'!B127,'LA SMR&lt;75 and MFF weighted popn'!$B:$B,0))</f>
        <v>102837.33525277296</v>
      </c>
      <c r="E127" s="8">
        <v>0.92053713625307709</v>
      </c>
      <c r="F127" s="6">
        <v>1.0150974298632922</v>
      </c>
      <c r="G127" s="4">
        <f t="shared" si="5"/>
        <v>92491.575494798701</v>
      </c>
      <c r="H127" s="4">
        <f t="shared" si="6"/>
        <v>103926.90219891204</v>
      </c>
      <c r="I127" s="6">
        <v>1.0018716589248582</v>
      </c>
      <c r="J127" s="13">
        <f t="shared" si="7"/>
        <v>101143.37992828195</v>
      </c>
      <c r="K127" s="6">
        <v>1.0107321182756379</v>
      </c>
      <c r="L127" s="13">
        <f t="shared" si="8"/>
        <v>103021.86824065098</v>
      </c>
    </row>
    <row r="128" spans="1:12" x14ac:dyDescent="0.2">
      <c r="A128" t="s">
        <v>8417</v>
      </c>
      <c r="B128" s="21" t="s">
        <v>3531</v>
      </c>
      <c r="C128" s="21" t="s">
        <v>9454</v>
      </c>
      <c r="D128" s="4">
        <f>INDEX('LA SMR&lt;75 and MFF weighted popn'!$K:$K,MATCH('Age gender adjustments'!B128,'LA SMR&lt;75 and MFF weighted popn'!$B:$B,0))</f>
        <v>260977.83526318974</v>
      </c>
      <c r="E128" s="8">
        <v>0.9509615766304792</v>
      </c>
      <c r="F128" s="6">
        <v>1.0268892642791625</v>
      </c>
      <c r="G128" s="4">
        <f t="shared" si="5"/>
        <v>242480.40201873871</v>
      </c>
      <c r="H128" s="4">
        <f t="shared" si="6"/>
        <v>266806.66692189418</v>
      </c>
      <c r="I128" s="6">
        <v>1.1173157401618232</v>
      </c>
      <c r="J128" s="13">
        <f t="shared" si="7"/>
        <v>286255.67009877152</v>
      </c>
      <c r="K128" s="6">
        <v>1.0587470214708292</v>
      </c>
      <c r="L128" s="13">
        <f t="shared" si="8"/>
        <v>273866.15604997182</v>
      </c>
    </row>
    <row r="129" spans="1:12" x14ac:dyDescent="0.2">
      <c r="A129" t="s">
        <v>8422</v>
      </c>
      <c r="B129" s="21" t="s">
        <v>13119</v>
      </c>
      <c r="C129" s="21" t="s">
        <v>9455</v>
      </c>
      <c r="D129" s="4">
        <f>INDEX('LA SMR&lt;75 and MFF weighted popn'!$K:$K,MATCH('Age gender adjustments'!B129,'LA SMR&lt;75 and MFF weighted popn'!$B:$B,0))</f>
        <v>341592.35345468059</v>
      </c>
      <c r="E129" s="8">
        <v>1.2192538955451127</v>
      </c>
      <c r="F129" s="6">
        <v>1.0021428655288087</v>
      </c>
      <c r="G129" s="4">
        <f t="shared" si="5"/>
        <v>406923.09732045489</v>
      </c>
      <c r="H129" s="4">
        <f t="shared" si="6"/>
        <v>340805.98969502869</v>
      </c>
      <c r="I129" s="6">
        <v>1.0905388263303089</v>
      </c>
      <c r="J129" s="13">
        <f t="shared" si="7"/>
        <v>365699.04755874706</v>
      </c>
      <c r="K129" s="6">
        <v>1.0406227742624872</v>
      </c>
      <c r="L129" s="13">
        <f t="shared" si="8"/>
        <v>352325.44315935293</v>
      </c>
    </row>
    <row r="130" spans="1:12" x14ac:dyDescent="0.2">
      <c r="A130" t="s">
        <v>8423</v>
      </c>
      <c r="B130" s="21" t="s">
        <v>9415</v>
      </c>
      <c r="C130" s="21" t="s">
        <v>5873</v>
      </c>
      <c r="D130" s="4">
        <f>INDEX('LA SMR&lt;75 and MFF weighted popn'!$K:$K,MATCH('Age gender adjustments'!B130,'LA SMR&lt;75 and MFF weighted popn'!$B:$B,0))</f>
        <v>256068.88168568231</v>
      </c>
      <c r="E130" s="8">
        <v>1.2777927491054724</v>
      </c>
      <c r="F130" s="6">
        <v>1.0356400505355654</v>
      </c>
      <c r="G130" s="4">
        <f t="shared" si="5"/>
        <v>319688.69102920726</v>
      </c>
      <c r="H130" s="4">
        <f t="shared" si="6"/>
        <v>264018.93905962683</v>
      </c>
      <c r="I130" s="6">
        <v>1.05265505127602</v>
      </c>
      <c r="J130" s="13">
        <f t="shared" si="7"/>
        <v>264616.81637159426</v>
      </c>
      <c r="K130" s="6">
        <v>1.0424806251999195</v>
      </c>
      <c r="L130" s="13">
        <f t="shared" si="8"/>
        <v>264586.29028045718</v>
      </c>
    </row>
    <row r="131" spans="1:12" x14ac:dyDescent="0.2">
      <c r="A131" t="s">
        <v>8424</v>
      </c>
      <c r="B131" s="21" t="s">
        <v>14267</v>
      </c>
      <c r="C131" s="21" t="s">
        <v>5874</v>
      </c>
      <c r="D131" s="4">
        <f>INDEX('LA SMR&lt;75 and MFF weighted popn'!$K:$K,MATCH('Age gender adjustments'!B131,'LA SMR&lt;75 and MFF weighted popn'!$B:$B,0))</f>
        <v>279280.02827183041</v>
      </c>
      <c r="E131" s="8">
        <v>1.3504129978247053</v>
      </c>
      <c r="F131" s="6">
        <v>1.0348335038185672</v>
      </c>
      <c r="G131" s="4">
        <f t="shared" si="5"/>
        <v>368482.22107571113</v>
      </c>
      <c r="H131" s="4">
        <f t="shared" si="6"/>
        <v>287726.4585510256</v>
      </c>
      <c r="I131" s="6">
        <v>1.0781392494852702</v>
      </c>
      <c r="J131" s="13">
        <f t="shared" si="7"/>
        <v>295589.69745332201</v>
      </c>
      <c r="K131" s="6">
        <v>1.0455961156280174</v>
      </c>
      <c r="L131" s="13">
        <f t="shared" si="8"/>
        <v>289431.89032966486</v>
      </c>
    </row>
    <row r="132" spans="1:12" x14ac:dyDescent="0.2">
      <c r="A132" t="s">
        <v>14173</v>
      </c>
      <c r="B132" s="21" t="s">
        <v>11306</v>
      </c>
      <c r="C132" s="21" t="s">
        <v>5875</v>
      </c>
      <c r="D132" s="4">
        <f>INDEX('LA SMR&lt;75 and MFF weighted popn'!$K:$K,MATCH('Age gender adjustments'!B132,'LA SMR&lt;75 and MFF weighted popn'!$B:$B,0))</f>
        <v>109183.36762663923</v>
      </c>
      <c r="E132" s="8">
        <v>0.84942035472874777</v>
      </c>
      <c r="F132" s="6">
        <v>0.95393909285154332</v>
      </c>
      <c r="G132" s="4">
        <f t="shared" si="5"/>
        <v>90612.726527308798</v>
      </c>
      <c r="H132" s="4">
        <f t="shared" si="6"/>
        <v>103692.31528376551</v>
      </c>
      <c r="I132" s="6">
        <v>0.81607646573088233</v>
      </c>
      <c r="J132" s="13">
        <f t="shared" si="7"/>
        <v>87470.557722516343</v>
      </c>
      <c r="K132" s="6">
        <v>0.90270588066641066</v>
      </c>
      <c r="L132" s="13">
        <f t="shared" si="8"/>
        <v>97688.917518235481</v>
      </c>
    </row>
    <row r="133" spans="1:12" x14ac:dyDescent="0.2">
      <c r="A133" t="s">
        <v>14229</v>
      </c>
      <c r="B133" s="21" t="s">
        <v>4003</v>
      </c>
      <c r="C133" s="21" t="s">
        <v>5876</v>
      </c>
      <c r="D133" s="4">
        <f>INDEX('LA SMR&lt;75 and MFF weighted popn'!$K:$K,MATCH('Age gender adjustments'!B133,'LA SMR&lt;75 and MFF weighted popn'!$B:$B,0))</f>
        <v>402097.77163607912</v>
      </c>
      <c r="E133" s="8">
        <v>0.89432342856439329</v>
      </c>
      <c r="F133" s="6">
        <v>1.0043341008769107</v>
      </c>
      <c r="G133" s="4">
        <f t="shared" ref="G133:G155" si="9">(E133*D133)*($D$157/SUMPRODUCT($D$4:$D$155,$E$4:$E$155))</f>
        <v>351347.05985726952</v>
      </c>
      <c r="H133" s="4">
        <f t="shared" ref="H133:H155" si="10">(F133*D133)*($D$157/SUMPRODUCT($D$4:$D$155,$F$4:$F$155))</f>
        <v>402049.30403451383</v>
      </c>
      <c r="I133" s="6">
        <v>0.96798352813569744</v>
      </c>
      <c r="J133" s="13">
        <f t="shared" ref="J133:J155" si="11">(I133*D133)*($D$157/SUMPRODUCT($D$4:$D$155,$I$4:$I$155))</f>
        <v>382097.49448517419</v>
      </c>
      <c r="K133" s="6">
        <v>0.99495128159216806</v>
      </c>
      <c r="L133" s="13">
        <f t="shared" ref="L133:L155" si="12">(K133*D133)*($D$157/SUMPRODUCT($D$4:$D$155,$K$4:$K$155))</f>
        <v>396529.97460647626</v>
      </c>
    </row>
    <row r="134" spans="1:12" x14ac:dyDescent="0.2">
      <c r="A134" t="s">
        <v>14232</v>
      </c>
      <c r="B134" s="21" t="s">
        <v>8386</v>
      </c>
      <c r="C134" s="21" t="s">
        <v>5877</v>
      </c>
      <c r="D134" s="4">
        <f>INDEX('LA SMR&lt;75 and MFF weighted popn'!$K:$K,MATCH('Age gender adjustments'!B134,'LA SMR&lt;75 and MFF weighted popn'!$B:$B,0))</f>
        <v>420738.74931311229</v>
      </c>
      <c r="E134" s="8">
        <v>0.85618363928616115</v>
      </c>
      <c r="F134" s="6">
        <v>0.96451315429828421</v>
      </c>
      <c r="G134" s="4">
        <f t="shared" si="9"/>
        <v>351956.90138567652</v>
      </c>
      <c r="H134" s="4">
        <f t="shared" si="10"/>
        <v>404008.13141102716</v>
      </c>
      <c r="I134" s="6">
        <v>0.84530404981153673</v>
      </c>
      <c r="J134" s="13">
        <f t="shared" si="11"/>
        <v>349140.32976570859</v>
      </c>
      <c r="K134" s="6">
        <v>0.91897452221045328</v>
      </c>
      <c r="L134" s="13">
        <f t="shared" si="12"/>
        <v>383229.13849067688</v>
      </c>
    </row>
    <row r="135" spans="1:12" x14ac:dyDescent="0.2">
      <c r="A135" t="s">
        <v>14233</v>
      </c>
      <c r="B135" s="21" t="s">
        <v>9793</v>
      </c>
      <c r="C135" s="21" t="s">
        <v>5878</v>
      </c>
      <c r="D135" s="4">
        <f>INDEX('LA SMR&lt;75 and MFF weighted popn'!$K:$K,MATCH('Age gender adjustments'!B135,'LA SMR&lt;75 and MFF weighted popn'!$B:$B,0))</f>
        <v>982389.65427151485</v>
      </c>
      <c r="E135" s="8">
        <v>0.89694502166363721</v>
      </c>
      <c r="F135" s="6">
        <v>0.98557290358763128</v>
      </c>
      <c r="G135" s="4">
        <f t="shared" si="9"/>
        <v>860913.76776734774</v>
      </c>
      <c r="H135" s="4">
        <f t="shared" si="10"/>
        <v>963922.18225078832</v>
      </c>
      <c r="I135" s="6">
        <v>0.9301855307895458</v>
      </c>
      <c r="J135" s="13">
        <f t="shared" si="11"/>
        <v>897073.2702389101</v>
      </c>
      <c r="K135" s="6">
        <v>0.96850211215989479</v>
      </c>
      <c r="L135" s="13">
        <f t="shared" si="12"/>
        <v>943033.00438730593</v>
      </c>
    </row>
    <row r="136" spans="1:12" x14ac:dyDescent="0.2">
      <c r="A136" t="s">
        <v>14239</v>
      </c>
      <c r="B136" s="21" t="s">
        <v>2405</v>
      </c>
      <c r="C136" s="21" t="s">
        <v>5879</v>
      </c>
      <c r="D136" s="4">
        <f>INDEX('LA SMR&lt;75 and MFF weighted popn'!$K:$K,MATCH('Age gender adjustments'!B136,'LA SMR&lt;75 and MFF weighted popn'!$B:$B,0))</f>
        <v>1292576.572593319</v>
      </c>
      <c r="E136" s="8">
        <v>0.94756134721436325</v>
      </c>
      <c r="F136" s="6">
        <v>1.0033295594127654</v>
      </c>
      <c r="G136" s="4">
        <f t="shared" si="9"/>
        <v>1196667.9681556313</v>
      </c>
      <c r="H136" s="4">
        <f t="shared" si="10"/>
        <v>1291128.0818623956</v>
      </c>
      <c r="I136" s="6">
        <v>0.94781374336891122</v>
      </c>
      <c r="J136" s="13">
        <f t="shared" si="11"/>
        <v>1202690.3834923129</v>
      </c>
      <c r="K136" s="6">
        <v>0.98193805685372892</v>
      </c>
      <c r="L136" s="13">
        <f t="shared" si="12"/>
        <v>1258006.5798170739</v>
      </c>
    </row>
    <row r="137" spans="1:12" x14ac:dyDescent="0.2">
      <c r="A137" t="s">
        <v>14222</v>
      </c>
      <c r="B137" s="21" t="s">
        <v>12926</v>
      </c>
      <c r="C137" s="21" t="s">
        <v>5880</v>
      </c>
      <c r="D137" s="4">
        <f>INDEX('LA SMR&lt;75 and MFF weighted popn'!$K:$K,MATCH('Age gender adjustments'!B137,'LA SMR&lt;75 and MFF weighted popn'!$B:$B,0))</f>
        <v>535595.59853680898</v>
      </c>
      <c r="E137" s="8">
        <v>1.0182064823564945</v>
      </c>
      <c r="F137" s="6">
        <v>1.0061500715247478</v>
      </c>
      <c r="G137" s="4">
        <f t="shared" si="9"/>
        <v>532822.92975872266</v>
      </c>
      <c r="H137" s="4">
        <f t="shared" si="10"/>
        <v>536499.35141417023</v>
      </c>
      <c r="I137" s="6">
        <v>1.0015429694972802</v>
      </c>
      <c r="J137" s="13">
        <f t="shared" si="11"/>
        <v>526600.34893646359</v>
      </c>
      <c r="K137" s="6">
        <v>1.0040992123846608</v>
      </c>
      <c r="L137" s="13">
        <f t="shared" si="12"/>
        <v>533035.53932922613</v>
      </c>
    </row>
    <row r="138" spans="1:12" x14ac:dyDescent="0.2">
      <c r="A138" t="s">
        <v>14225</v>
      </c>
      <c r="B138" s="21" t="s">
        <v>8206</v>
      </c>
      <c r="C138" s="21" t="s">
        <v>5881</v>
      </c>
      <c r="D138" s="4">
        <f>INDEX('LA SMR&lt;75 and MFF weighted popn'!$K:$K,MATCH('Age gender adjustments'!B138,'LA SMR&lt;75 and MFF weighted popn'!$B:$B,0))</f>
        <v>856530.73918562511</v>
      </c>
      <c r="E138" s="8">
        <v>0.91611454700954931</v>
      </c>
      <c r="F138" s="6">
        <v>0.99370469983665322</v>
      </c>
      <c r="G138" s="4">
        <f t="shared" si="9"/>
        <v>766659.95995867962</v>
      </c>
      <c r="H138" s="4">
        <f t="shared" si="10"/>
        <v>847363.46875613637</v>
      </c>
      <c r="I138" s="6">
        <v>0.98001722716155593</v>
      </c>
      <c r="J138" s="13">
        <f t="shared" si="11"/>
        <v>824045.55292687356</v>
      </c>
      <c r="K138" s="6">
        <v>0.99102268922360859</v>
      </c>
      <c r="L138" s="13">
        <f t="shared" si="12"/>
        <v>841335.2618264386</v>
      </c>
    </row>
    <row r="139" spans="1:12" x14ac:dyDescent="0.2">
      <c r="A139" t="s">
        <v>14227</v>
      </c>
      <c r="B139" s="21" t="s">
        <v>6330</v>
      </c>
      <c r="C139" s="21" t="s">
        <v>5882</v>
      </c>
      <c r="D139" s="4">
        <f>INDEX('LA SMR&lt;75 and MFF weighted popn'!$K:$K,MATCH('Age gender adjustments'!B139,'LA SMR&lt;75 and MFF weighted popn'!$B:$B,0))</f>
        <v>635036.92869202758</v>
      </c>
      <c r="E139" s="8">
        <v>0.87320359274517345</v>
      </c>
      <c r="F139" s="6">
        <v>0.97012403309513284</v>
      </c>
      <c r="G139" s="4">
        <f t="shared" si="9"/>
        <v>541781.9653121439</v>
      </c>
      <c r="H139" s="4">
        <f t="shared" si="10"/>
        <v>613332.08481153275</v>
      </c>
      <c r="I139" s="6">
        <v>0.91335219216964503</v>
      </c>
      <c r="J139" s="13">
        <f t="shared" si="11"/>
        <v>569392.59274236113</v>
      </c>
      <c r="K139" s="6">
        <v>0.94759555673220075</v>
      </c>
      <c r="L139" s="13">
        <f t="shared" si="12"/>
        <v>596436.94481016113</v>
      </c>
    </row>
    <row r="140" spans="1:12" x14ac:dyDescent="0.2">
      <c r="A140" t="s">
        <v>14174</v>
      </c>
      <c r="B140" s="21" t="s">
        <v>4518</v>
      </c>
      <c r="C140" s="21" t="s">
        <v>5883</v>
      </c>
      <c r="D140" s="4">
        <f>INDEX('LA SMR&lt;75 and MFF weighted popn'!$K:$K,MATCH('Age gender adjustments'!B140,'LA SMR&lt;75 and MFF weighted popn'!$B:$B,0))</f>
        <v>126265.93939696523</v>
      </c>
      <c r="E140" s="8">
        <v>1.1449265867820371</v>
      </c>
      <c r="F140" s="6">
        <v>1.013917323462169</v>
      </c>
      <c r="G140" s="4">
        <f t="shared" si="9"/>
        <v>141245.26695118146</v>
      </c>
      <c r="H140" s="4">
        <f t="shared" si="10"/>
        <v>127455.38729501433</v>
      </c>
      <c r="I140" s="6">
        <v>0.92528232012485467</v>
      </c>
      <c r="J140" s="13">
        <f t="shared" si="11"/>
        <v>114692.50402460854</v>
      </c>
      <c r="K140" s="6">
        <v>0.98255585945145185</v>
      </c>
      <c r="L140" s="13">
        <f t="shared" si="12"/>
        <v>122966.27130972737</v>
      </c>
    </row>
    <row r="141" spans="1:12" x14ac:dyDescent="0.2">
      <c r="A141" t="s">
        <v>8404</v>
      </c>
      <c r="B141" s="21" t="s">
        <v>5636</v>
      </c>
      <c r="C141" s="21" t="s">
        <v>5884</v>
      </c>
      <c r="D141" s="4">
        <f>INDEX('LA SMR&lt;75 and MFF weighted popn'!$K:$K,MATCH('Age gender adjustments'!B141,'LA SMR&lt;75 and MFF weighted popn'!$B:$B,0))</f>
        <v>497018.34028178785</v>
      </c>
      <c r="E141" s="8">
        <v>1.2302459107733796</v>
      </c>
      <c r="F141" s="6">
        <v>1.0157274854081761</v>
      </c>
      <c r="G141" s="4">
        <f t="shared" si="9"/>
        <v>597412.62211107684</v>
      </c>
      <c r="H141" s="4">
        <f t="shared" si="10"/>
        <v>502596.035809692</v>
      </c>
      <c r="I141" s="6">
        <v>1.1160974827122669</v>
      </c>
      <c r="J141" s="13">
        <f t="shared" si="11"/>
        <v>544564.21592984884</v>
      </c>
      <c r="K141" s="6">
        <v>1.0476214641842732</v>
      </c>
      <c r="L141" s="13">
        <f t="shared" si="12"/>
        <v>516082.74963543972</v>
      </c>
    </row>
    <row r="142" spans="1:12" x14ac:dyDescent="0.2">
      <c r="A142" t="s">
        <v>8406</v>
      </c>
      <c r="B142" s="21" t="s">
        <v>6382</v>
      </c>
      <c r="C142" s="21" t="s">
        <v>5885</v>
      </c>
      <c r="D142" s="4">
        <f>INDEX('LA SMR&lt;75 and MFF weighted popn'!$K:$K,MATCH('Age gender adjustments'!B142,'LA SMR&lt;75 and MFF weighted popn'!$B:$B,0))</f>
        <v>160232.63769195636</v>
      </c>
      <c r="E142" s="8">
        <v>0.85257028210115948</v>
      </c>
      <c r="F142" s="6">
        <v>0.96731514941409613</v>
      </c>
      <c r="G142" s="4">
        <f t="shared" si="9"/>
        <v>133472.32375295294</v>
      </c>
      <c r="H142" s="4">
        <f t="shared" si="10"/>
        <v>154307.98881504423</v>
      </c>
      <c r="I142" s="6">
        <v>0.89584616929183825</v>
      </c>
      <c r="J142" s="13">
        <f t="shared" si="11"/>
        <v>140915.56924778008</v>
      </c>
      <c r="K142" s="6">
        <v>0.94198333449332849</v>
      </c>
      <c r="L142" s="13">
        <f t="shared" si="12"/>
        <v>149601.7732883553</v>
      </c>
    </row>
    <row r="143" spans="1:12" x14ac:dyDescent="0.2">
      <c r="A143" t="s">
        <v>8405</v>
      </c>
      <c r="B143" s="21" t="s">
        <v>2419</v>
      </c>
      <c r="C143" s="21" t="s">
        <v>5886</v>
      </c>
      <c r="D143" s="4">
        <f>INDEX('LA SMR&lt;75 and MFF weighted popn'!$K:$K,MATCH('Age gender adjustments'!B143,'LA SMR&lt;75 and MFF weighted popn'!$B:$B,0))</f>
        <v>181207.64239110431</v>
      </c>
      <c r="E143" s="8">
        <v>0.98886940564827819</v>
      </c>
      <c r="F143" s="6">
        <v>1.0061655402031184</v>
      </c>
      <c r="G143" s="4">
        <f t="shared" si="9"/>
        <v>175075.55017403673</v>
      </c>
      <c r="H143" s="4">
        <f t="shared" si="10"/>
        <v>181516.19900945577</v>
      </c>
      <c r="I143" s="6">
        <v>0.96943545726143654</v>
      </c>
      <c r="J143" s="13">
        <f t="shared" si="11"/>
        <v>172452.68739994141</v>
      </c>
      <c r="K143" s="6">
        <v>0.99423471212443626</v>
      </c>
      <c r="L143" s="13">
        <f t="shared" si="12"/>
        <v>178569.78342147797</v>
      </c>
    </row>
    <row r="144" spans="1:12" x14ac:dyDescent="0.2">
      <c r="A144" t="s">
        <v>14206</v>
      </c>
      <c r="B144" s="21" t="s">
        <v>10276</v>
      </c>
      <c r="C144" s="21" t="s">
        <v>5887</v>
      </c>
      <c r="D144" s="4">
        <f>INDEX('LA SMR&lt;75 and MFF weighted popn'!$K:$K,MATCH('Age gender adjustments'!B144,'LA SMR&lt;75 and MFF weighted popn'!$B:$B,0))</f>
        <v>265124.93605204142</v>
      </c>
      <c r="E144" s="8">
        <v>1.1696640977383741</v>
      </c>
      <c r="F144" s="6">
        <v>1.0100034512827789</v>
      </c>
      <c r="G144" s="4">
        <f t="shared" si="9"/>
        <v>302985.45863117027</v>
      </c>
      <c r="H144" s="4">
        <f t="shared" si="10"/>
        <v>266589.39807965583</v>
      </c>
      <c r="I144" s="6">
        <v>0.97767631100414631</v>
      </c>
      <c r="J144" s="13">
        <f t="shared" si="11"/>
        <v>254460.41178596334</v>
      </c>
      <c r="K144" s="6">
        <v>1.0018240018526055</v>
      </c>
      <c r="L144" s="13">
        <f t="shared" si="12"/>
        <v>263259.80135971104</v>
      </c>
    </row>
    <row r="145" spans="1:12" x14ac:dyDescent="0.2">
      <c r="A145" t="s">
        <v>14207</v>
      </c>
      <c r="B145" s="21" t="s">
        <v>13958</v>
      </c>
      <c r="C145" s="21" t="s">
        <v>12450</v>
      </c>
      <c r="D145" s="4">
        <f>INDEX('LA SMR&lt;75 and MFF weighted popn'!$K:$K,MATCH('Age gender adjustments'!B145,'LA SMR&lt;75 and MFF weighted popn'!$B:$B,0))</f>
        <v>115617.92925322957</v>
      </c>
      <c r="E145" s="8">
        <v>0.86332539137000919</v>
      </c>
      <c r="F145" s="6">
        <v>0.95181987082872621</v>
      </c>
      <c r="G145" s="4">
        <f t="shared" si="9"/>
        <v>97523.605763065367</v>
      </c>
      <c r="H145" s="4">
        <f t="shared" si="10"/>
        <v>109559.33649807482</v>
      </c>
      <c r="I145" s="6">
        <v>0.83200594534762073</v>
      </c>
      <c r="J145" s="13">
        <f t="shared" si="11"/>
        <v>94433.518841088648</v>
      </c>
      <c r="K145" s="6">
        <v>0.90734820375898539</v>
      </c>
      <c r="L145" s="13">
        <f t="shared" si="12"/>
        <v>103978.06012284146</v>
      </c>
    </row>
    <row r="146" spans="1:12" x14ac:dyDescent="0.2">
      <c r="A146" t="s">
        <v>8419</v>
      </c>
      <c r="B146" s="21" t="s">
        <v>3037</v>
      </c>
      <c r="C146" s="21" t="s">
        <v>12451</v>
      </c>
      <c r="D146" s="4">
        <f>INDEX('LA SMR&lt;75 and MFF weighted popn'!$K:$K,MATCH('Age gender adjustments'!B146,'LA SMR&lt;75 and MFF weighted popn'!$B:$B,0))</f>
        <v>183334.31221269842</v>
      </c>
      <c r="E146" s="8">
        <v>1.1732702304435798</v>
      </c>
      <c r="F146" s="6">
        <v>0.97854256092533509</v>
      </c>
      <c r="G146" s="4">
        <f t="shared" si="9"/>
        <v>210160.86835115423</v>
      </c>
      <c r="H146" s="4">
        <f t="shared" si="10"/>
        <v>178604.71217479644</v>
      </c>
      <c r="I146" s="6">
        <v>1.0157625201208516</v>
      </c>
      <c r="J146" s="13">
        <f t="shared" si="11"/>
        <v>182814.43903507155</v>
      </c>
      <c r="K146" s="6">
        <v>0.98817672622181796</v>
      </c>
      <c r="L146" s="13">
        <f t="shared" si="12"/>
        <v>179564.67954294811</v>
      </c>
    </row>
    <row r="147" spans="1:12" x14ac:dyDescent="0.2">
      <c r="A147" t="s">
        <v>8420</v>
      </c>
      <c r="B147" s="21" t="s">
        <v>3082</v>
      </c>
      <c r="C147" s="21" t="s">
        <v>12452</v>
      </c>
      <c r="D147" s="4">
        <f>INDEX('LA SMR&lt;75 and MFF weighted popn'!$K:$K,MATCH('Age gender adjustments'!B147,'LA SMR&lt;75 and MFF weighted popn'!$B:$B,0))</f>
        <v>113194.35846731691</v>
      </c>
      <c r="E147" s="8">
        <v>0.91983551357385285</v>
      </c>
      <c r="F147" s="6">
        <v>0.97119888248190178</v>
      </c>
      <c r="G147" s="4">
        <f t="shared" si="9"/>
        <v>101729.05371796667</v>
      </c>
      <c r="H147" s="4">
        <f t="shared" si="10"/>
        <v>109446.63058204591</v>
      </c>
      <c r="I147" s="6">
        <v>0.92613655786462568</v>
      </c>
      <c r="J147" s="13">
        <f t="shared" si="11"/>
        <v>102913.97823588541</v>
      </c>
      <c r="K147" s="6">
        <v>0.95163452351943034</v>
      </c>
      <c r="L147" s="13">
        <f t="shared" si="12"/>
        <v>106767.11597825785</v>
      </c>
    </row>
    <row r="148" spans="1:12" x14ac:dyDescent="0.2">
      <c r="A148" t="s">
        <v>14196</v>
      </c>
      <c r="B148" s="21" t="s">
        <v>3303</v>
      </c>
      <c r="C148" s="21" t="s">
        <v>12453</v>
      </c>
      <c r="D148" s="4">
        <f>INDEX('LA SMR&lt;75 and MFF weighted popn'!$K:$K,MATCH('Age gender adjustments'!B148,'LA SMR&lt;75 and MFF weighted popn'!$B:$B,0))</f>
        <v>209769.47127698862</v>
      </c>
      <c r="E148" s="8">
        <v>0.97072250840713536</v>
      </c>
      <c r="F148" s="6">
        <v>1.0023699128580659</v>
      </c>
      <c r="G148" s="4">
        <f t="shared" si="9"/>
        <v>198951.59837846292</v>
      </c>
      <c r="H148" s="4">
        <f t="shared" si="10"/>
        <v>209333.98715104014</v>
      </c>
      <c r="I148" s="6">
        <v>1.060828966355192</v>
      </c>
      <c r="J148" s="13">
        <f t="shared" si="11"/>
        <v>218455.11094097784</v>
      </c>
      <c r="K148" s="6">
        <v>1.0278271243293478</v>
      </c>
      <c r="L148" s="13">
        <f t="shared" si="12"/>
        <v>213700.18503855274</v>
      </c>
    </row>
    <row r="149" spans="1:12" x14ac:dyDescent="0.2">
      <c r="A149" t="s">
        <v>14243</v>
      </c>
      <c r="B149" s="21" t="s">
        <v>11535</v>
      </c>
      <c r="C149" s="21" t="s">
        <v>12454</v>
      </c>
      <c r="D149" s="4">
        <f>INDEX('LA SMR&lt;75 and MFF weighted popn'!$K:$K,MATCH('Age gender adjustments'!B149,'LA SMR&lt;75 and MFF weighted popn'!$B:$B,0))</f>
        <v>397509.56984873622</v>
      </c>
      <c r="E149" s="8">
        <v>0.89094446656779247</v>
      </c>
      <c r="F149" s="6">
        <v>0.96222971327782514</v>
      </c>
      <c r="G149" s="4">
        <f t="shared" si="9"/>
        <v>346025.6336730991</v>
      </c>
      <c r="H149" s="4">
        <f t="shared" si="10"/>
        <v>380798.99336198933</v>
      </c>
      <c r="I149" s="6">
        <v>0.85574942172884783</v>
      </c>
      <c r="J149" s="13">
        <f t="shared" si="11"/>
        <v>333940.24338562932</v>
      </c>
      <c r="K149" s="6">
        <v>0.92770219270983356</v>
      </c>
      <c r="L149" s="13">
        <f t="shared" si="12"/>
        <v>365509.53578839696</v>
      </c>
    </row>
    <row r="150" spans="1:12" x14ac:dyDescent="0.2">
      <c r="A150" t="s">
        <v>6858</v>
      </c>
      <c r="B150" s="21" t="s">
        <v>7321</v>
      </c>
      <c r="C150" s="21" t="s">
        <v>12455</v>
      </c>
      <c r="D150" s="4">
        <f>INDEX('LA SMR&lt;75 and MFF weighted popn'!$K:$K,MATCH('Age gender adjustments'!B150,'LA SMR&lt;75 and MFF weighted popn'!$B:$B,0))</f>
        <v>1168.75322130412</v>
      </c>
      <c r="E150" s="8">
        <v>0.91256380773547197</v>
      </c>
      <c r="F150" s="6">
        <v>0.93567356911047328</v>
      </c>
      <c r="G150" s="4">
        <f t="shared" si="9"/>
        <v>1042.0681224696427</v>
      </c>
      <c r="H150" s="4">
        <f t="shared" si="10"/>
        <v>1088.7210554347394</v>
      </c>
      <c r="I150" s="6">
        <v>0.90371620797379337</v>
      </c>
      <c r="J150" s="13">
        <f t="shared" si="11"/>
        <v>1036.8822707141974</v>
      </c>
      <c r="K150" s="6">
        <v>0.93550891474483933</v>
      </c>
      <c r="L150" s="13">
        <f t="shared" si="12"/>
        <v>1083.7105253065463</v>
      </c>
    </row>
    <row r="151" spans="1:12" x14ac:dyDescent="0.2">
      <c r="A151" t="s">
        <v>14247</v>
      </c>
      <c r="B151" s="21" t="s">
        <v>4439</v>
      </c>
      <c r="C151" s="21" t="s">
        <v>12456</v>
      </c>
      <c r="D151" s="4">
        <f>INDEX('LA SMR&lt;75 and MFF weighted popn'!$K:$K,MATCH('Age gender adjustments'!B151,'LA SMR&lt;75 and MFF weighted popn'!$B:$B,0))</f>
        <v>342677.57605126023</v>
      </c>
      <c r="E151" s="8">
        <v>0.89007581609752473</v>
      </c>
      <c r="F151" s="6">
        <v>0.99259461562113505</v>
      </c>
      <c r="G151" s="4">
        <f t="shared" si="9"/>
        <v>298004.44128172949</v>
      </c>
      <c r="H151" s="4">
        <f t="shared" si="10"/>
        <v>338631.25546483131</v>
      </c>
      <c r="I151" s="6">
        <v>0.9288372221415454</v>
      </c>
      <c r="J151" s="13">
        <f t="shared" si="11"/>
        <v>312463.90329781891</v>
      </c>
      <c r="K151" s="6">
        <v>0.97370980402155938</v>
      </c>
      <c r="L151" s="13">
        <f t="shared" si="12"/>
        <v>330717.95146243292</v>
      </c>
    </row>
    <row r="152" spans="1:12" x14ac:dyDescent="0.2">
      <c r="A152" t="s">
        <v>14237</v>
      </c>
      <c r="B152" s="21" t="s">
        <v>6073</v>
      </c>
      <c r="C152" s="21" t="s">
        <v>12457</v>
      </c>
      <c r="D152" s="4">
        <f>INDEX('LA SMR&lt;75 and MFF weighted popn'!$K:$K,MATCH('Age gender adjustments'!B152,'LA SMR&lt;75 and MFF weighted popn'!$B:$B,0))</f>
        <v>511417.35119658126</v>
      </c>
      <c r="E152" s="8">
        <v>0.89199721505314999</v>
      </c>
      <c r="F152" s="6">
        <v>0.96162867799994678</v>
      </c>
      <c r="G152" s="4">
        <f t="shared" si="9"/>
        <v>445706.53949955013</v>
      </c>
      <c r="H152" s="4">
        <f t="shared" si="10"/>
        <v>489612.28305830323</v>
      </c>
      <c r="I152" s="6">
        <v>0.84039422974345623</v>
      </c>
      <c r="J152" s="13">
        <f t="shared" si="11"/>
        <v>421922.87993002433</v>
      </c>
      <c r="K152" s="6">
        <v>0.91873380908918978</v>
      </c>
      <c r="L152" s="13">
        <f t="shared" si="12"/>
        <v>465701.56481457909</v>
      </c>
    </row>
    <row r="153" spans="1:12" x14ac:dyDescent="0.2">
      <c r="A153" t="s">
        <v>14231</v>
      </c>
      <c r="B153" s="21" t="s">
        <v>1653</v>
      </c>
      <c r="C153" s="21" t="s">
        <v>12458</v>
      </c>
      <c r="D153" s="4">
        <f>INDEX('LA SMR&lt;75 and MFF weighted popn'!$K:$K,MATCH('Age gender adjustments'!B153,'LA SMR&lt;75 and MFF weighted popn'!$B:$B,0))</f>
        <v>265980.40085768391</v>
      </c>
      <c r="E153" s="8">
        <v>0.81276508884195608</v>
      </c>
      <c r="F153" s="6">
        <v>0.94738373721410885</v>
      </c>
      <c r="G153" s="4">
        <f t="shared" si="9"/>
        <v>211214.98478396542</v>
      </c>
      <c r="H153" s="4">
        <f t="shared" si="10"/>
        <v>250867.84609759491</v>
      </c>
      <c r="I153" s="6">
        <v>0.79152673894260805</v>
      </c>
      <c r="J153" s="13">
        <f t="shared" si="11"/>
        <v>206675.87417595982</v>
      </c>
      <c r="K153" s="6">
        <v>0.88892544128172768</v>
      </c>
      <c r="L153" s="13">
        <f t="shared" si="12"/>
        <v>234345.98234792499</v>
      </c>
    </row>
    <row r="154" spans="1:12" x14ac:dyDescent="0.2">
      <c r="A154" t="s">
        <v>14217</v>
      </c>
      <c r="B154" s="21" t="s">
        <v>805</v>
      </c>
      <c r="C154" s="21" t="s">
        <v>9456</v>
      </c>
      <c r="D154" s="4">
        <f>INDEX('LA SMR&lt;75 and MFF weighted popn'!$K:$K,MATCH('Age gender adjustments'!B154,'LA SMR&lt;75 and MFF weighted popn'!$B:$B,0))</f>
        <v>474880.16529348551</v>
      </c>
      <c r="E154" s="8">
        <v>0.92957626232066415</v>
      </c>
      <c r="F154" s="6">
        <v>0.98381332471507821</v>
      </c>
      <c r="G154" s="4">
        <f t="shared" si="9"/>
        <v>431299.64896325138</v>
      </c>
      <c r="H154" s="4">
        <f t="shared" si="10"/>
        <v>465121.2378655902</v>
      </c>
      <c r="I154" s="6">
        <v>0.92619576593862984</v>
      </c>
      <c r="J154" s="13">
        <f t="shared" si="11"/>
        <v>431778.86284012417</v>
      </c>
      <c r="K154" s="6">
        <v>0.96680210726062932</v>
      </c>
      <c r="L154" s="13">
        <f t="shared" si="12"/>
        <v>455055.28109000844</v>
      </c>
    </row>
    <row r="155" spans="1:12" x14ac:dyDescent="0.2">
      <c r="A155" t="s">
        <v>14223</v>
      </c>
      <c r="B155" s="21" t="s">
        <v>10951</v>
      </c>
      <c r="C155" s="21" t="s">
        <v>5889</v>
      </c>
      <c r="D155" s="4">
        <f>INDEX('LA SMR&lt;75 and MFF weighted popn'!$K:$K,MATCH('Age gender adjustments'!B155,'LA SMR&lt;75 and MFF weighted popn'!$B:$B,0))</f>
        <v>374591.07289064594</v>
      </c>
      <c r="E155" s="8">
        <v>0.87527536479077461</v>
      </c>
      <c r="F155" s="6">
        <v>0.97517353882969626</v>
      </c>
      <c r="G155" s="4">
        <f t="shared" si="9"/>
        <v>320340.7422742843</v>
      </c>
      <c r="H155" s="4">
        <f t="shared" si="10"/>
        <v>363671.08393557055</v>
      </c>
      <c r="I155" s="6">
        <v>0.86501130154683203</v>
      </c>
      <c r="J155" s="13">
        <f t="shared" si="11"/>
        <v>318092.74312042177</v>
      </c>
      <c r="K155" s="6">
        <v>0.93640695099692084</v>
      </c>
      <c r="L155" s="13">
        <f t="shared" si="12"/>
        <v>347667.89826133655</v>
      </c>
    </row>
    <row r="156" spans="1:12" x14ac:dyDescent="0.2">
      <c r="G156" s="4"/>
    </row>
    <row r="157" spans="1:12" x14ac:dyDescent="0.2">
      <c r="C157" t="s">
        <v>2929</v>
      </c>
      <c r="D157" s="13">
        <f>SUM(D4:D156)</f>
        <v>54068351.99999994</v>
      </c>
      <c r="E157" s="13"/>
      <c r="G157" s="4">
        <f>SUM(G4:G156)</f>
        <v>54068351.999999911</v>
      </c>
      <c r="H157" s="4">
        <f>SUM(H4:H156)</f>
        <v>54068351.999999933</v>
      </c>
      <c r="J157" s="13">
        <f>SUM(J4:J156)</f>
        <v>54068352.000000007</v>
      </c>
      <c r="L157" s="13">
        <f>SUM(L4:L156)</f>
        <v>54068351.99999994</v>
      </c>
    </row>
    <row r="159" spans="1:12" x14ac:dyDescent="0.2">
      <c r="B159" s="5" t="s">
        <v>2914</v>
      </c>
    </row>
    <row r="160" spans="1:12" x14ac:dyDescent="0.2">
      <c r="B160" t="s">
        <v>9669</v>
      </c>
    </row>
    <row r="161" spans="2:2" x14ac:dyDescent="0.2">
      <c r="B161" t="s">
        <v>9668</v>
      </c>
    </row>
  </sheetData>
  <mergeCells count="3">
    <mergeCell ref="E2:H2"/>
    <mergeCell ref="I2:L2"/>
    <mergeCell ref="A1:C1"/>
  </mergeCells>
  <phoneticPr fontId="7" type="noConversion"/>
  <pageMargins left="0.75" right="0.75" top="1" bottom="1" header="0.5" footer="0.5"/>
  <pageSetup paperSize="9" scale="75" fitToHeight="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58"/>
  <sheetViews>
    <sheetView workbookViewId="0">
      <pane xSplit="3" ySplit="4" topLeftCell="D5" activePane="bottomRight" state="frozen"/>
      <selection sqref="A1:B1"/>
      <selection pane="topRight" sqref="A1:B1"/>
      <selection pane="bottomLeft" sqref="A1:B1"/>
      <selection pane="bottomRight" activeCell="D5" sqref="D5"/>
    </sheetView>
  </sheetViews>
  <sheetFormatPr defaultRowHeight="12.75" x14ac:dyDescent="0.2"/>
  <cols>
    <col min="1" max="1" width="8.140625" customWidth="1"/>
    <col min="2" max="2" width="11.140625" customWidth="1"/>
    <col min="3" max="3" width="25.5703125" customWidth="1"/>
    <col min="4" max="4" width="13.5703125" customWidth="1"/>
    <col min="5" max="5" width="13.42578125" customWidth="1"/>
    <col min="6" max="6" width="13.7109375" customWidth="1"/>
    <col min="7" max="7" width="14.5703125" customWidth="1"/>
    <col min="8" max="9" width="13.7109375" customWidth="1"/>
    <col min="10" max="10" width="11.5703125" bestFit="1" customWidth="1"/>
    <col min="11" max="11" width="12.85546875" bestFit="1" customWidth="1"/>
  </cols>
  <sheetData>
    <row r="1" spans="1:11" ht="13.5" customHeight="1" x14ac:dyDescent="0.2">
      <c r="A1" s="188" t="s">
        <v>9385</v>
      </c>
      <c r="B1" s="189"/>
      <c r="C1" s="189"/>
      <c r="D1" s="177"/>
      <c r="E1" s="177"/>
      <c r="F1" s="177"/>
      <c r="G1" s="177"/>
    </row>
    <row r="2" spans="1:11" ht="12.75" customHeight="1" x14ac:dyDescent="0.2"/>
    <row r="4" spans="1:11" ht="63.75" x14ac:dyDescent="0.2">
      <c r="A4" t="s">
        <v>6859</v>
      </c>
      <c r="B4" s="26" t="s">
        <v>6860</v>
      </c>
      <c r="C4" s="25" t="s">
        <v>7324</v>
      </c>
      <c r="D4" s="27" t="s">
        <v>178</v>
      </c>
      <c r="E4" s="28" t="s">
        <v>5373</v>
      </c>
      <c r="F4" s="29" t="s">
        <v>5890</v>
      </c>
      <c r="G4" s="30" t="s">
        <v>10986</v>
      </c>
      <c r="H4" s="30" t="s">
        <v>6570</v>
      </c>
      <c r="I4" s="30" t="s">
        <v>6456</v>
      </c>
      <c r="J4" s="43" t="s">
        <v>4829</v>
      </c>
      <c r="K4" s="30" t="s">
        <v>4830</v>
      </c>
    </row>
    <row r="5" spans="1:11" x14ac:dyDescent="0.2">
      <c r="A5" t="s">
        <v>8407</v>
      </c>
      <c r="B5" s="21" t="s">
        <v>4601</v>
      </c>
      <c r="C5" s="21" t="s">
        <v>11590</v>
      </c>
      <c r="D5" s="9">
        <f>SUMIF('MSOA level weighted population'!$A$5:$A$6785,'LA SMR&lt;75 and MFF weighted popn'!B5,'MSOA level weighted population'!$E$5:$E$6785)</f>
        <v>91304</v>
      </c>
      <c r="E5" s="9">
        <v>92707.187190754557</v>
      </c>
      <c r="F5" s="20">
        <f>(E5-D5)/D5</f>
        <v>1.5368299206546891E-2</v>
      </c>
      <c r="G5" s="9">
        <f>SUMIF('MSOA level weighted population'!$A$5:$A$6785,'LA SMR&lt;75 and MFF weighted popn'!B5,'MSOA level weighted population'!$H$5:$H$6785)</f>
        <v>132946.86780416401</v>
      </c>
      <c r="H5" s="23">
        <f>(G5*(1+F5))</f>
        <v>134990.03504715164</v>
      </c>
      <c r="I5" s="24">
        <f>H5*(Inputs!$B$5/$H$158)</f>
        <v>134698.95169059566</v>
      </c>
      <c r="J5" s="55">
        <f>INDEX(MFF!$C:$C,MATCH('LA SMR&lt;75 and MFF weighted popn'!B5,MFF!$A:$A,0),1)</f>
        <v>0.93271081430293834</v>
      </c>
      <c r="K5" s="56">
        <f>(I5*J5)*($I$158/SUMPRODUCT($I$5:$I$156,$J$5:$J$156))</f>
        <v>125580.24301686755</v>
      </c>
    </row>
    <row r="6" spans="1:11" x14ac:dyDescent="0.2">
      <c r="A6" t="s">
        <v>8408</v>
      </c>
      <c r="B6" s="21" t="s">
        <v>4821</v>
      </c>
      <c r="C6" s="21" t="s">
        <v>11591</v>
      </c>
      <c r="D6" s="9">
        <f>SUMIF('MSOA level weighted population'!$A$5:$A$6785,'LA SMR&lt;75 and MFF weighted popn'!B6,'MSOA level weighted population'!$E$5:$E$6785)</f>
        <v>142370</v>
      </c>
      <c r="E6" s="9">
        <v>139855.14839616095</v>
      </c>
      <c r="F6" s="20">
        <f t="shared" ref="F6:F69" si="0">(E6-D6)/D6</f>
        <v>-1.7664196135696086E-2</v>
      </c>
      <c r="G6" s="9">
        <f>SUMIF('MSOA level weighted population'!$A$5:$A$6785,'LA SMR&lt;75 and MFF weighted popn'!B6,'MSOA level weighted population'!$H$5:$H$6785)</f>
        <v>218381.49223111628</v>
      </c>
      <c r="H6" s="23">
        <f t="shared" ref="H6:H69" si="1">G6*(1+F6)</f>
        <v>214523.95871993987</v>
      </c>
      <c r="I6" s="24">
        <f>H6*(Inputs!$B$5/$H$158)</f>
        <v>214061.37380436392</v>
      </c>
      <c r="J6" s="55">
        <f>INDEX(MFF!$C:$C,MATCH('LA SMR&lt;75 and MFF weighted popn'!B6,MFF!$A:$A,0),1)</f>
        <v>0.94524018348721461</v>
      </c>
      <c r="K6" s="56">
        <f t="shared" ref="K6:K36" si="2">(I6*J6)*($I$158/SUMPRODUCT($I$5:$I$156,$J$5:$J$156))</f>
        <v>202250.95235324511</v>
      </c>
    </row>
    <row r="7" spans="1:11" x14ac:dyDescent="0.2">
      <c r="A7" t="s">
        <v>8409</v>
      </c>
      <c r="B7" s="21" t="s">
        <v>5215</v>
      </c>
      <c r="C7" s="21" t="s">
        <v>11592</v>
      </c>
      <c r="D7" s="9">
        <f>SUMIF('MSOA level weighted population'!$A$5:$A$6785,'LA SMR&lt;75 and MFF weighted popn'!B7,'MSOA level weighted population'!$E$5:$E$6785)</f>
        <v>137398</v>
      </c>
      <c r="E7" s="9">
        <v>135065.38528446879</v>
      </c>
      <c r="F7" s="20">
        <f t="shared" si="0"/>
        <v>-1.6977064553568514E-2</v>
      </c>
      <c r="G7" s="9">
        <f>SUMIF('MSOA level weighted population'!$A$5:$A$6785,'LA SMR&lt;75 and MFF weighted popn'!B7,'MSOA level weighted population'!$H$5:$H$6785)</f>
        <v>154357.73387759333</v>
      </c>
      <c r="H7" s="23">
        <f t="shared" si="1"/>
        <v>151737.19266521087</v>
      </c>
      <c r="I7" s="24">
        <f>H7*(Inputs!$B$5/$H$158)</f>
        <v>151409.99687375897</v>
      </c>
      <c r="J7" s="55">
        <f>INDEX(MFF!$C:$C,MATCH('LA SMR&lt;75 and MFF weighted popn'!B7,MFF!$A:$A,0),1)</f>
        <v>0.95974522697944553</v>
      </c>
      <c r="K7" s="56">
        <f t="shared" si="2"/>
        <v>145251.49216592792</v>
      </c>
    </row>
    <row r="8" spans="1:11" x14ac:dyDescent="0.2">
      <c r="A8" t="s">
        <v>8410</v>
      </c>
      <c r="B8" s="21" t="s">
        <v>5256</v>
      </c>
      <c r="C8" s="21" t="s">
        <v>11593</v>
      </c>
      <c r="D8" s="9">
        <f>SUMIF('MSOA level weighted population'!$A$5:$A$6785,'LA SMR&lt;75 and MFF weighted popn'!B8,'MSOA level weighted population'!$E$5:$E$6785)</f>
        <v>192389</v>
      </c>
      <c r="E8" s="9">
        <v>194794.84255778193</v>
      </c>
      <c r="F8" s="20">
        <f t="shared" si="0"/>
        <v>1.2505094146660822E-2</v>
      </c>
      <c r="G8" s="9">
        <f>SUMIF('MSOA level weighted population'!$A$5:$A$6785,'LA SMR&lt;75 and MFF weighted popn'!B8,'MSOA level weighted population'!$H$5:$H$6785)</f>
        <v>224692.96251948419</v>
      </c>
      <c r="H8" s="23">
        <f t="shared" si="1"/>
        <v>227502.76916988249</v>
      </c>
      <c r="I8" s="24">
        <f>H8*(Inputs!$B$5/$H$158)</f>
        <v>227012.19762767479</v>
      </c>
      <c r="J8" s="55">
        <f>INDEX(MFF!$C:$C,MATCH('LA SMR&lt;75 and MFF weighted popn'!B8,MFF!$A:$A,0),1)</f>
        <v>0.94287352174482431</v>
      </c>
      <c r="K8" s="56">
        <f t="shared" si="2"/>
        <v>213950.21337034128</v>
      </c>
    </row>
    <row r="9" spans="1:11" x14ac:dyDescent="0.2">
      <c r="A9" t="s">
        <v>8421</v>
      </c>
      <c r="B9" s="21" t="s">
        <v>6766</v>
      </c>
      <c r="C9" s="21" t="s">
        <v>11594</v>
      </c>
      <c r="D9" s="9">
        <f>SUMIF('MSOA level weighted population'!$A$5:$A$6785,'LA SMR&lt;75 and MFF weighted popn'!B9,'MSOA level weighted population'!$E$5:$E$6785)</f>
        <v>100843</v>
      </c>
      <c r="E9" s="9">
        <v>106564.97881914474</v>
      </c>
      <c r="F9" s="20">
        <f t="shared" si="0"/>
        <v>5.6741457703011061E-2</v>
      </c>
      <c r="G9" s="9">
        <f>SUMIF('MSOA level weighted population'!$A$5:$A$6785,'LA SMR&lt;75 and MFF weighted popn'!B9,'MSOA level weighted population'!$H$5:$H$6785)</f>
        <v>125187.84250031279</v>
      </c>
      <c r="H9" s="23">
        <f t="shared" si="1"/>
        <v>132291.1831704755</v>
      </c>
      <c r="I9" s="24">
        <f>H9*(Inputs!$B$5/$H$158)</f>
        <v>132005.91943507033</v>
      </c>
      <c r="J9" s="55">
        <f>INDEX(MFF!$C:$C,MATCH('LA SMR&lt;75 and MFF weighted popn'!B9,MFF!$A:$A,0),1)</f>
        <v>0.95975377500465453</v>
      </c>
      <c r="K9" s="56">
        <f t="shared" si="2"/>
        <v>126637.7910534433</v>
      </c>
    </row>
    <row r="10" spans="1:11" x14ac:dyDescent="0.2">
      <c r="A10" t="s">
        <v>14244</v>
      </c>
      <c r="B10" s="21" t="s">
        <v>6791</v>
      </c>
      <c r="C10" s="21" t="s">
        <v>11595</v>
      </c>
      <c r="D10" s="9">
        <f>SUMIF('MSOA level weighted population'!$A$5:$A$6785,'LA SMR&lt;75 and MFF weighted popn'!B10,'MSOA level weighted population'!$E$5:$E$6785)</f>
        <v>510804</v>
      </c>
      <c r="E10" s="9">
        <v>519587.56778731145</v>
      </c>
      <c r="F10" s="20">
        <f t="shared" si="0"/>
        <v>1.7195573619845278E-2</v>
      </c>
      <c r="G10" s="9">
        <f>SUMIF('MSOA level weighted population'!$A$5:$A$6785,'LA SMR&lt;75 and MFF weighted popn'!B10,'MSOA level weighted population'!$H$5:$H$6785)</f>
        <v>576282.13850186183</v>
      </c>
      <c r="H10" s="23">
        <f t="shared" si="1"/>
        <v>586191.6404402724</v>
      </c>
      <c r="I10" s="24">
        <f>H10*(Inputs!$B$5/$H$158)</f>
        <v>584927.61654232454</v>
      </c>
      <c r="J10" s="55">
        <f>INDEX(MFF!$C:$C,MATCH('LA SMR&lt;75 and MFF weighted popn'!B10,MFF!$A:$A,0),1)</f>
        <v>0.93102587116496971</v>
      </c>
      <c r="K10" s="56">
        <f t="shared" si="2"/>
        <v>544344.65996760002</v>
      </c>
    </row>
    <row r="11" spans="1:11" x14ac:dyDescent="0.2">
      <c r="A11" t="s">
        <v>14245</v>
      </c>
      <c r="B11" s="21" t="s">
        <v>11963</v>
      </c>
      <c r="C11" s="21" t="s">
        <v>11596</v>
      </c>
      <c r="D11" s="9">
        <f>SUMIF('MSOA level weighted population'!$A$5:$A$6785,'LA SMR&lt;75 and MFF weighted popn'!B11,'MSOA level weighted population'!$E$5:$E$6785)</f>
        <v>311991</v>
      </c>
      <c r="E11" s="9">
        <v>318151.64452784363</v>
      </c>
      <c r="F11" s="20">
        <f t="shared" si="0"/>
        <v>1.9746225140608639E-2</v>
      </c>
      <c r="G11" s="9">
        <f>SUMIF('MSOA level weighted population'!$A$5:$A$6785,'LA SMR&lt;75 and MFF weighted popn'!B11,'MSOA level weighted population'!$H$5:$H$6785)</f>
        <v>293065.56676621031</v>
      </c>
      <c r="H11" s="23">
        <f t="shared" si="1"/>
        <v>298852.50542853598</v>
      </c>
      <c r="I11" s="24">
        <f>H11*(Inputs!$B$5/$H$158)</f>
        <v>298208.08015399682</v>
      </c>
      <c r="J11" s="55">
        <f>INDEX(MFF!$C:$C,MATCH('LA SMR&lt;75 and MFF weighted popn'!B11,MFF!$A:$A,0),1)</f>
        <v>0.96228505227150563</v>
      </c>
      <c r="K11" s="56">
        <f t="shared" si="2"/>
        <v>286835.72267312248</v>
      </c>
    </row>
    <row r="12" spans="1:11" x14ac:dyDescent="0.2">
      <c r="A12" t="s">
        <v>14123</v>
      </c>
      <c r="B12" s="21" t="s">
        <v>11343</v>
      </c>
      <c r="C12" s="21" t="s">
        <v>11597</v>
      </c>
      <c r="D12" s="9">
        <f>SUMIF('MSOA level weighted population'!$A$5:$A$6785,'LA SMR&lt;75 and MFF weighted popn'!B12,'MSOA level weighted population'!$E$5:$E$6785)</f>
        <v>191690</v>
      </c>
      <c r="E12" s="9">
        <v>201476.16686649303</v>
      </c>
      <c r="F12" s="20">
        <f t="shared" si="0"/>
        <v>5.1052046880343434E-2</v>
      </c>
      <c r="G12" s="9">
        <f>SUMIF('MSOA level weighted population'!$A$5:$A$6785,'LA SMR&lt;75 and MFF weighted popn'!B12,'MSOA level weighted population'!$H$5:$H$6785)</f>
        <v>245044.8116336794</v>
      </c>
      <c r="H12" s="23">
        <f t="shared" si="1"/>
        <v>257554.85084498694</v>
      </c>
      <c r="I12" s="24">
        <f>H12*(Inputs!$B$5/$H$158)</f>
        <v>256999.47703198623</v>
      </c>
      <c r="J12" s="55">
        <f>INDEX(MFF!$C:$C,MATCH('LA SMR&lt;75 and MFF weighted popn'!B12,MFF!$A:$A,0),1)</f>
        <v>0.95435727296868822</v>
      </c>
      <c r="K12" s="56">
        <f t="shared" si="2"/>
        <v>245162.09181338942</v>
      </c>
    </row>
    <row r="13" spans="1:11" x14ac:dyDescent="0.2">
      <c r="A13" t="s">
        <v>14124</v>
      </c>
      <c r="B13" s="21" t="s">
        <v>3962</v>
      </c>
      <c r="C13" s="21" t="s">
        <v>11598</v>
      </c>
      <c r="D13" s="9">
        <f>SUMIF('MSOA level weighted population'!$A$5:$A$6785,'LA SMR&lt;75 and MFF weighted popn'!B13,'MSOA level weighted population'!$E$5:$E$6785)</f>
        <v>292179</v>
      </c>
      <c r="E13" s="9">
        <v>285380.96731462498</v>
      </c>
      <c r="F13" s="20">
        <f t="shared" si="0"/>
        <v>-2.3266671065939083E-2</v>
      </c>
      <c r="G13" s="9">
        <f>SUMIF('MSOA level weighted population'!$A$5:$A$6785,'LA SMR&lt;75 and MFF weighted popn'!B13,'MSOA level weighted population'!$H$5:$H$6785)</f>
        <v>389246.42730564479</v>
      </c>
      <c r="H13" s="23">
        <f t="shared" si="1"/>
        <v>380189.9587179324</v>
      </c>
      <c r="I13" s="24">
        <f>H13*(Inputs!$B$5/$H$158)</f>
        <v>379370.14287542336</v>
      </c>
      <c r="J13" s="55">
        <f>INDEX(MFF!$C:$C,MATCH('LA SMR&lt;75 and MFF weighted popn'!B13,MFF!$A:$A,0),1)</f>
        <v>0.9566086351591947</v>
      </c>
      <c r="K13" s="56">
        <f t="shared" si="2"/>
        <v>362750.09607554192</v>
      </c>
    </row>
    <row r="14" spans="1:11" x14ac:dyDescent="0.2">
      <c r="A14" t="s">
        <v>14125</v>
      </c>
      <c r="B14" s="21" t="s">
        <v>4103</v>
      </c>
      <c r="C14" s="21" t="s">
        <v>11599</v>
      </c>
      <c r="D14" s="9">
        <f>SUMIF('MSOA level weighted population'!$A$5:$A$6785,'LA SMR&lt;75 and MFF weighted popn'!B14,'MSOA level weighted population'!$E$5:$E$6785)</f>
        <v>198478</v>
      </c>
      <c r="E14" s="9">
        <v>204007.40210674985</v>
      </c>
      <c r="F14" s="20">
        <f t="shared" si="0"/>
        <v>2.7859017658127622E-2</v>
      </c>
      <c r="G14" s="9">
        <f>SUMIF('MSOA level weighted population'!$A$5:$A$6785,'LA SMR&lt;75 and MFF weighted popn'!B14,'MSOA level weighted population'!$H$5:$H$6785)</f>
        <v>244739.29470077489</v>
      </c>
      <c r="H14" s="23">
        <f t="shared" si="1"/>
        <v>251557.49103348149</v>
      </c>
      <c r="I14" s="24">
        <f>H14*(Inputs!$B$5/$H$158)</f>
        <v>251015.04952043755</v>
      </c>
      <c r="J14" s="55">
        <f>INDEX(MFF!$C:$C,MATCH('LA SMR&lt;75 and MFF weighted popn'!B14,MFF!$A:$A,0),1)</f>
        <v>0.95493647534003623</v>
      </c>
      <c r="K14" s="56">
        <f t="shared" si="2"/>
        <v>239598.63173416333</v>
      </c>
    </row>
    <row r="15" spans="1:11" x14ac:dyDescent="0.2">
      <c r="A15" t="s">
        <v>14126</v>
      </c>
      <c r="B15" s="21" t="s">
        <v>4643</v>
      </c>
      <c r="C15" s="21" t="s">
        <v>11600</v>
      </c>
      <c r="D15" s="9">
        <f>SUMIF('MSOA level weighted population'!$A$5:$A$6785,'LA SMR&lt;75 and MFF weighted popn'!B15,'MSOA level weighted population'!$E$5:$E$6785)</f>
        <v>153670</v>
      </c>
      <c r="E15" s="9">
        <v>149221.51229586496</v>
      </c>
      <c r="F15" s="20">
        <f t="shared" si="0"/>
        <v>-2.8948315898581642E-2</v>
      </c>
      <c r="G15" s="9">
        <f>SUMIF('MSOA level weighted population'!$A$5:$A$6785,'LA SMR&lt;75 and MFF weighted popn'!B15,'MSOA level weighted population'!$H$5:$H$6785)</f>
        <v>201154.865737049</v>
      </c>
      <c r="H15" s="23">
        <f t="shared" si="1"/>
        <v>195331.77113915613</v>
      </c>
      <c r="I15" s="24">
        <f>H15*(Inputs!$B$5/$H$158)</f>
        <v>194910.57095526587</v>
      </c>
      <c r="J15" s="55">
        <f>INDEX(MFF!$C:$C,MATCH('LA SMR&lt;75 and MFF weighted popn'!B15,MFF!$A:$A,0),1)</f>
        <v>0.94371533953472519</v>
      </c>
      <c r="K15" s="56">
        <f t="shared" si="2"/>
        <v>183859.6796670875</v>
      </c>
    </row>
    <row r="16" spans="1:11" x14ac:dyDescent="0.2">
      <c r="A16" t="s">
        <v>14127</v>
      </c>
      <c r="B16" s="21" t="s">
        <v>7845</v>
      </c>
      <c r="C16" s="21" t="s">
        <v>11601</v>
      </c>
      <c r="D16" s="9">
        <f>SUMIF('MSOA level weighted population'!$A$5:$A$6785,'LA SMR&lt;75 and MFF weighted popn'!B16,'MSOA level weighted population'!$E$5:$E$6785)</f>
        <v>283509</v>
      </c>
      <c r="E16" s="9">
        <v>277077.32654246659</v>
      </c>
      <c r="F16" s="20">
        <f t="shared" si="0"/>
        <v>-2.2685958673387484E-2</v>
      </c>
      <c r="G16" s="9">
        <f>SUMIF('MSOA level weighted population'!$A$5:$A$6785,'LA SMR&lt;75 and MFF weighted popn'!B16,'MSOA level weighted population'!$H$5:$H$6785)</f>
        <v>381291.0377752629</v>
      </c>
      <c r="H16" s="23">
        <f t="shared" si="1"/>
        <v>372641.08504976024</v>
      </c>
      <c r="I16" s="24">
        <f>H16*(Inputs!$B$5/$H$158)</f>
        <v>371837.54708646494</v>
      </c>
      <c r="J16" s="55">
        <f>INDEX(MFF!$C:$C,MATCH('LA SMR&lt;75 and MFF weighted popn'!B16,MFF!$A:$A,0),1)</f>
        <v>0.94270071351731088</v>
      </c>
      <c r="K16" s="56">
        <f t="shared" si="2"/>
        <v>350378.27357992082</v>
      </c>
    </row>
    <row r="17" spans="1:11" x14ac:dyDescent="0.2">
      <c r="A17" t="s">
        <v>14204</v>
      </c>
      <c r="B17" s="21" t="s">
        <v>7130</v>
      </c>
      <c r="C17" s="21" t="s">
        <v>11602</v>
      </c>
      <c r="D17" s="9">
        <f>SUMIF('MSOA level weighted population'!$A$5:$A$6785,'LA SMR&lt;75 and MFF weighted popn'!B17,'MSOA level weighted population'!$E$5:$E$6785)</f>
        <v>119263</v>
      </c>
      <c r="E17" s="9">
        <v>126403.81254513346</v>
      </c>
      <c r="F17" s="20">
        <f t="shared" si="0"/>
        <v>5.9874500432937822E-2</v>
      </c>
      <c r="G17" s="9">
        <f>SUMIF('MSOA level weighted population'!$A$5:$A$6785,'LA SMR&lt;75 and MFF weighted popn'!B17,'MSOA level weighted population'!$H$5:$H$6785)</f>
        <v>181303.01337244912</v>
      </c>
      <c r="H17" s="23">
        <f t="shared" si="1"/>
        <v>192158.44072511073</v>
      </c>
      <c r="I17" s="24">
        <f>H17*(Inputs!$B$5/$H$158)</f>
        <v>191744.08329571015</v>
      </c>
      <c r="J17" s="55">
        <f>INDEX(MFF!$C:$C,MATCH('LA SMR&lt;75 and MFF weighted popn'!B17,MFF!$A:$A,0),1)</f>
        <v>0.97002201281455647</v>
      </c>
      <c r="K17" s="56">
        <f t="shared" si="2"/>
        <v>185914.66683895333</v>
      </c>
    </row>
    <row r="18" spans="1:11" x14ac:dyDescent="0.2">
      <c r="A18" t="s">
        <v>14205</v>
      </c>
      <c r="B18" s="21" t="s">
        <v>12276</v>
      </c>
      <c r="C18" s="21" t="s">
        <v>11603</v>
      </c>
      <c r="D18" s="9">
        <f>SUMIF('MSOA level weighted population'!$A$5:$A$6785,'LA SMR&lt;75 and MFF weighted popn'!B18,'MSOA level weighted population'!$E$5:$E$6785)</f>
        <v>198905</v>
      </c>
      <c r="E18" s="9">
        <v>206661.91934167524</v>
      </c>
      <c r="F18" s="20">
        <f t="shared" si="0"/>
        <v>3.8998111368116629E-2</v>
      </c>
      <c r="G18" s="9">
        <f>SUMIF('MSOA level weighted population'!$A$5:$A$6785,'LA SMR&lt;75 and MFF weighted popn'!B18,'MSOA level weighted population'!$H$5:$H$6785)</f>
        <v>223437.3510345016</v>
      </c>
      <c r="H18" s="23">
        <f t="shared" si="1"/>
        <v>232150.98573394204</v>
      </c>
      <c r="I18" s="24">
        <f>H18*(Inputs!$B$5/$H$158)</f>
        <v>231650.39109277749</v>
      </c>
      <c r="J18" s="55">
        <f>INDEX(MFF!$C:$C,MATCH('LA SMR&lt;75 and MFF weighted popn'!B18,MFF!$A:$A,0),1)</f>
        <v>0.97148070441894541</v>
      </c>
      <c r="K18" s="56">
        <f t="shared" si="2"/>
        <v>224945.49914758367</v>
      </c>
    </row>
    <row r="19" spans="1:11" x14ac:dyDescent="0.2">
      <c r="A19" t="s">
        <v>14212</v>
      </c>
      <c r="B19" s="21" t="s">
        <v>12300</v>
      </c>
      <c r="C19" s="21" t="s">
        <v>11604</v>
      </c>
      <c r="D19" s="9">
        <f>SUMIF('MSOA level weighted population'!$A$5:$A$6785,'LA SMR&lt;75 and MFF weighted popn'!B19,'MSOA level weighted population'!$E$5:$E$6785)</f>
        <v>140045</v>
      </c>
      <c r="E19" s="9">
        <v>148682.9144838957</v>
      </c>
      <c r="F19" s="20">
        <f t="shared" si="0"/>
        <v>6.1679563596670359E-2</v>
      </c>
      <c r="G19" s="9">
        <f>SUMIF('MSOA level weighted population'!$A$5:$A$6785,'LA SMR&lt;75 and MFF weighted popn'!B19,'MSOA level weighted population'!$H$5:$H$6785)</f>
        <v>224726.41822237664</v>
      </c>
      <c r="H19" s="23">
        <f t="shared" si="1"/>
        <v>238587.44562697565</v>
      </c>
      <c r="I19" s="24">
        <f>H19*(Inputs!$B$5/$H$158)</f>
        <v>238072.97184021826</v>
      </c>
      <c r="J19" s="55">
        <f>INDEX(MFF!$C:$C,MATCH('LA SMR&lt;75 and MFF weighted popn'!B19,MFF!$A:$A,0),1)</f>
        <v>0.94421719738605203</v>
      </c>
      <c r="K19" s="56">
        <f t="shared" si="2"/>
        <v>224694.3181349657</v>
      </c>
    </row>
    <row r="20" spans="1:11" x14ac:dyDescent="0.2">
      <c r="A20" t="s">
        <v>14213</v>
      </c>
      <c r="B20" s="21" t="s">
        <v>12337</v>
      </c>
      <c r="C20" s="21" t="s">
        <v>11605</v>
      </c>
      <c r="D20" s="9">
        <f>SUMIF('MSOA level weighted population'!$A$5:$A$6785,'LA SMR&lt;75 and MFF weighted popn'!B20,'MSOA level weighted population'!$E$5:$E$6785)</f>
        <v>139974</v>
      </c>
      <c r="E20" s="9">
        <v>142258.84846396631</v>
      </c>
      <c r="F20" s="20">
        <f t="shared" si="0"/>
        <v>1.6323377655609667E-2</v>
      </c>
      <c r="G20" s="9">
        <f>SUMIF('MSOA level weighted population'!$A$5:$A$6785,'LA SMR&lt;75 and MFF weighted popn'!B20,'MSOA level weighted population'!$H$5:$H$6785)</f>
        <v>230363.64012444651</v>
      </c>
      <c r="H20" s="23">
        <f t="shared" si="1"/>
        <v>234123.95282031884</v>
      </c>
      <c r="I20" s="24">
        <f>H20*(Inputs!$B$5/$H$158)</f>
        <v>233619.10380673577</v>
      </c>
      <c r="J20" s="55">
        <f>INDEX(MFF!$C:$C,MATCH('LA SMR&lt;75 and MFF weighted popn'!B20,MFF!$A:$A,0),1)</f>
        <v>0.942328571924962</v>
      </c>
      <c r="K20" s="56">
        <f t="shared" si="2"/>
        <v>220049.71179884271</v>
      </c>
    </row>
    <row r="21" spans="1:11" x14ac:dyDescent="0.2">
      <c r="A21" t="s">
        <v>14248</v>
      </c>
      <c r="B21" s="21" t="s">
        <v>12480</v>
      </c>
      <c r="C21" s="21" t="s">
        <v>11606</v>
      </c>
      <c r="D21" s="9">
        <f>SUMIF('MSOA level weighted population'!$A$5:$A$6785,'LA SMR&lt;75 and MFF weighted popn'!B21,'MSOA level weighted population'!$E$5:$E$6785)</f>
        <v>363820</v>
      </c>
      <c r="E21" s="9">
        <v>374183.46477321256</v>
      </c>
      <c r="F21" s="20">
        <f t="shared" si="0"/>
        <v>2.8485143129054365E-2</v>
      </c>
      <c r="G21" s="9">
        <f>SUMIF('MSOA level weighted population'!$A$5:$A$6785,'LA SMR&lt;75 and MFF weighted popn'!B21,'MSOA level weighted population'!$H$5:$H$6785)</f>
        <v>314515.19846258557</v>
      </c>
      <c r="H21" s="23">
        <f t="shared" si="1"/>
        <v>323474.2089070552</v>
      </c>
      <c r="I21" s="24">
        <f>H21*(Inputs!$B$5/$H$158)</f>
        <v>322776.6910609781</v>
      </c>
      <c r="J21" s="55">
        <f>INDEX(MFF!$C:$C,MATCH('LA SMR&lt;75 and MFF weighted popn'!B21,MFF!$A:$A,0),1)</f>
        <v>0.97183258652359905</v>
      </c>
      <c r="K21" s="56">
        <f t="shared" si="2"/>
        <v>313547.7679854944</v>
      </c>
    </row>
    <row r="22" spans="1:11" x14ac:dyDescent="0.2">
      <c r="A22" t="s">
        <v>14249</v>
      </c>
      <c r="B22" s="21" t="s">
        <v>12623</v>
      </c>
      <c r="C22" s="21" t="s">
        <v>11607</v>
      </c>
      <c r="D22" s="9">
        <f>SUMIF('MSOA level weighted population'!$A$5:$A$6785,'LA SMR&lt;75 and MFF weighted popn'!B22,'MSOA level weighted population'!$E$5:$E$6785)</f>
        <v>327300</v>
      </c>
      <c r="E22" s="9">
        <v>331643.30032925471</v>
      </c>
      <c r="F22" s="20">
        <f t="shared" si="0"/>
        <v>1.3270089609699687E-2</v>
      </c>
      <c r="G22" s="9">
        <f>SUMIF('MSOA level weighted population'!$A$5:$A$6785,'LA SMR&lt;75 and MFF weighted popn'!B22,'MSOA level weighted population'!$H$5:$H$6785)</f>
        <v>307945.79514422856</v>
      </c>
      <c r="H22" s="23">
        <f t="shared" si="1"/>
        <v>312032.26344072272</v>
      </c>
      <c r="I22" s="24">
        <f>H22*(Inputs!$B$5/$H$158)</f>
        <v>311359.41822985688</v>
      </c>
      <c r="J22" s="55">
        <f>INDEX(MFF!$C:$C,MATCH('LA SMR&lt;75 and MFF weighted popn'!B22,MFF!$A:$A,0),1)</f>
        <v>0.97003869857006242</v>
      </c>
      <c r="K22" s="56">
        <f t="shared" si="2"/>
        <v>301898.64134855603</v>
      </c>
    </row>
    <row r="23" spans="1:11" x14ac:dyDescent="0.2">
      <c r="A23" t="s">
        <v>10168</v>
      </c>
      <c r="B23" s="21" t="s">
        <v>11581</v>
      </c>
      <c r="C23" s="21" t="s">
        <v>11608</v>
      </c>
      <c r="D23" s="9">
        <f>SUMIF('MSOA level weighted population'!$A$5:$A$6785,'LA SMR&lt;75 and MFF weighted popn'!B23,'MSOA level weighted population'!$E$5:$E$6785)</f>
        <v>266492</v>
      </c>
      <c r="E23" s="9">
        <v>281492.75230872392</v>
      </c>
      <c r="F23" s="20">
        <f t="shared" si="0"/>
        <v>5.6289690905257657E-2</v>
      </c>
      <c r="G23" s="9">
        <f>SUMIF('MSOA level weighted population'!$A$5:$A$6785,'LA SMR&lt;75 and MFF weighted popn'!B23,'MSOA level weighted population'!$H$5:$H$6785)</f>
        <v>375842.72064917645</v>
      </c>
      <c r="H23" s="23">
        <f t="shared" si="1"/>
        <v>396998.7912235097</v>
      </c>
      <c r="I23" s="24">
        <f>H23*(Inputs!$B$5/$H$158)</f>
        <v>396142.72995456011</v>
      </c>
      <c r="J23" s="55">
        <f>INDEX(MFF!$C:$C,MATCH('LA SMR&lt;75 and MFF weighted popn'!B23,MFF!$A:$A,0),1)</f>
        <v>0.95745005226633073</v>
      </c>
      <c r="K23" s="56">
        <f t="shared" si="2"/>
        <v>379121.05869800458</v>
      </c>
    </row>
    <row r="24" spans="1:11" x14ac:dyDescent="0.2">
      <c r="A24" t="s">
        <v>10169</v>
      </c>
      <c r="B24" s="21" t="s">
        <v>4408</v>
      </c>
      <c r="C24" s="21" t="s">
        <v>11609</v>
      </c>
      <c r="D24" s="9">
        <f>SUMIF('MSOA level weighted population'!$A$5:$A$6785,'LA SMR&lt;75 and MFF weighted popn'!B24,'MSOA level weighted population'!$E$5:$E$6785)</f>
        <v>183753</v>
      </c>
      <c r="E24" s="9">
        <v>188059.30562160444</v>
      </c>
      <c r="F24" s="20">
        <f t="shared" si="0"/>
        <v>2.3435294235220297E-2</v>
      </c>
      <c r="G24" s="9">
        <f>SUMIF('MSOA level weighted population'!$A$5:$A$6785,'LA SMR&lt;75 and MFF weighted popn'!B24,'MSOA level weighted population'!$H$5:$H$6785)</f>
        <v>208218.30015069575</v>
      </c>
      <c r="H24" s="23">
        <f t="shared" si="1"/>
        <v>213097.95727988472</v>
      </c>
      <c r="I24" s="24">
        <f>H24*(Inputs!$B$5/$H$158)</f>
        <v>212638.44729710274</v>
      </c>
      <c r="J24" s="55">
        <f>INDEX(MFF!$C:$C,MATCH('LA SMR&lt;75 and MFF weighted popn'!B24,MFF!$A:$A,0),1)</f>
        <v>0.96517458178898941</v>
      </c>
      <c r="K24" s="56">
        <f t="shared" si="2"/>
        <v>205143.49940979431</v>
      </c>
    </row>
    <row r="25" spans="1:11" x14ac:dyDescent="0.2">
      <c r="A25" t="s">
        <v>10170</v>
      </c>
      <c r="B25" s="21" t="s">
        <v>7685</v>
      </c>
      <c r="C25" s="21" t="s">
        <v>11610</v>
      </c>
      <c r="D25" s="9">
        <f>SUMIF('MSOA level weighted population'!$A$5:$A$6785,'LA SMR&lt;75 and MFF weighted popn'!B25,'MSOA level weighted population'!$E$5:$E$6785)</f>
        <v>498779</v>
      </c>
      <c r="E25" s="9">
        <v>510992.53394167422</v>
      </c>
      <c r="F25" s="20">
        <f t="shared" si="0"/>
        <v>2.4486864807207642E-2</v>
      </c>
      <c r="G25" s="9">
        <f>SUMIF('MSOA level weighted population'!$A$5:$A$6785,'LA SMR&lt;75 and MFF weighted popn'!B25,'MSOA level weighted population'!$H$5:$H$6785)</f>
        <v>895690.33122093219</v>
      </c>
      <c r="H25" s="23">
        <f t="shared" si="1"/>
        <v>917622.97927066218</v>
      </c>
      <c r="I25" s="24">
        <f>H25*(Inputs!$B$5/$H$158)</f>
        <v>915644.27931132284</v>
      </c>
      <c r="J25" s="55">
        <f>INDEX(MFF!$C:$C,MATCH('LA SMR&lt;75 and MFF weighted popn'!B25,MFF!$A:$A,0),1)</f>
        <v>0.99178027264937563</v>
      </c>
      <c r="K25" s="56">
        <f t="shared" si="2"/>
        <v>907720.91680412565</v>
      </c>
    </row>
    <row r="26" spans="1:11" x14ac:dyDescent="0.2">
      <c r="A26" t="s">
        <v>10171</v>
      </c>
      <c r="B26" s="21" t="s">
        <v>5679</v>
      </c>
      <c r="C26" s="21" t="s">
        <v>11611</v>
      </c>
      <c r="D26" s="9">
        <f>SUMIF('MSOA level weighted population'!$A$5:$A$6785,'LA SMR&lt;75 and MFF weighted popn'!B26,'MSOA level weighted population'!$E$5:$E$6785)</f>
        <v>219771</v>
      </c>
      <c r="E26" s="9">
        <v>227495.15708638253</v>
      </c>
      <c r="F26" s="20">
        <f t="shared" si="0"/>
        <v>3.5146389134064697E-2</v>
      </c>
      <c r="G26" s="9">
        <f>SUMIF('MSOA level weighted population'!$A$5:$A$6785,'LA SMR&lt;75 and MFF weighted popn'!B26,'MSOA level weighted population'!$H$5:$H$6785)</f>
        <v>334335.12290519016</v>
      </c>
      <c r="H26" s="23">
        <f t="shared" si="1"/>
        <v>346085.79523600132</v>
      </c>
      <c r="I26" s="24">
        <f>H26*(Inputs!$B$5/$H$158)</f>
        <v>345339.51929868152</v>
      </c>
      <c r="J26" s="55">
        <f>INDEX(MFF!$C:$C,MATCH('LA SMR&lt;75 and MFF weighted popn'!B26,MFF!$A:$A,0),1)</f>
        <v>0.9646866819282609</v>
      </c>
      <c r="K26" s="56">
        <f t="shared" si="2"/>
        <v>332998.78902539879</v>
      </c>
    </row>
    <row r="27" spans="1:11" x14ac:dyDescent="0.2">
      <c r="A27" t="s">
        <v>10172</v>
      </c>
      <c r="B27" s="21" t="s">
        <v>2203</v>
      </c>
      <c r="C27" s="21" t="s">
        <v>11612</v>
      </c>
      <c r="D27" s="9">
        <f>SUMIF('MSOA level weighted population'!$A$5:$A$6785,'LA SMR&lt;75 and MFF weighted popn'!B27,'MSOA level weighted population'!$E$5:$E$6785)</f>
        <v>205190</v>
      </c>
      <c r="E27" s="9">
        <v>213283.88505176452</v>
      </c>
      <c r="F27" s="20">
        <f t="shared" si="0"/>
        <v>3.9445806578120371E-2</v>
      </c>
      <c r="G27" s="9">
        <f>SUMIF('MSOA level weighted population'!$A$5:$A$6785,'LA SMR&lt;75 and MFF weighted popn'!B27,'MSOA level weighted population'!$H$5:$H$6785)</f>
        <v>296019.55063436914</v>
      </c>
      <c r="H27" s="23">
        <f t="shared" si="1"/>
        <v>307696.28057203459</v>
      </c>
      <c r="I27" s="24">
        <f>H27*(Inputs!$B$5/$H$158)</f>
        <v>307032.78518056055</v>
      </c>
      <c r="J27" s="55">
        <f>INDEX(MFF!$C:$C,MATCH('LA SMR&lt;75 and MFF weighted popn'!B27,MFF!$A:$A,0),1)</f>
        <v>0.95934419042686292</v>
      </c>
      <c r="K27" s="56">
        <f t="shared" si="2"/>
        <v>294421.34563147317</v>
      </c>
    </row>
    <row r="28" spans="1:11" x14ac:dyDescent="0.2">
      <c r="A28" t="s">
        <v>10173</v>
      </c>
      <c r="B28" s="21" t="s">
        <v>10185</v>
      </c>
      <c r="C28" s="21" t="s">
        <v>11613</v>
      </c>
      <c r="D28" s="9">
        <f>SUMIF('MSOA level weighted population'!$A$5:$A$6785,'LA SMR&lt;75 and MFF weighted popn'!B28,'MSOA level weighted population'!$E$5:$E$6785)</f>
        <v>228992</v>
      </c>
      <c r="E28" s="9">
        <v>240671.60182688187</v>
      </c>
      <c r="F28" s="20">
        <f t="shared" si="0"/>
        <v>5.1004409878431883E-2</v>
      </c>
      <c r="G28" s="9">
        <f>SUMIF('MSOA level weighted population'!$A$5:$A$6785,'LA SMR&lt;75 and MFF weighted popn'!B28,'MSOA level weighted population'!$H$5:$H$6785)</f>
        <v>373190.82806559018</v>
      </c>
      <c r="H28" s="23">
        <f t="shared" si="1"/>
        <v>392225.20602311892</v>
      </c>
      <c r="I28" s="24">
        <f>H28*(Inputs!$B$5/$H$158)</f>
        <v>391379.43818955106</v>
      </c>
      <c r="J28" s="55">
        <f>INDEX(MFF!$C:$C,MATCH('LA SMR&lt;75 and MFF weighted popn'!B28,MFF!$A:$A,0),1)</f>
        <v>0.97747184751203231</v>
      </c>
      <c r="K28" s="56">
        <f t="shared" si="2"/>
        <v>382395.1317194635</v>
      </c>
    </row>
    <row r="29" spans="1:11" x14ac:dyDescent="0.2">
      <c r="A29" t="s">
        <v>10174</v>
      </c>
      <c r="B29" s="21" t="s">
        <v>10246</v>
      </c>
      <c r="C29" s="21" t="s">
        <v>11614</v>
      </c>
      <c r="D29" s="9">
        <f>SUMIF('MSOA level weighted population'!$A$5:$A$6785,'LA SMR&lt;75 and MFF weighted popn'!B29,'MSOA level weighted population'!$E$5:$E$6785)</f>
        <v>284645</v>
      </c>
      <c r="E29" s="9">
        <v>285985.96947390283</v>
      </c>
      <c r="F29" s="20">
        <f t="shared" si="0"/>
        <v>4.7110241666034345E-3</v>
      </c>
      <c r="G29" s="9">
        <f>SUMIF('MSOA level weighted population'!$A$5:$A$6785,'LA SMR&lt;75 and MFF weighted popn'!B29,'MSOA level weighted population'!$H$5:$H$6785)</f>
        <v>283882.51073344355</v>
      </c>
      <c r="H29" s="23">
        <f t="shared" si="1"/>
        <v>285219.88810198486</v>
      </c>
      <c r="I29" s="24">
        <f>H29*(Inputs!$B$5/$H$158)</f>
        <v>284604.85927888507</v>
      </c>
      <c r="J29" s="55">
        <f>INDEX(MFF!$C:$C,MATCH('LA SMR&lt;75 and MFF weighted popn'!B29,MFF!$A:$A,0),1)</f>
        <v>0.98380503244936057</v>
      </c>
      <c r="K29" s="56">
        <f t="shared" si="2"/>
        <v>279873.28270302492</v>
      </c>
    </row>
    <row r="30" spans="1:11" x14ac:dyDescent="0.2">
      <c r="A30" t="s">
        <v>14111</v>
      </c>
      <c r="B30" s="21" t="s">
        <v>6905</v>
      </c>
      <c r="C30" s="21" t="s">
        <v>11615</v>
      </c>
      <c r="D30" s="9">
        <f>SUMIF('MSOA level weighted population'!$A$5:$A$6785,'LA SMR&lt;75 and MFF weighted popn'!B30,'MSOA level weighted population'!$E$5:$E$6785)</f>
        <v>216882</v>
      </c>
      <c r="E30" s="9">
        <v>222836.61480865823</v>
      </c>
      <c r="F30" s="20">
        <f t="shared" si="0"/>
        <v>2.7455550984674733E-2</v>
      </c>
      <c r="G30" s="9">
        <f>SUMIF('MSOA level weighted population'!$A$5:$A$6785,'LA SMR&lt;75 and MFF weighted popn'!B30,'MSOA level weighted population'!$H$5:$H$6785)</f>
        <v>306528.6512918158</v>
      </c>
      <c r="H30" s="23">
        <f t="shared" si="1"/>
        <v>314944.56430562184</v>
      </c>
      <c r="I30" s="24">
        <f>H30*(Inputs!$B$5/$H$158)</f>
        <v>314265.43920668308</v>
      </c>
      <c r="J30" s="55">
        <f>INDEX(MFF!$C:$C,MATCH('LA SMR&lt;75 and MFF weighted popn'!B30,MFF!$A:$A,0),1)</f>
        <v>0.97787189262359009</v>
      </c>
      <c r="K30" s="56">
        <f t="shared" si="2"/>
        <v>307176.98769767466</v>
      </c>
    </row>
    <row r="31" spans="1:11" x14ac:dyDescent="0.2">
      <c r="A31" t="s">
        <v>14112</v>
      </c>
      <c r="B31" s="21" t="s">
        <v>2997</v>
      </c>
      <c r="C31" s="21" t="s">
        <v>11616</v>
      </c>
      <c r="D31" s="9">
        <f>SUMIF('MSOA level weighted population'!$A$5:$A$6785,'LA SMR&lt;75 and MFF weighted popn'!B31,'MSOA level weighted population'!$E$5:$E$6785)</f>
        <v>217307</v>
      </c>
      <c r="E31" s="9">
        <v>230225.08322140726</v>
      </c>
      <c r="F31" s="20">
        <f t="shared" si="0"/>
        <v>5.9446236068820872E-2</v>
      </c>
      <c r="G31" s="9">
        <f>SUMIF('MSOA level weighted population'!$A$5:$A$6785,'LA SMR&lt;75 and MFF weighted popn'!B31,'MSOA level weighted population'!$H$5:$H$6785)</f>
        <v>213695.06669250788</v>
      </c>
      <c r="H31" s="23">
        <f t="shared" si="1"/>
        <v>226398.43407385313</v>
      </c>
      <c r="I31" s="24">
        <f>H31*(Inputs!$B$5/$H$158)</f>
        <v>225910.24384495054</v>
      </c>
      <c r="J31" s="55">
        <f>INDEX(MFF!$C:$C,MATCH('LA SMR&lt;75 and MFF weighted popn'!B31,MFF!$A:$A,0),1)</f>
        <v>0.98364144689542488</v>
      </c>
      <c r="K31" s="56">
        <f t="shared" si="2"/>
        <v>222117.53004241761</v>
      </c>
    </row>
    <row r="32" spans="1:11" x14ac:dyDescent="0.2">
      <c r="A32" t="s">
        <v>14113</v>
      </c>
      <c r="B32" s="21" t="s">
        <v>3210</v>
      </c>
      <c r="C32" s="21" t="s">
        <v>11617</v>
      </c>
      <c r="D32" s="9">
        <f>SUMIF('MSOA level weighted population'!$A$5:$A$6785,'LA SMR&lt;75 and MFF weighted popn'!B32,'MSOA level weighted population'!$E$5:$E$6785)</f>
        <v>307577</v>
      </c>
      <c r="E32" s="9">
        <v>321635.2558335936</v>
      </c>
      <c r="F32" s="20">
        <f t="shared" si="0"/>
        <v>4.5706459955047372E-2</v>
      </c>
      <c r="G32" s="9">
        <f>SUMIF('MSOA level weighted population'!$A$5:$A$6785,'LA SMR&lt;75 and MFF weighted popn'!B32,'MSOA level weighted population'!$H$5:$H$6785)</f>
        <v>404598.72982217534</v>
      </c>
      <c r="H32" s="23">
        <f t="shared" si="1"/>
        <v>423091.50546465564</v>
      </c>
      <c r="I32" s="24">
        <f>H32*(Inputs!$B$5/$H$158)</f>
        <v>422179.17963632348</v>
      </c>
      <c r="J32" s="55">
        <f>INDEX(MFF!$C:$C,MATCH('LA SMR&lt;75 and MFF weighted popn'!B32,MFF!$A:$A,0),1)</f>
        <v>0.95756668562953007</v>
      </c>
      <c r="K32" s="56">
        <f t="shared" si="2"/>
        <v>404087.97902945289</v>
      </c>
    </row>
    <row r="33" spans="1:11" x14ac:dyDescent="0.2">
      <c r="A33" t="s">
        <v>14114</v>
      </c>
      <c r="B33" s="21" t="s">
        <v>7086</v>
      </c>
      <c r="C33" s="21" t="s">
        <v>11618</v>
      </c>
      <c r="D33" s="9">
        <f>SUMIF('MSOA level weighted population'!$A$5:$A$6785,'LA SMR&lt;75 and MFF weighted popn'!B33,'MSOA level weighted population'!$E$5:$E$6785)</f>
        <v>149116</v>
      </c>
      <c r="E33" s="9">
        <v>146654.79923977071</v>
      </c>
      <c r="F33" s="20">
        <f t="shared" si="0"/>
        <v>-1.6505276162378867E-2</v>
      </c>
      <c r="G33" s="9">
        <f>SUMIF('MSOA level weighted population'!$A$5:$A$6785,'LA SMR&lt;75 and MFF weighted popn'!B33,'MSOA level weighted population'!$H$5:$H$6785)</f>
        <v>234302.18693636981</v>
      </c>
      <c r="H33" s="23">
        <f t="shared" si="1"/>
        <v>230434.9646355357</v>
      </c>
      <c r="I33" s="24">
        <f>H33*(Inputs!$B$5/$H$158)</f>
        <v>229938.07030588726</v>
      </c>
      <c r="J33" s="55">
        <f>INDEX(MFF!$C:$C,MATCH('LA SMR&lt;75 and MFF weighted popn'!B33,MFF!$A:$A,0),1)</f>
        <v>0.96388750660839073</v>
      </c>
      <c r="K33" s="56">
        <f t="shared" si="2"/>
        <v>221537.53785495678</v>
      </c>
    </row>
    <row r="34" spans="1:11" x14ac:dyDescent="0.2">
      <c r="A34" t="s">
        <v>14115</v>
      </c>
      <c r="B34" s="21" t="s">
        <v>2005</v>
      </c>
      <c r="C34" s="21" t="s">
        <v>11619</v>
      </c>
      <c r="D34" s="9">
        <f>SUMIF('MSOA level weighted population'!$A$5:$A$6785,'LA SMR&lt;75 and MFF weighted popn'!B34,'MSOA level weighted population'!$E$5:$E$6785)</f>
        <v>445229</v>
      </c>
      <c r="E34" s="9">
        <v>464550.6293938728</v>
      </c>
      <c r="F34" s="20">
        <f t="shared" si="0"/>
        <v>4.3397059476972089E-2</v>
      </c>
      <c r="G34" s="9">
        <f>SUMIF('MSOA level weighted population'!$A$5:$A$6785,'LA SMR&lt;75 and MFF weighted popn'!B34,'MSOA level weighted population'!$H$5:$H$6785)</f>
        <v>750838.87022288772</v>
      </c>
      <c r="H34" s="23">
        <f t="shared" si="1"/>
        <v>783423.06933157297</v>
      </c>
      <c r="I34" s="24">
        <f>H34*(Inputs!$B$5/$H$158)</f>
        <v>781733.74895659287</v>
      </c>
      <c r="J34" s="55">
        <f>INDEX(MFF!$C:$C,MATCH('LA SMR&lt;75 and MFF weighted popn'!B34,MFF!$A:$A,0),1)</f>
        <v>0.96037490311418638</v>
      </c>
      <c r="K34" s="56">
        <f t="shared" si="2"/>
        <v>750429.25297804072</v>
      </c>
    </row>
    <row r="35" spans="1:11" x14ac:dyDescent="0.2">
      <c r="A35" t="s">
        <v>14116</v>
      </c>
      <c r="B35" s="21" t="s">
        <v>12553</v>
      </c>
      <c r="C35" s="21" t="s">
        <v>11620</v>
      </c>
      <c r="D35" s="9">
        <f>SUMIF('MSOA level weighted population'!$A$5:$A$6785,'LA SMR&lt;75 and MFF weighted popn'!B35,'MSOA level weighted population'!$E$5:$E$6785)</f>
        <v>177363</v>
      </c>
      <c r="E35" s="9">
        <v>176569.67647819777</v>
      </c>
      <c r="F35" s="20">
        <f t="shared" si="0"/>
        <v>-4.4728805996866929E-3</v>
      </c>
      <c r="G35" s="9">
        <f>SUMIF('MSOA level weighted population'!$A$5:$A$6785,'LA SMR&lt;75 and MFF weighted popn'!B35,'MSOA level weighted population'!$H$5:$H$6785)</f>
        <v>222164.3404962639</v>
      </c>
      <c r="H35" s="23">
        <f t="shared" si="1"/>
        <v>221170.625927716</v>
      </c>
      <c r="I35" s="24">
        <f>H35*(Inputs!$B$5/$H$158)</f>
        <v>220693.70858974996</v>
      </c>
      <c r="J35" s="55">
        <f>INDEX(MFF!$C:$C,MATCH('LA SMR&lt;75 and MFF weighted popn'!B35,MFF!$A:$A,0),1)</f>
        <v>0.97002201281455647</v>
      </c>
      <c r="K35" s="56">
        <f t="shared" si="2"/>
        <v>213984.16368675703</v>
      </c>
    </row>
    <row r="36" spans="1:11" x14ac:dyDescent="0.2">
      <c r="A36" t="s">
        <v>14117</v>
      </c>
      <c r="B36" s="21" t="s">
        <v>13380</v>
      </c>
      <c r="C36" s="21" t="s">
        <v>11621</v>
      </c>
      <c r="D36" s="9">
        <f>SUMIF('MSOA level weighted population'!$A$5:$A$6785,'LA SMR&lt;75 and MFF weighted popn'!B36,'MSOA level weighted population'!$E$5:$E$6785)</f>
        <v>272876</v>
      </c>
      <c r="E36" s="9">
        <v>274282.48687995598</v>
      </c>
      <c r="F36" s="20">
        <f t="shared" si="0"/>
        <v>5.1543077440155136E-3</v>
      </c>
      <c r="G36" s="9">
        <f>SUMIF('MSOA level weighted population'!$A$5:$A$6785,'LA SMR&lt;75 and MFF weighted popn'!B36,'MSOA level weighted population'!$H$5:$H$6785)</f>
        <v>309858.96076204168</v>
      </c>
      <c r="H36" s="23">
        <f t="shared" si="1"/>
        <v>311456.06920305005</v>
      </c>
      <c r="I36" s="24">
        <f>H36*(Inputs!$B$5/$H$158)</f>
        <v>310784.46645836084</v>
      </c>
      <c r="J36" s="55">
        <f>INDEX(MFF!$C:$C,MATCH('LA SMR&lt;75 and MFF weighted popn'!B36,MFF!$A:$A,0),1)</f>
        <v>0.95350990593781693</v>
      </c>
      <c r="K36" s="56">
        <f t="shared" si="2"/>
        <v>296206.5134863471</v>
      </c>
    </row>
    <row r="37" spans="1:11" x14ac:dyDescent="0.2">
      <c r="A37" t="s">
        <v>14118</v>
      </c>
      <c r="B37" s="21" t="s">
        <v>8748</v>
      </c>
      <c r="C37" s="21" t="s">
        <v>12362</v>
      </c>
      <c r="D37" s="9">
        <f>SUMIF('MSOA level weighted population'!$A$5:$A$6785,'LA SMR&lt;75 and MFF weighted popn'!B37,'MSOA level weighted population'!$E$5:$E$6785)</f>
        <v>308837</v>
      </c>
      <c r="E37" s="9">
        <v>320493.35025956458</v>
      </c>
      <c r="F37" s="20">
        <f t="shared" si="0"/>
        <v>3.7742725967305032E-2</v>
      </c>
      <c r="G37" s="9">
        <f>SUMIF('MSOA level weighted population'!$A$5:$A$6785,'LA SMR&lt;75 and MFF weighted popn'!B37,'MSOA level weighted population'!$H$5:$H$6785)</f>
        <v>393871.09358032513</v>
      </c>
      <c r="H37" s="23">
        <f t="shared" si="1"/>
        <v>408736.86233177013</v>
      </c>
      <c r="I37" s="24">
        <f>H37*(Inputs!$B$5/$H$158)</f>
        <v>407855.48988235829</v>
      </c>
      <c r="J37" s="55">
        <f>INDEX(MFF!$C:$C,MATCH('LA SMR&lt;75 and MFF weighted popn'!B37,MFF!$A:$A,0),1)</f>
        <v>0.95577084703648496</v>
      </c>
      <c r="K37" s="56">
        <f t="shared" ref="K37:K68" si="3">(I37*J37)*($I$158/SUMPRODUCT($I$5:$I$156,$J$5:$J$156))</f>
        <v>389645.96488035028</v>
      </c>
    </row>
    <row r="38" spans="1:11" x14ac:dyDescent="0.2">
      <c r="A38" t="s">
        <v>14216</v>
      </c>
      <c r="B38" s="21" t="s">
        <v>6281</v>
      </c>
      <c r="C38" s="21" t="s">
        <v>12363</v>
      </c>
      <c r="D38" s="9">
        <f>SUMIF('MSOA level weighted population'!$A$5:$A$6785,'LA SMR&lt;75 and MFF weighted popn'!B38,'MSOA level weighted population'!$E$5:$E$6785)</f>
        <v>494350</v>
      </c>
      <c r="E38" s="9">
        <v>501215.87155568565</v>
      </c>
      <c r="F38" s="20">
        <f t="shared" si="0"/>
        <v>1.3888685254749971E-2</v>
      </c>
      <c r="G38" s="9">
        <f>SUMIF('MSOA level weighted population'!$A$5:$A$6785,'LA SMR&lt;75 and MFF weighted popn'!B38,'MSOA level weighted population'!$H$5:$H$6785)</f>
        <v>502335.38433268841</v>
      </c>
      <c r="H38" s="23">
        <f t="shared" si="1"/>
        <v>509312.16237800894</v>
      </c>
      <c r="I38" s="24">
        <f>H38*(Inputs!$B$5/$H$158)</f>
        <v>508213.91617259092</v>
      </c>
      <c r="J38" s="55">
        <f>INDEX(MFF!$C:$C,MATCH('LA SMR&lt;75 and MFF weighted popn'!B38,MFF!$A:$A,0),1)</f>
        <v>0.94637617683695208</v>
      </c>
      <c r="K38" s="56">
        <f t="shared" si="3"/>
        <v>480751.27349025494</v>
      </c>
    </row>
    <row r="39" spans="1:11" x14ac:dyDescent="0.2">
      <c r="A39" t="s">
        <v>14240</v>
      </c>
      <c r="B39" s="21" t="s">
        <v>286</v>
      </c>
      <c r="C39" s="21" t="s">
        <v>12364</v>
      </c>
      <c r="D39" s="9">
        <f>SUMIF('MSOA level weighted population'!$A$5:$A$6785,'LA SMR&lt;75 and MFF weighted popn'!B39,'MSOA level weighted population'!$E$5:$E$6785)</f>
        <v>1169270</v>
      </c>
      <c r="E39" s="9">
        <v>1183764.1618641154</v>
      </c>
      <c r="F39" s="20">
        <f t="shared" si="0"/>
        <v>1.2395906731649141E-2</v>
      </c>
      <c r="G39" s="9">
        <f>SUMIF('MSOA level weighted population'!$A$5:$A$6785,'LA SMR&lt;75 and MFF weighted popn'!B39,'MSOA level weighted population'!$H$5:$H$6785)</f>
        <v>1318171.0113745166</v>
      </c>
      <c r="H39" s="23">
        <f t="shared" si="1"/>
        <v>1334510.9362878785</v>
      </c>
      <c r="I39" s="24">
        <f>H39*(Inputs!$B$5/$H$158)</f>
        <v>1331633.2874113547</v>
      </c>
      <c r="J39" s="55">
        <f>INDEX(MFF!$C:$C,MATCH('LA SMR&lt;75 and MFF weighted popn'!B39,MFF!$A:$A,0),1)</f>
        <v>0.94882254282219847</v>
      </c>
      <c r="K39" s="56">
        <f t="shared" si="3"/>
        <v>1262931.3048608503</v>
      </c>
    </row>
    <row r="40" spans="1:11" x14ac:dyDescent="0.2">
      <c r="A40" t="s">
        <v>8412</v>
      </c>
      <c r="B40" s="21" t="s">
        <v>8559</v>
      </c>
      <c r="C40" s="21" t="s">
        <v>12365</v>
      </c>
      <c r="D40" s="9">
        <f>SUMIF('MSOA level weighted population'!$A$5:$A$6785,'LA SMR&lt;75 and MFF weighted popn'!B40,'MSOA level weighted population'!$E$5:$E$6785)</f>
        <v>263890</v>
      </c>
      <c r="E40" s="9">
        <v>258403.23460660703</v>
      </c>
      <c r="F40" s="20">
        <f t="shared" si="0"/>
        <v>-2.0791865525002725E-2</v>
      </c>
      <c r="G40" s="9">
        <f>SUMIF('MSOA level weighted population'!$A$5:$A$6785,'LA SMR&lt;75 and MFF weighted popn'!B40,'MSOA level weighted population'!$H$5:$H$6785)</f>
        <v>387494.9247213389</v>
      </c>
      <c r="H40" s="23">
        <f t="shared" si="1"/>
        <v>379438.18235491181</v>
      </c>
      <c r="I40" s="24">
        <f>H40*(Inputs!$B$5/$H$158)</f>
        <v>378619.98759196658</v>
      </c>
      <c r="J40" s="55">
        <f>INDEX(MFF!$C:$C,MATCH('LA SMR&lt;75 and MFF weighted popn'!B40,MFF!$A:$A,0),1)</f>
        <v>0.93207458273317556</v>
      </c>
      <c r="K40" s="56">
        <f t="shared" si="3"/>
        <v>352747.78320937639</v>
      </c>
    </row>
    <row r="41" spans="1:11" x14ac:dyDescent="0.2">
      <c r="A41" t="s">
        <v>8411</v>
      </c>
      <c r="B41" s="21" t="s">
        <v>5863</v>
      </c>
      <c r="C41" s="21" t="s">
        <v>12366</v>
      </c>
      <c r="D41" s="9">
        <f>SUMIF('MSOA level weighted population'!$A$5:$A$6785,'LA SMR&lt;75 and MFF weighted popn'!B41,'MSOA level weighted population'!$E$5:$E$6785)</f>
        <v>338690</v>
      </c>
      <c r="E41" s="9">
        <v>339545.91877369414</v>
      </c>
      <c r="F41" s="20">
        <f t="shared" si="0"/>
        <v>2.5271450993360847E-3</v>
      </c>
      <c r="G41" s="9">
        <f>SUMIF('MSOA level weighted population'!$A$5:$A$6785,'LA SMR&lt;75 and MFF weighted popn'!B41,'MSOA level weighted population'!$H$5:$H$6785)</f>
        <v>278119.01220582053</v>
      </c>
      <c r="H41" s="23">
        <f t="shared" si="1"/>
        <v>278821.85930454865</v>
      </c>
      <c r="I41" s="24">
        <f>H41*(Inputs!$B$5/$H$158)</f>
        <v>278220.62675683352</v>
      </c>
      <c r="J41" s="55">
        <f>INDEX(MFF!$C:$C,MATCH('LA SMR&lt;75 and MFF weighted popn'!B41,MFF!$A:$A,0),1)</f>
        <v>0.93596227095204687</v>
      </c>
      <c r="K41" s="56">
        <f t="shared" si="3"/>
        <v>260290.16473381413</v>
      </c>
    </row>
    <row r="42" spans="1:11" x14ac:dyDescent="0.2">
      <c r="A42" t="s">
        <v>8413</v>
      </c>
      <c r="B42" s="21" t="s">
        <v>5743</v>
      </c>
      <c r="C42" s="21" t="s">
        <v>12367</v>
      </c>
      <c r="D42" s="9">
        <f>SUMIF('MSOA level weighted population'!$A$5:$A$6785,'LA SMR&lt;75 and MFF weighted popn'!B42,'MSOA level weighted population'!$E$5:$E$6785)</f>
        <v>157314</v>
      </c>
      <c r="E42" s="9">
        <v>159920.896993025</v>
      </c>
      <c r="F42" s="20">
        <f t="shared" si="0"/>
        <v>1.6571296852314493E-2</v>
      </c>
      <c r="G42" s="9">
        <f>SUMIF('MSOA level weighted population'!$A$5:$A$6785,'LA SMR&lt;75 and MFF weighted popn'!B42,'MSOA level weighted population'!$H$5:$H$6785)</f>
        <v>193096.11737329935</v>
      </c>
      <c r="H42" s="23">
        <f t="shared" si="1"/>
        <v>196295.97045532163</v>
      </c>
      <c r="I42" s="24">
        <f>H42*(Inputs!$B$5/$H$158)</f>
        <v>195872.69113741795</v>
      </c>
      <c r="J42" s="55">
        <f>INDEX(MFF!$C:$C,MATCH('LA SMR&lt;75 and MFF weighted popn'!B42,MFF!$A:$A,0),1)</f>
        <v>0.95375775105947436</v>
      </c>
      <c r="K42" s="56">
        <f t="shared" si="3"/>
        <v>186733.42450265013</v>
      </c>
    </row>
    <row r="43" spans="1:11" x14ac:dyDescent="0.2">
      <c r="A43" t="s">
        <v>8414</v>
      </c>
      <c r="B43" s="21" t="s">
        <v>16</v>
      </c>
      <c r="C43" s="21" t="s">
        <v>12368</v>
      </c>
      <c r="D43" s="9">
        <f>SUMIF('MSOA level weighted population'!$A$5:$A$6785,'LA SMR&lt;75 and MFF weighted popn'!B43,'MSOA level weighted population'!$E$5:$E$6785)</f>
        <v>161345</v>
      </c>
      <c r="E43" s="9">
        <v>169788.85340890201</v>
      </c>
      <c r="F43" s="20">
        <f t="shared" si="0"/>
        <v>5.2334149858390473E-2</v>
      </c>
      <c r="G43" s="9">
        <f>SUMIF('MSOA level weighted population'!$A$5:$A$6785,'LA SMR&lt;75 and MFF weighted popn'!B43,'MSOA level weighted population'!$H$5:$H$6785)</f>
        <v>179058.61927462026</v>
      </c>
      <c r="H43" s="23">
        <f t="shared" si="1"/>
        <v>188429.49988917471</v>
      </c>
      <c r="I43" s="24">
        <f>H43*(Inputs!$B$5/$H$158)</f>
        <v>188023.18329489609</v>
      </c>
      <c r="J43" s="55">
        <f>INDEX(MFF!$C:$C,MATCH('LA SMR&lt;75 and MFF weighted popn'!B43,MFF!$A:$A,0),1)</f>
        <v>0.93324217950619015</v>
      </c>
      <c r="K43" s="56">
        <f t="shared" si="3"/>
        <v>175394.45189022581</v>
      </c>
    </row>
    <row r="44" spans="1:11" x14ac:dyDescent="0.2">
      <c r="A44" t="s">
        <v>8415</v>
      </c>
      <c r="B44" s="21" t="s">
        <v>12065</v>
      </c>
      <c r="C44" s="21" t="s">
        <v>12369</v>
      </c>
      <c r="D44" s="9">
        <f>SUMIF('MSOA level weighted population'!$A$5:$A$6785,'LA SMR&lt;75 and MFF weighted popn'!B44,'MSOA level weighted population'!$E$5:$E$6785)</f>
        <v>202447</v>
      </c>
      <c r="E44" s="9">
        <v>201559.27610831114</v>
      </c>
      <c r="F44" s="20">
        <f t="shared" si="0"/>
        <v>-4.3849693583449499E-3</v>
      </c>
      <c r="G44" s="9">
        <f>SUMIF('MSOA level weighted population'!$A$5:$A$6785,'LA SMR&lt;75 and MFF weighted popn'!B44,'MSOA level weighted population'!$H$5:$H$6785)</f>
        <v>166751.33281270621</v>
      </c>
      <c r="H44" s="23">
        <f t="shared" si="1"/>
        <v>166020.13332785931</v>
      </c>
      <c r="I44" s="24">
        <f>H44*(Inputs!$B$5/$H$158)</f>
        <v>165662.13877183103</v>
      </c>
      <c r="J44" s="55">
        <f>INDEX(MFF!$C:$C,MATCH('LA SMR&lt;75 and MFF weighted popn'!B44,MFF!$A:$A,0),1)</f>
        <v>0.96079961686388549</v>
      </c>
      <c r="K44" s="56">
        <f t="shared" si="3"/>
        <v>159098.53343389626</v>
      </c>
    </row>
    <row r="45" spans="1:11" x14ac:dyDescent="0.2">
      <c r="A45" t="s">
        <v>14119</v>
      </c>
      <c r="B45" s="21" t="s">
        <v>13586</v>
      </c>
      <c r="C45" s="21" t="s">
        <v>12370</v>
      </c>
      <c r="D45" s="9">
        <f>SUMIF('MSOA level weighted population'!$A$5:$A$6785,'LA SMR&lt;75 and MFF weighted popn'!B45,'MSOA level weighted population'!$E$5:$E$6785)</f>
        <v>227610</v>
      </c>
      <c r="E45" s="9">
        <v>235096.52922220444</v>
      </c>
      <c r="F45" s="20">
        <f t="shared" si="0"/>
        <v>3.2891916972911724E-2</v>
      </c>
      <c r="G45" s="9">
        <f>SUMIF('MSOA level weighted population'!$A$5:$A$6785,'LA SMR&lt;75 and MFF weighted popn'!B45,'MSOA level weighted population'!$H$5:$H$6785)</f>
        <v>303018.58290597971</v>
      </c>
      <c r="H45" s="23">
        <f t="shared" si="1"/>
        <v>312985.44497617258</v>
      </c>
      <c r="I45" s="24">
        <f>H45*(Inputs!$B$5/$H$158)</f>
        <v>312310.54438928841</v>
      </c>
      <c r="J45" s="55">
        <f>INDEX(MFF!$C:$C,MATCH('LA SMR&lt;75 and MFF weighted popn'!B45,MFF!$A:$A,0),1)</f>
        <v>0.94576935330817613</v>
      </c>
      <c r="K45" s="56">
        <f t="shared" si="3"/>
        <v>295244.60842016019</v>
      </c>
    </row>
    <row r="46" spans="1:11" x14ac:dyDescent="0.2">
      <c r="A46" t="s">
        <v>14120</v>
      </c>
      <c r="B46" s="21" t="s">
        <v>841</v>
      </c>
      <c r="C46" s="21" t="s">
        <v>12371</v>
      </c>
      <c r="D46" s="9">
        <f>SUMIF('MSOA level weighted population'!$A$5:$A$6785,'LA SMR&lt;75 and MFF weighted popn'!B46,'MSOA level weighted population'!$E$5:$E$6785)</f>
        <v>290593</v>
      </c>
      <c r="E46" s="9">
        <v>304436.23748594534</v>
      </c>
      <c r="F46" s="20">
        <f t="shared" si="0"/>
        <v>4.763789040322837E-2</v>
      </c>
      <c r="G46" s="9">
        <f>SUMIF('MSOA level weighted population'!$A$5:$A$6785,'LA SMR&lt;75 and MFF weighted popn'!B46,'MSOA level weighted population'!$H$5:$H$6785)</f>
        <v>348871.28045254399</v>
      </c>
      <c r="H46" s="23">
        <f t="shared" si="1"/>
        <v>365490.77227557625</v>
      </c>
      <c r="I46" s="24">
        <f>H46*(Inputs!$B$5/$H$158)</f>
        <v>364702.65276181319</v>
      </c>
      <c r="J46" s="55">
        <f>INDEX(MFF!$C:$C,MATCH('LA SMR&lt;75 and MFF weighted popn'!B46,MFF!$A:$A,0),1)</f>
        <v>0.95853137713283787</v>
      </c>
      <c r="K46" s="56">
        <f t="shared" si="3"/>
        <v>349426.10508129129</v>
      </c>
    </row>
    <row r="47" spans="1:11" x14ac:dyDescent="0.2">
      <c r="A47" t="s">
        <v>14121</v>
      </c>
      <c r="B47" s="21" t="s">
        <v>5161</v>
      </c>
      <c r="C47" s="21" t="s">
        <v>12372</v>
      </c>
      <c r="D47" s="9">
        <f>SUMIF('MSOA level weighted population'!$A$5:$A$6785,'LA SMR&lt;75 and MFF weighted popn'!B47,'MSOA level weighted population'!$E$5:$E$6785)</f>
        <v>254605</v>
      </c>
      <c r="E47" s="9">
        <v>259767.9752225932</v>
      </c>
      <c r="F47" s="20">
        <f t="shared" si="0"/>
        <v>2.0278373255015424E-2</v>
      </c>
      <c r="G47" s="9">
        <f>SUMIF('MSOA level weighted population'!$A$5:$A$6785,'LA SMR&lt;75 and MFF weighted popn'!B47,'MSOA level weighted population'!$H$5:$H$6785)</f>
        <v>286982.15442446689</v>
      </c>
      <c r="H47" s="23">
        <f t="shared" si="1"/>
        <v>292801.6856694147</v>
      </c>
      <c r="I47" s="24">
        <f>H47*(Inputs!$B$5/$H$158)</f>
        <v>292170.30797223776</v>
      </c>
      <c r="J47" s="55">
        <f>INDEX(MFF!$C:$C,MATCH('LA SMR&lt;75 and MFF weighted popn'!B47,MFF!$A:$A,0),1)</f>
        <v>0.94625909118128737</v>
      </c>
      <c r="K47" s="56">
        <f t="shared" si="3"/>
        <v>276347.94187960238</v>
      </c>
    </row>
    <row r="48" spans="1:11" x14ac:dyDescent="0.2">
      <c r="A48" t="s">
        <v>14122</v>
      </c>
      <c r="B48" s="21" t="s">
        <v>4344</v>
      </c>
      <c r="C48" s="21" t="s">
        <v>12373</v>
      </c>
      <c r="D48" s="9">
        <f>SUMIF('MSOA level weighted population'!$A$5:$A$6785,'LA SMR&lt;75 and MFF weighted popn'!B48,'MSOA level weighted population'!$E$5:$E$6785)</f>
        <v>555507</v>
      </c>
      <c r="E48" s="9">
        <v>561223.59114300576</v>
      </c>
      <c r="F48" s="20">
        <f t="shared" si="0"/>
        <v>1.0290763470137659E-2</v>
      </c>
      <c r="G48" s="9">
        <f>SUMIF('MSOA level weighted population'!$A$5:$A$6785,'LA SMR&lt;75 and MFF weighted popn'!B48,'MSOA level weighted population'!$H$5:$H$6785)</f>
        <v>601575.09502847167</v>
      </c>
      <c r="H48" s="23">
        <f t="shared" si="1"/>
        <v>607765.76204093522</v>
      </c>
      <c r="I48" s="24">
        <f>H48*(Inputs!$B$5/$H$158)</f>
        <v>606455.21717032394</v>
      </c>
      <c r="J48" s="55">
        <f>INDEX(MFF!$C:$C,MATCH('LA SMR&lt;75 and MFF weighted popn'!B48,MFF!$A:$A,0),1)</f>
        <v>0.94432075296691131</v>
      </c>
      <c r="K48" s="56">
        <f t="shared" si="3"/>
        <v>572437.87620236457</v>
      </c>
    </row>
    <row r="49" spans="1:11" x14ac:dyDescent="0.2">
      <c r="A49" t="s">
        <v>14135</v>
      </c>
      <c r="B49" s="21" t="s">
        <v>9808</v>
      </c>
      <c r="C49" s="21" t="s">
        <v>12374</v>
      </c>
      <c r="D49" s="9">
        <f>SUMIF('MSOA level weighted population'!$A$5:$A$6785,'LA SMR&lt;75 and MFF weighted popn'!B49,'MSOA level weighted population'!$E$5:$E$6785)</f>
        <v>512618</v>
      </c>
      <c r="E49" s="9">
        <v>532647.84666014439</v>
      </c>
      <c r="F49" s="20">
        <f t="shared" si="0"/>
        <v>3.9073631164228323E-2</v>
      </c>
      <c r="G49" s="9">
        <f>SUMIF('MSOA level weighted population'!$A$5:$A$6785,'LA SMR&lt;75 and MFF weighted popn'!B49,'MSOA level weighted population'!$H$5:$H$6785)</f>
        <v>683475.50735828304</v>
      </c>
      <c r="H49" s="23">
        <f t="shared" si="1"/>
        <v>710181.37724258448</v>
      </c>
      <c r="I49" s="24">
        <f>H49*(Inputs!$B$5/$H$158)</f>
        <v>708649.99028517597</v>
      </c>
      <c r="J49" s="55">
        <f>INDEX(MFF!$C:$C,MATCH('LA SMR&lt;75 and MFF weighted popn'!B49,MFF!$A:$A,0),1)</f>
        <v>0.94613464399600833</v>
      </c>
      <c r="K49" s="56">
        <f t="shared" si="3"/>
        <v>670185.18274349265</v>
      </c>
    </row>
    <row r="50" spans="1:11" x14ac:dyDescent="0.2">
      <c r="A50" t="s">
        <v>14136</v>
      </c>
      <c r="B50" s="21" t="s">
        <v>4994</v>
      </c>
      <c r="C50" s="21" t="s">
        <v>12375</v>
      </c>
      <c r="D50" s="9">
        <f>SUMIF('MSOA level weighted population'!$A$5:$A$6785,'LA SMR&lt;75 and MFF weighted popn'!B50,'MSOA level weighted population'!$E$5:$E$6785)</f>
        <v>202741</v>
      </c>
      <c r="E50" s="9">
        <v>207520.22139091368</v>
      </c>
      <c r="F50" s="20">
        <f t="shared" si="0"/>
        <v>2.3573038462440635E-2</v>
      </c>
      <c r="G50" s="9">
        <f>SUMIF('MSOA level weighted population'!$A$5:$A$6785,'LA SMR&lt;75 and MFF weighted popn'!B50,'MSOA level weighted population'!$H$5:$H$6785)</f>
        <v>233251.9883968753</v>
      </c>
      <c r="H50" s="23">
        <f t="shared" si="1"/>
        <v>238750.44649079558</v>
      </c>
      <c r="I50" s="24">
        <f>H50*(Inputs!$B$5/$H$158)</f>
        <v>238235.62122003015</v>
      </c>
      <c r="J50" s="55">
        <f>INDEX(MFF!$C:$C,MATCH('LA SMR&lt;75 and MFF weighted popn'!B50,MFF!$A:$A,0),1)</f>
        <v>0.94737208853801613</v>
      </c>
      <c r="K50" s="56">
        <f t="shared" si="3"/>
        <v>225599.10619658008</v>
      </c>
    </row>
    <row r="51" spans="1:11" x14ac:dyDescent="0.2">
      <c r="A51" t="s">
        <v>14137</v>
      </c>
      <c r="B51" s="21" t="s">
        <v>5049</v>
      </c>
      <c r="C51" s="21" t="s">
        <v>12376</v>
      </c>
      <c r="D51" s="9">
        <f>SUMIF('MSOA level weighted population'!$A$5:$A$6785,'LA SMR&lt;75 and MFF weighted popn'!B51,'MSOA level weighted population'!$E$5:$E$6785)</f>
        <v>409842</v>
      </c>
      <c r="E51" s="9">
        <v>428487.11827757198</v>
      </c>
      <c r="F51" s="20">
        <f t="shared" si="0"/>
        <v>4.5493429852411366E-2</v>
      </c>
      <c r="G51" s="9">
        <f>SUMIF('MSOA level weighted population'!$A$5:$A$6785,'LA SMR&lt;75 and MFF weighted popn'!B51,'MSOA level weighted population'!$H$5:$H$6785)</f>
        <v>490428.15212485398</v>
      </c>
      <c r="H51" s="23">
        <f t="shared" si="1"/>
        <v>512739.41086119378</v>
      </c>
      <c r="I51" s="24">
        <f>H51*(Inputs!$B$5/$H$158)</f>
        <v>511633.77436958248</v>
      </c>
      <c r="J51" s="55">
        <f>INDEX(MFF!$C:$C,MATCH('LA SMR&lt;75 and MFF weighted popn'!B51,MFF!$A:$A,0),1)</f>
        <v>0.94773931176744763</v>
      </c>
      <c r="K51" s="56">
        <f t="shared" si="3"/>
        <v>484683.45184144675</v>
      </c>
    </row>
    <row r="52" spans="1:11" x14ac:dyDescent="0.2">
      <c r="A52" t="s">
        <v>14138</v>
      </c>
      <c r="B52" s="21" t="s">
        <v>9087</v>
      </c>
      <c r="C52" s="21" t="s">
        <v>12377</v>
      </c>
      <c r="D52" s="9">
        <f>SUMIF('MSOA level weighted population'!$A$5:$A$6785,'LA SMR&lt;75 and MFF weighted popn'!B52,'MSOA level weighted population'!$E$5:$E$6785)</f>
        <v>798769</v>
      </c>
      <c r="E52" s="9">
        <v>773596.98679805454</v>
      </c>
      <c r="F52" s="20">
        <f t="shared" si="0"/>
        <v>-3.1513507912732545E-2</v>
      </c>
      <c r="G52" s="9">
        <f>SUMIF('MSOA level weighted population'!$A$5:$A$6785,'LA SMR&lt;75 and MFF weighted popn'!B52,'MSOA level weighted population'!$H$5:$H$6785)</f>
        <v>907544.70871376898</v>
      </c>
      <c r="H52" s="23">
        <f t="shared" si="1"/>
        <v>878944.79135455901</v>
      </c>
      <c r="I52" s="24">
        <f>H52*(Inputs!$B$5/$H$158)</f>
        <v>877049.49441648857</v>
      </c>
      <c r="J52" s="55">
        <f>INDEX(MFF!$C:$C,MATCH('LA SMR&lt;75 and MFF weighted popn'!B52,MFF!$A:$A,0),1)</f>
        <v>0.96754743764927986</v>
      </c>
      <c r="K52" s="56">
        <f t="shared" si="3"/>
        <v>848216.00091015932</v>
      </c>
    </row>
    <row r="53" spans="1:11" x14ac:dyDescent="0.2">
      <c r="A53" t="s">
        <v>14139</v>
      </c>
      <c r="B53" s="21" t="s">
        <v>8974</v>
      </c>
      <c r="C53" s="21" t="s">
        <v>12378</v>
      </c>
      <c r="D53" s="9">
        <f>SUMIF('MSOA level weighted population'!$A$5:$A$6785,'LA SMR&lt;75 and MFF weighted popn'!B53,'MSOA level weighted population'!$E$5:$E$6785)</f>
        <v>325573</v>
      </c>
      <c r="E53" s="9">
        <v>331031.55862882885</v>
      </c>
      <c r="F53" s="20">
        <f t="shared" si="0"/>
        <v>1.67660052548241E-2</v>
      </c>
      <c r="G53" s="9">
        <f>SUMIF('MSOA level weighted population'!$A$5:$A$6785,'LA SMR&lt;75 and MFF weighted popn'!B53,'MSOA level weighted population'!$H$5:$H$6785)</f>
        <v>391697.67390685942</v>
      </c>
      <c r="H53" s="23">
        <f t="shared" si="1"/>
        <v>398264.87916588422</v>
      </c>
      <c r="I53" s="24">
        <f>H53*(Inputs!$B$5/$H$158)</f>
        <v>397406.08779076173</v>
      </c>
      <c r="J53" s="55">
        <f>INDEX(MFF!$C:$C,MATCH('LA SMR&lt;75 and MFF weighted popn'!B53,MFF!$A:$A,0),1)</f>
        <v>0.9625311081865876</v>
      </c>
      <c r="K53" s="56">
        <f t="shared" si="3"/>
        <v>382348.49167471926</v>
      </c>
    </row>
    <row r="54" spans="1:11" x14ac:dyDescent="0.2">
      <c r="A54" t="s">
        <v>14228</v>
      </c>
      <c r="B54" s="21" t="s">
        <v>7189</v>
      </c>
      <c r="C54" s="21" t="s">
        <v>12379</v>
      </c>
      <c r="D54" s="9">
        <f>SUMIF('MSOA level weighted population'!$A$5:$A$6785,'LA SMR&lt;75 and MFF weighted popn'!B54,'MSOA level weighted population'!$E$5:$E$6785)</f>
        <v>599708</v>
      </c>
      <c r="E54" s="9">
        <v>605503.45808963897</v>
      </c>
      <c r="F54" s="20">
        <f t="shared" si="0"/>
        <v>9.6637998653327402E-3</v>
      </c>
      <c r="G54" s="9">
        <f>SUMIF('MSOA level weighted population'!$A$5:$A$6785,'LA SMR&lt;75 and MFF weighted popn'!B54,'MSOA level weighted population'!$H$5:$H$6785)</f>
        <v>467819.78202353633</v>
      </c>
      <c r="H54" s="23">
        <f t="shared" si="1"/>
        <v>472340.69877005543</v>
      </c>
      <c r="I54" s="24">
        <f>H54*(Inputs!$B$5/$H$158)</f>
        <v>471322.17532135814</v>
      </c>
      <c r="J54" s="55">
        <f>INDEX(MFF!$C:$C,MATCH('LA SMR&lt;75 and MFF weighted popn'!B54,MFF!$A:$A,0),1)</f>
        <v>0.9607996168638856</v>
      </c>
      <c r="K54" s="56">
        <f t="shared" si="3"/>
        <v>452648.18759693846</v>
      </c>
    </row>
    <row r="55" spans="1:11" x14ac:dyDescent="0.2">
      <c r="A55" t="s">
        <v>8418</v>
      </c>
      <c r="B55" s="21" t="s">
        <v>2798</v>
      </c>
      <c r="C55" s="21" t="s">
        <v>12380</v>
      </c>
      <c r="D55" s="9">
        <f>SUMIF('MSOA level weighted population'!$A$5:$A$6785,'LA SMR&lt;75 and MFF weighted popn'!B55,'MSOA level weighted population'!$E$5:$E$6785)</f>
        <v>246855</v>
      </c>
      <c r="E55" s="9">
        <v>254569.23927441365</v>
      </c>
      <c r="F55" s="20">
        <f t="shared" si="0"/>
        <v>3.125008314360108E-2</v>
      </c>
      <c r="G55" s="9">
        <f>SUMIF('MSOA level weighted population'!$A$5:$A$6785,'LA SMR&lt;75 and MFF weighted popn'!B55,'MSOA level weighted population'!$H$5:$H$6785)</f>
        <v>305327.37419968972</v>
      </c>
      <c r="H55" s="23">
        <f t="shared" si="1"/>
        <v>314868.88002944743</v>
      </c>
      <c r="I55" s="24">
        <f>H55*(Inputs!$B$5/$H$158)</f>
        <v>314189.91813094891</v>
      </c>
      <c r="J55" s="55">
        <f>INDEX(MFF!$C:$C,MATCH('LA SMR&lt;75 and MFF weighted popn'!B55,MFF!$A:$A,0),1)</f>
        <v>0.96651984090891663</v>
      </c>
      <c r="K55" s="56">
        <f t="shared" si="3"/>
        <v>303538.02915804926</v>
      </c>
    </row>
    <row r="56" spans="1:11" x14ac:dyDescent="0.2">
      <c r="A56" t="s">
        <v>14193</v>
      </c>
      <c r="B56" s="21" t="s">
        <v>13216</v>
      </c>
      <c r="C56" s="21" t="s">
        <v>12381</v>
      </c>
      <c r="D56" s="9">
        <f>SUMIF('MSOA level weighted population'!$A$5:$A$6785,'LA SMR&lt;75 and MFF weighted popn'!B56,'MSOA level weighted population'!$E$5:$E$6785)</f>
        <v>306631</v>
      </c>
      <c r="E56" s="9">
        <v>332780.7111556349</v>
      </c>
      <c r="F56" s="20">
        <f t="shared" si="0"/>
        <v>8.5280715764664686E-2</v>
      </c>
      <c r="G56" s="9">
        <f>SUMIF('MSOA level weighted population'!$A$5:$A$6785,'LA SMR&lt;75 and MFF weighted popn'!B56,'MSOA level weighted population'!$H$5:$H$6785)</f>
        <v>453645.47083539359</v>
      </c>
      <c r="H56" s="23">
        <f t="shared" si="1"/>
        <v>492332.68129163428</v>
      </c>
      <c r="I56" s="24">
        <f>H56*(Inputs!$B$5/$H$158)</f>
        <v>491271.04848768306</v>
      </c>
      <c r="J56" s="55">
        <f>INDEX(MFF!$C:$C,MATCH('LA SMR&lt;75 and MFF weighted popn'!B56,MFF!$A:$A,0),1)</f>
        <v>0.96176621272740015</v>
      </c>
      <c r="K56" s="56">
        <f t="shared" si="3"/>
        <v>472281.33077160118</v>
      </c>
    </row>
    <row r="57" spans="1:11" x14ac:dyDescent="0.2">
      <c r="A57" t="s">
        <v>14194</v>
      </c>
      <c r="B57" s="21" t="s">
        <v>9524</v>
      </c>
      <c r="C57" s="21" t="s">
        <v>12382</v>
      </c>
      <c r="D57" s="9">
        <f>SUMIF('MSOA level weighted population'!$A$5:$A$6785,'LA SMR&lt;75 and MFF weighted popn'!B57,'MSOA level weighted population'!$E$5:$E$6785)</f>
        <v>38559</v>
      </c>
      <c r="E57" s="9">
        <v>38503.875260933091</v>
      </c>
      <c r="F57" s="20">
        <f t="shared" si="0"/>
        <v>-1.4296205572475599E-3</v>
      </c>
      <c r="G57" s="9">
        <f>SUMIF('MSOA level weighted population'!$A$5:$A$6785,'LA SMR&lt;75 and MFF weighted popn'!B57,'MSOA level weighted population'!$H$5:$H$6785)</f>
        <v>22214.13066735282</v>
      </c>
      <c r="H57" s="23">
        <f t="shared" si="1"/>
        <v>22182.372889489387</v>
      </c>
      <c r="I57" s="24">
        <f>H57*(Inputs!$B$5/$H$158)</f>
        <v>22134.540324998281</v>
      </c>
      <c r="J57" s="55">
        <f>INDEX(MFF!$C:$C,MATCH('LA SMR&lt;75 and MFF weighted popn'!B57,MFF!$A:$A,0),1)</f>
        <v>0.96619380712357938</v>
      </c>
      <c r="K57" s="56">
        <f t="shared" si="3"/>
        <v>21376.906020172366</v>
      </c>
    </row>
    <row r="58" spans="1:11" x14ac:dyDescent="0.2">
      <c r="A58" t="s">
        <v>14214</v>
      </c>
      <c r="B58" s="21" t="s">
        <v>9535</v>
      </c>
      <c r="C58" s="21" t="s">
        <v>12383</v>
      </c>
      <c r="D58" s="9">
        <f>SUMIF('MSOA level weighted population'!$A$5:$A$6785,'LA SMR&lt;75 and MFF weighted popn'!B58,'MSOA level weighted population'!$E$5:$E$6785)</f>
        <v>306697</v>
      </c>
      <c r="E58" s="9">
        <v>310877.26229365019</v>
      </c>
      <c r="F58" s="20">
        <f t="shared" si="0"/>
        <v>1.3629941908953093E-2</v>
      </c>
      <c r="G58" s="9">
        <f>SUMIF('MSOA level weighted population'!$A$5:$A$6785,'LA SMR&lt;75 and MFF weighted popn'!B58,'MSOA level weighted population'!$H$5:$H$6785)</f>
        <v>451341.70898074994</v>
      </c>
      <c r="H58" s="23">
        <f t="shared" si="1"/>
        <v>457493.47025524522</v>
      </c>
      <c r="I58" s="24">
        <f>H58*(Inputs!$B$5/$H$158)</f>
        <v>456506.96236317873</v>
      </c>
      <c r="J58" s="55">
        <f>INDEX(MFF!$C:$C,MATCH('LA SMR&lt;75 and MFF weighted popn'!B58,MFF!$A:$A,0),1)</f>
        <v>0.96176057511588109</v>
      </c>
      <c r="K58" s="56">
        <f t="shared" si="3"/>
        <v>438858.45210760977</v>
      </c>
    </row>
    <row r="59" spans="1:11" x14ac:dyDescent="0.2">
      <c r="A59" t="s">
        <v>14230</v>
      </c>
      <c r="B59" s="21" t="s">
        <v>13919</v>
      </c>
      <c r="C59" s="21" t="s">
        <v>12384</v>
      </c>
      <c r="D59" s="9">
        <f>SUMIF('MSOA level weighted population'!$A$5:$A$6785,'LA SMR&lt;75 and MFF weighted popn'!B59,'MSOA level weighted population'!$E$5:$E$6785)</f>
        <v>763724</v>
      </c>
      <c r="E59" s="9">
        <v>778997.3676994656</v>
      </c>
      <c r="F59" s="20">
        <f t="shared" si="0"/>
        <v>1.9998543583108031E-2</v>
      </c>
      <c r="G59" s="9">
        <f>SUMIF('MSOA level weighted population'!$A$5:$A$6785,'LA SMR&lt;75 and MFF weighted popn'!B59,'MSOA level weighted population'!$H$5:$H$6785)</f>
        <v>697827.03384989675</v>
      </c>
      <c r="H59" s="23">
        <f t="shared" si="1"/>
        <v>711782.55819981487</v>
      </c>
      <c r="I59" s="24">
        <f>H59*(Inputs!$B$5/$H$158)</f>
        <v>710247.71856438217</v>
      </c>
      <c r="J59" s="55">
        <f>INDEX(MFF!$C:$C,MATCH('LA SMR&lt;75 and MFF weighted popn'!B59,MFF!$A:$A,0),1)</f>
        <v>0.947978766551411</v>
      </c>
      <c r="K59" s="56">
        <f t="shared" si="3"/>
        <v>673005.39916029247</v>
      </c>
    </row>
    <row r="60" spans="1:11" x14ac:dyDescent="0.2">
      <c r="A60" t="s">
        <v>14234</v>
      </c>
      <c r="B60" s="21" t="s">
        <v>10336</v>
      </c>
      <c r="C60" s="21" t="s">
        <v>12385</v>
      </c>
      <c r="D60" s="9">
        <f>SUMIF('MSOA level weighted population'!$A$5:$A$6785,'LA SMR&lt;75 and MFF weighted popn'!B60,'MSOA level weighted population'!$E$5:$E$6785)</f>
        <v>648748</v>
      </c>
      <c r="E60" s="9">
        <v>665556.54436288006</v>
      </c>
      <c r="F60" s="20">
        <f t="shared" si="0"/>
        <v>2.5909204133007048E-2</v>
      </c>
      <c r="G60" s="9">
        <f>SUMIF('MSOA level weighted population'!$A$5:$A$6785,'LA SMR&lt;75 and MFF weighted popn'!B60,'MSOA level weighted population'!$H$5:$H$6785)</f>
        <v>482962.43847838999</v>
      </c>
      <c r="H60" s="23">
        <f t="shared" si="1"/>
        <v>495475.61088550149</v>
      </c>
      <c r="I60" s="24">
        <f>H60*(Inputs!$B$5/$H$158)</f>
        <v>494407.20088132744</v>
      </c>
      <c r="J60" s="55">
        <f>INDEX(MFF!$C:$C,MATCH('LA SMR&lt;75 and MFF weighted popn'!B60,MFF!$A:$A,0),1)</f>
        <v>0.9661938071235795</v>
      </c>
      <c r="K60" s="56">
        <f t="shared" si="3"/>
        <v>477484.33505982201</v>
      </c>
    </row>
    <row r="61" spans="1:11" x14ac:dyDescent="0.2">
      <c r="A61" t="s">
        <v>14219</v>
      </c>
      <c r="B61" s="21" t="s">
        <v>6118</v>
      </c>
      <c r="C61" s="21" t="s">
        <v>12386</v>
      </c>
      <c r="D61" s="9">
        <f>SUMIF('MSOA level weighted population'!$A$5:$A$6785,'LA SMR&lt;75 and MFF weighted popn'!B61,'MSOA level weighted population'!$E$5:$E$6785)</f>
        <v>703008</v>
      </c>
      <c r="E61" s="9">
        <v>731723.35803064192</v>
      </c>
      <c r="F61" s="20">
        <f t="shared" si="0"/>
        <v>4.0846417154060718E-2</v>
      </c>
      <c r="G61" s="9">
        <f>SUMIF('MSOA level weighted population'!$A$5:$A$6785,'LA SMR&lt;75 and MFF weighted popn'!B61,'MSOA level weighted population'!$H$5:$H$6785)</f>
        <v>658667.43735829124</v>
      </c>
      <c r="H61" s="23">
        <f t="shared" si="1"/>
        <v>685571.64227042417</v>
      </c>
      <c r="I61" s="24">
        <f>H61*(Inputs!$B$5/$H$158)</f>
        <v>684093.32207647816</v>
      </c>
      <c r="J61" s="55">
        <f>INDEX(MFF!$C:$C,MATCH('LA SMR&lt;75 and MFF weighted popn'!B61,MFF!$A:$A,0),1)</f>
        <v>0.92740849763822331</v>
      </c>
      <c r="K61" s="56">
        <f t="shared" si="3"/>
        <v>634156.59461154067</v>
      </c>
    </row>
    <row r="62" spans="1:11" x14ac:dyDescent="0.2">
      <c r="A62" t="s">
        <v>14221</v>
      </c>
      <c r="B62" s="21" t="s">
        <v>1242</v>
      </c>
      <c r="C62" s="21" t="s">
        <v>12387</v>
      </c>
      <c r="D62" s="9">
        <f>SUMIF('MSOA level weighted population'!$A$5:$A$6785,'LA SMR&lt;75 and MFF weighted popn'!B62,'MSOA level weighted population'!$E$5:$E$6785)</f>
        <v>687319</v>
      </c>
      <c r="E62" s="9">
        <v>710407.46193272213</v>
      </c>
      <c r="F62" s="20">
        <f t="shared" si="0"/>
        <v>3.3592061230261538E-2</v>
      </c>
      <c r="G62" s="9">
        <f>SUMIF('MSOA level weighted population'!$A$5:$A$6785,'LA SMR&lt;75 and MFF weighted popn'!B62,'MSOA level weighted population'!$H$5:$H$6785)</f>
        <v>660648.11283956596</v>
      </c>
      <c r="H62" s="23">
        <f t="shared" si="1"/>
        <v>682840.64469772938</v>
      </c>
      <c r="I62" s="24">
        <f>H62*(Inputs!$B$5/$H$158)</f>
        <v>681368.21344173292</v>
      </c>
      <c r="J62" s="55">
        <f>INDEX(MFF!$C:$C,MATCH('LA SMR&lt;75 and MFF weighted popn'!B62,MFF!$A:$A,0),1)</f>
        <v>0.97782924848811126</v>
      </c>
      <c r="K62" s="56">
        <f t="shared" si="3"/>
        <v>665970.48797089863</v>
      </c>
    </row>
    <row r="63" spans="1:11" x14ac:dyDescent="0.2">
      <c r="A63" t="s">
        <v>14241</v>
      </c>
      <c r="B63" s="21" t="s">
        <v>226</v>
      </c>
      <c r="C63" s="21" t="s">
        <v>12388</v>
      </c>
      <c r="D63" s="9">
        <f>SUMIF('MSOA level weighted population'!$A$5:$A$6785,'LA SMR&lt;75 and MFF weighted popn'!B63,'MSOA level weighted population'!$E$5:$E$6785)</f>
        <v>779890</v>
      </c>
      <c r="E63" s="9">
        <v>797234.56593634875</v>
      </c>
      <c r="F63" s="20">
        <f t="shared" si="0"/>
        <v>2.2239759371640553E-2</v>
      </c>
      <c r="G63" s="9">
        <f>SUMIF('MSOA level weighted population'!$A$5:$A$6785,'LA SMR&lt;75 and MFF weighted popn'!B63,'MSOA level weighted population'!$H$5:$H$6785)</f>
        <v>752504.40985149646</v>
      </c>
      <c r="H63" s="23">
        <f t="shared" si="1"/>
        <v>769239.92685269215</v>
      </c>
      <c r="I63" s="24">
        <f>H63*(Inputs!$B$5/$H$158)</f>
        <v>767581.19004425325</v>
      </c>
      <c r="J63" s="55">
        <f>INDEX(MFF!$C:$C,MATCH('LA SMR&lt;75 and MFF weighted popn'!B63,MFF!$A:$A,0),1)</f>
        <v>0.95347975102664373</v>
      </c>
      <c r="K63" s="56">
        <f t="shared" si="3"/>
        <v>731553.15750743879</v>
      </c>
    </row>
    <row r="64" spans="1:11" x14ac:dyDescent="0.2">
      <c r="A64" t="s">
        <v>14210</v>
      </c>
      <c r="B64" s="21" t="s">
        <v>13452</v>
      </c>
      <c r="C64" s="21" t="s">
        <v>12389</v>
      </c>
      <c r="D64" s="9">
        <f>SUMIF('MSOA level weighted population'!$A$5:$A$6785,'LA SMR&lt;75 and MFF weighted popn'!B64,'MSOA level weighted population'!$E$5:$E$6785)</f>
        <v>179297</v>
      </c>
      <c r="E64" s="9">
        <v>186733.59645358895</v>
      </c>
      <c r="F64" s="20">
        <f t="shared" si="0"/>
        <v>4.1476413178072977E-2</v>
      </c>
      <c r="G64" s="9">
        <f>SUMIF('MSOA level weighted population'!$A$5:$A$6785,'LA SMR&lt;75 and MFF weighted popn'!B64,'MSOA level weighted population'!$H$5:$H$6785)</f>
        <v>145430.66784138425</v>
      </c>
      <c r="H64" s="23">
        <f t="shared" si="1"/>
        <v>151462.61030953657</v>
      </c>
      <c r="I64" s="24">
        <f>H64*(Inputs!$B$5/$H$158)</f>
        <v>151136.00660885428</v>
      </c>
      <c r="J64" s="55">
        <f>INDEX(MFF!$C:$C,MATCH('LA SMR&lt;75 and MFF weighted popn'!B64,MFF!$A:$A,0),1)</f>
        <v>0.94163789811560616</v>
      </c>
      <c r="K64" s="56">
        <f t="shared" si="3"/>
        <v>142253.17333757476</v>
      </c>
    </row>
    <row r="65" spans="1:11" x14ac:dyDescent="0.2">
      <c r="A65" t="s">
        <v>14215</v>
      </c>
      <c r="B65" s="21" t="s">
        <v>7718</v>
      </c>
      <c r="C65" s="21" t="s">
        <v>12390</v>
      </c>
      <c r="D65" s="9">
        <f>SUMIF('MSOA level weighted population'!$A$5:$A$6785,'LA SMR&lt;75 and MFF weighted popn'!B65,'MSOA level weighted population'!$E$5:$E$6785)</f>
        <v>162613</v>
      </c>
      <c r="E65" s="9">
        <v>169065.13102334272</v>
      </c>
      <c r="F65" s="20">
        <f t="shared" si="0"/>
        <v>3.9677830329326196E-2</v>
      </c>
      <c r="G65" s="9">
        <f>SUMIF('MSOA level weighted population'!$A$5:$A$6785,'LA SMR&lt;75 and MFF weighted popn'!B65,'MSOA level weighted population'!$H$5:$H$6785)</f>
        <v>175308.82544137447</v>
      </c>
      <c r="H65" s="23">
        <f t="shared" si="1"/>
        <v>182264.69927247078</v>
      </c>
      <c r="I65" s="24">
        <f>H65*(Inputs!$B$5/$H$158)</f>
        <v>181871.67603614545</v>
      </c>
      <c r="J65" s="55">
        <f>INDEX(MFF!$C:$C,MATCH('LA SMR&lt;75 and MFF weighted popn'!B65,MFF!$A:$A,0),1)</f>
        <v>0.96173673687939421</v>
      </c>
      <c r="K65" s="56">
        <f t="shared" si="3"/>
        <v>174836.20292140995</v>
      </c>
    </row>
    <row r="66" spans="1:11" x14ac:dyDescent="0.2">
      <c r="A66" t="s">
        <v>14195</v>
      </c>
      <c r="B66" s="21" t="s">
        <v>4449</v>
      </c>
      <c r="C66" s="21" t="s">
        <v>12391</v>
      </c>
      <c r="D66" s="9">
        <f>SUMIF('MSOA level weighted population'!$A$5:$A$6785,'LA SMR&lt;75 and MFF weighted popn'!B66,'MSOA level weighted population'!$E$5:$E$6785)</f>
        <v>240072</v>
      </c>
      <c r="E66" s="9">
        <v>251337.21025965697</v>
      </c>
      <c r="F66" s="20">
        <f t="shared" si="0"/>
        <v>4.6924298792266381E-2</v>
      </c>
      <c r="G66" s="9">
        <f>SUMIF('MSOA level weighted population'!$A$5:$A$6785,'LA SMR&lt;75 and MFF weighted popn'!B66,'MSOA level weighted population'!$H$5:$H$6785)</f>
        <v>340568.44639277435</v>
      </c>
      <c r="H66" s="23">
        <f t="shared" si="1"/>
        <v>356549.38193052687</v>
      </c>
      <c r="I66" s="24">
        <f>H66*(Inputs!$B$5/$H$158)</f>
        <v>355780.54302449909</v>
      </c>
      <c r="J66" s="55">
        <f>INDEX(MFF!$C:$C,MATCH('LA SMR&lt;75 and MFF weighted popn'!B66,MFF!$A:$A,0),1)</f>
        <v>0.93384236804339915</v>
      </c>
      <c r="K66" s="56">
        <f t="shared" si="3"/>
        <v>332097.69293485273</v>
      </c>
    </row>
    <row r="67" spans="1:11" x14ac:dyDescent="0.2">
      <c r="A67" t="s">
        <v>14246</v>
      </c>
      <c r="B67" s="21" t="s">
        <v>13807</v>
      </c>
      <c r="C67" s="21" t="s">
        <v>12392</v>
      </c>
      <c r="D67" s="9">
        <f>SUMIF('MSOA level weighted population'!$A$5:$A$6785,'LA SMR&lt;75 and MFF weighted popn'!B67,'MSOA level weighted population'!$E$5:$E$6785)</f>
        <v>293378</v>
      </c>
      <c r="E67" s="9">
        <v>309842.00134816475</v>
      </c>
      <c r="F67" s="20">
        <f t="shared" si="0"/>
        <v>5.6118731970920613E-2</v>
      </c>
      <c r="G67" s="9">
        <f>SUMIF('MSOA level weighted population'!$A$5:$A$6785,'LA SMR&lt;75 and MFF weighted popn'!B67,'MSOA level weighted population'!$H$5:$H$6785)</f>
        <v>235339.91608032316</v>
      </c>
      <c r="H67" s="23">
        <f t="shared" si="1"/>
        <v>248546.89375289378</v>
      </c>
      <c r="I67" s="24">
        <f>H67*(Inputs!$B$5/$H$158)</f>
        <v>248010.94408764711</v>
      </c>
      <c r="J67" s="55">
        <f>INDEX(MFF!$C:$C,MATCH('LA SMR&lt;75 and MFF weighted popn'!B67,MFF!$A:$A,0),1)</f>
        <v>0.93681948402061432</v>
      </c>
      <c r="K67" s="56">
        <f t="shared" si="3"/>
        <v>232239.90829527841</v>
      </c>
    </row>
    <row r="68" spans="1:11" x14ac:dyDescent="0.2">
      <c r="A68" t="s">
        <v>14128</v>
      </c>
      <c r="B68" s="21" t="s">
        <v>11655</v>
      </c>
      <c r="C68" s="21" t="s">
        <v>12393</v>
      </c>
      <c r="D68" s="9">
        <f>SUMIF('MSOA level weighted population'!$A$5:$A$6785,'LA SMR&lt;75 and MFF weighted popn'!B68,'MSOA level weighted population'!$E$5:$E$6785)</f>
        <v>1036878</v>
      </c>
      <c r="E68" s="9">
        <v>1093976.6913683773</v>
      </c>
      <c r="F68" s="20">
        <f t="shared" si="0"/>
        <v>5.506789744635078E-2</v>
      </c>
      <c r="G68" s="9">
        <f>SUMIF('MSOA level weighted population'!$A$5:$A$6785,'LA SMR&lt;75 and MFF weighted popn'!B68,'MSOA level weighted population'!$H$5:$H$6785)</f>
        <v>1395501.3441528182</v>
      </c>
      <c r="H68" s="23">
        <f t="shared" si="1"/>
        <v>1472348.6690588703</v>
      </c>
      <c r="I68" s="24">
        <f>H68*(Inputs!$B$5/$H$158)</f>
        <v>1469173.7962435496</v>
      </c>
      <c r="J68" s="55">
        <f>INDEX(MFF!$C:$C,MATCH('LA SMR&lt;75 and MFF weighted popn'!B68,MFF!$A:$A,0),1)</f>
        <v>0.97100587873917543</v>
      </c>
      <c r="K68" s="56">
        <f t="shared" si="3"/>
        <v>1425952.7142322278</v>
      </c>
    </row>
    <row r="69" spans="1:11" x14ac:dyDescent="0.2">
      <c r="A69" t="s">
        <v>14129</v>
      </c>
      <c r="B69" s="21" t="s">
        <v>5962</v>
      </c>
      <c r="C69" s="21" t="s">
        <v>12394</v>
      </c>
      <c r="D69" s="9">
        <f>SUMIF('MSOA level weighted population'!$A$5:$A$6785,'LA SMR&lt;75 and MFF weighted popn'!B69,'MSOA level weighted population'!$E$5:$E$6785)</f>
        <v>315739</v>
      </c>
      <c r="E69" s="9">
        <v>328020.58660053933</v>
      </c>
      <c r="F69" s="20">
        <f t="shared" si="0"/>
        <v>3.889790808401665E-2</v>
      </c>
      <c r="G69" s="9">
        <f>SUMIF('MSOA level weighted population'!$A$5:$A$6785,'LA SMR&lt;75 and MFF weighted popn'!B69,'MSOA level weighted population'!$H$5:$H$6785)</f>
        <v>417614.28076122631</v>
      </c>
      <c r="H69" s="23">
        <f t="shared" si="1"/>
        <v>433858.60266884923</v>
      </c>
      <c r="I69" s="24">
        <f>H69*(Inputs!$B$5/$H$158)</f>
        <v>432923.05940233008</v>
      </c>
      <c r="J69" s="55">
        <f>INDEX(MFF!$C:$C,MATCH('LA SMR&lt;75 and MFF weighted popn'!B69,MFF!$A:$A,0),1)</f>
        <v>0.983144772264397</v>
      </c>
      <c r="K69" s="56">
        <f t="shared" ref="K69:K100" si="4">(I69*J69)*($I$158/SUMPRODUCT($I$5:$I$156,$J$5:$J$156))</f>
        <v>425439.96502149152</v>
      </c>
    </row>
    <row r="70" spans="1:11" x14ac:dyDescent="0.2">
      <c r="A70" t="s">
        <v>14130</v>
      </c>
      <c r="B70" s="21" t="s">
        <v>7013</v>
      </c>
      <c r="C70" s="21" t="s">
        <v>12395</v>
      </c>
      <c r="D70" s="9">
        <f>SUMIF('MSOA level weighted population'!$A$5:$A$6785,'LA SMR&lt;75 and MFF weighted popn'!B70,'MSOA level weighted population'!$E$5:$E$6785)</f>
        <v>307362</v>
      </c>
      <c r="E70" s="9">
        <v>315405.83982732403</v>
      </c>
      <c r="F70" s="20">
        <f t="shared" ref="F70:F133" si="5">(E70-D70)/D70</f>
        <v>2.6170573549508497E-2</v>
      </c>
      <c r="G70" s="9">
        <f>SUMIF('MSOA level weighted population'!$A$5:$A$6785,'LA SMR&lt;75 and MFF weighted popn'!B70,'MSOA level weighted population'!$H$5:$H$6785)</f>
        <v>305843.77250931744</v>
      </c>
      <c r="H70" s="23">
        <f t="shared" ref="H70:H133" si="6">G70*(1+F70)</f>
        <v>313847.87945243169</v>
      </c>
      <c r="I70" s="24">
        <f>H70*(Inputs!$B$5/$H$158)</f>
        <v>313171.1191703332</v>
      </c>
      <c r="J70" s="55">
        <f>INDEX(MFF!$C:$C,MATCH('LA SMR&lt;75 and MFF weighted popn'!B70,MFF!$A:$A,0),1)</f>
        <v>0.95000935150168819</v>
      </c>
      <c r="K70" s="56">
        <f t="shared" si="4"/>
        <v>297385.42231125326</v>
      </c>
    </row>
    <row r="71" spans="1:11" x14ac:dyDescent="0.2">
      <c r="A71" t="s">
        <v>14131</v>
      </c>
      <c r="B71" s="21" t="s">
        <v>8678</v>
      </c>
      <c r="C71" s="21" t="s">
        <v>12396</v>
      </c>
      <c r="D71" s="9">
        <f>SUMIF('MSOA level weighted population'!$A$5:$A$6785,'LA SMR&lt;75 and MFF weighted popn'!B71,'MSOA level weighted population'!$E$5:$E$6785)</f>
        <v>292799</v>
      </c>
      <c r="E71" s="9">
        <v>314289.05797897105</v>
      </c>
      <c r="F71" s="20">
        <f t="shared" si="5"/>
        <v>7.3395257425643692E-2</v>
      </c>
      <c r="G71" s="9">
        <f>SUMIF('MSOA level weighted population'!$A$5:$A$6785,'LA SMR&lt;75 and MFF weighted popn'!B71,'MSOA level weighted population'!$H$5:$H$6785)</f>
        <v>448129.38992447261</v>
      </c>
      <c r="H71" s="23">
        <f t="shared" si="6"/>
        <v>481019.96185797598</v>
      </c>
      <c r="I71" s="24">
        <f>H71*(Inputs!$B$5/$H$158)</f>
        <v>479982.72303498321</v>
      </c>
      <c r="J71" s="55">
        <f>INDEX(MFF!$C:$C,MATCH('LA SMR&lt;75 and MFF weighted popn'!B71,MFF!$A:$A,0),1)</f>
        <v>0.9535381821789457</v>
      </c>
      <c r="K71" s="56">
        <f t="shared" si="4"/>
        <v>457481.76123523997</v>
      </c>
    </row>
    <row r="72" spans="1:11" x14ac:dyDescent="0.2">
      <c r="A72" t="s">
        <v>14132</v>
      </c>
      <c r="B72" s="21" t="s">
        <v>9209</v>
      </c>
      <c r="C72" s="21" t="s">
        <v>12397</v>
      </c>
      <c r="D72" s="9">
        <f>SUMIF('MSOA level weighted population'!$A$5:$A$6785,'LA SMR&lt;75 and MFF weighted popn'!B72,'MSOA level weighted population'!$E$5:$E$6785)</f>
        <v>206091</v>
      </c>
      <c r="E72" s="9">
        <v>209491.56920007919</v>
      </c>
      <c r="F72" s="20">
        <f t="shared" si="5"/>
        <v>1.6500328496048784E-2</v>
      </c>
      <c r="G72" s="9">
        <f>SUMIF('MSOA level weighted population'!$A$5:$A$6785,'LA SMR&lt;75 and MFF weighted popn'!B72,'MSOA level weighted population'!$H$5:$H$6785)</f>
        <v>172656.09033471366</v>
      </c>
      <c r="H72" s="23">
        <f t="shared" si="6"/>
        <v>175504.97254207992</v>
      </c>
      <c r="I72" s="24">
        <f>H72*(Inputs!$B$5/$H$158)</f>
        <v>175126.52552203156</v>
      </c>
      <c r="J72" s="55">
        <f>INDEX(MFF!$C:$C,MATCH('LA SMR&lt;75 and MFF weighted popn'!B72,MFF!$A:$A,0),1)</f>
        <v>0.98829972957681944</v>
      </c>
      <c r="K72" s="56">
        <f t="shared" si="4"/>
        <v>173001.8308068031</v>
      </c>
    </row>
    <row r="73" spans="1:11" x14ac:dyDescent="0.2">
      <c r="A73" t="s">
        <v>14133</v>
      </c>
      <c r="B73" s="21" t="s">
        <v>85</v>
      </c>
      <c r="C73" s="21" t="s">
        <v>12398</v>
      </c>
      <c r="D73" s="9">
        <f>SUMIF('MSOA level weighted population'!$A$5:$A$6785,'LA SMR&lt;75 and MFF weighted popn'!B73,'MSOA level weighted population'!$E$5:$E$6785)</f>
        <v>256898</v>
      </c>
      <c r="E73" s="9">
        <v>271894.75177968503</v>
      </c>
      <c r="F73" s="20">
        <f t="shared" si="5"/>
        <v>5.8376288564663911E-2</v>
      </c>
      <c r="G73" s="9">
        <f>SUMIF('MSOA level weighted population'!$A$5:$A$6785,'LA SMR&lt;75 and MFF weighted popn'!B73,'MSOA level weighted population'!$H$5:$H$6785)</f>
        <v>328259.52203136066</v>
      </c>
      <c r="H73" s="23">
        <f t="shared" si="6"/>
        <v>347422.09461356205</v>
      </c>
      <c r="I73" s="24">
        <f>H73*(Inputs!$B$5/$H$158)</f>
        <v>346672.93717089226</v>
      </c>
      <c r="J73" s="55">
        <f>INDEX(MFF!$C:$C,MATCH('LA SMR&lt;75 and MFF weighted popn'!B73,MFF!$A:$A,0),1)</f>
        <v>0.94704212811227362</v>
      </c>
      <c r="K73" s="56">
        <f t="shared" si="4"/>
        <v>328170.3420429891</v>
      </c>
    </row>
    <row r="74" spans="1:11" x14ac:dyDescent="0.2">
      <c r="A74" t="s">
        <v>14134</v>
      </c>
      <c r="B74" s="21" t="s">
        <v>1095</v>
      </c>
      <c r="C74" s="21" t="s">
        <v>12399</v>
      </c>
      <c r="D74" s="9">
        <f>SUMIF('MSOA level weighted population'!$A$5:$A$6785,'LA SMR&lt;75 and MFF weighted popn'!B74,'MSOA level weighted population'!$E$5:$E$6785)</f>
        <v>239354</v>
      </c>
      <c r="E74" s="9">
        <v>251851.57047255579</v>
      </c>
      <c r="F74" s="20">
        <f t="shared" si="5"/>
        <v>5.2213752318974356E-2</v>
      </c>
      <c r="G74" s="9">
        <f>SUMIF('MSOA level weighted population'!$A$5:$A$6785,'LA SMR&lt;75 and MFF weighted popn'!B74,'MSOA level weighted population'!$H$5:$H$6785)</f>
        <v>318876.65630819224</v>
      </c>
      <c r="H74" s="23">
        <f t="shared" si="6"/>
        <v>335526.40306097089</v>
      </c>
      <c r="I74" s="24">
        <f>H74*(Inputs!$B$5/$H$158)</f>
        <v>334802.89668079966</v>
      </c>
      <c r="J74" s="55">
        <f>INDEX(MFF!$C:$C,MATCH('LA SMR&lt;75 and MFF weighted popn'!B74,MFF!$A:$A,0),1)</f>
        <v>0.95099889408446048</v>
      </c>
      <c r="K74" s="56">
        <f t="shared" si="4"/>
        <v>318257.98578132578</v>
      </c>
    </row>
    <row r="75" spans="1:11" x14ac:dyDescent="0.2">
      <c r="A75" t="s">
        <v>14235</v>
      </c>
      <c r="B75" s="21" t="s">
        <v>12974</v>
      </c>
      <c r="C75" s="21" t="s">
        <v>12400</v>
      </c>
      <c r="D75" s="9">
        <f>SUMIF('MSOA level weighted population'!$A$5:$A$6785,'LA SMR&lt;75 and MFF weighted popn'!B75,'MSOA level weighted population'!$E$5:$E$6785)</f>
        <v>831290</v>
      </c>
      <c r="E75" s="9">
        <v>859037.00765992806</v>
      </c>
      <c r="F75" s="20">
        <f t="shared" si="5"/>
        <v>3.337825266745427E-2</v>
      </c>
      <c r="G75" s="9">
        <f>SUMIF('MSOA level weighted population'!$A$5:$A$6785,'LA SMR&lt;75 and MFF weighted popn'!B75,'MSOA level weighted population'!$H$5:$H$6785)</f>
        <v>764243.08467480948</v>
      </c>
      <c r="H75" s="23">
        <f t="shared" si="6"/>
        <v>789752.18345443986</v>
      </c>
      <c r="I75" s="24">
        <f>H75*(Inputs!$B$5/$H$158)</f>
        <v>788049.21540700551</v>
      </c>
      <c r="J75" s="55">
        <f>INDEX(MFF!$C:$C,MATCH('LA SMR&lt;75 and MFF weighted popn'!B75,MFF!$A:$A,0),1)</f>
        <v>0.95075939986836777</v>
      </c>
      <c r="K75" s="56">
        <f t="shared" si="4"/>
        <v>748917.63981457928</v>
      </c>
    </row>
    <row r="76" spans="1:11" x14ac:dyDescent="0.2">
      <c r="A76" t="s">
        <v>14226</v>
      </c>
      <c r="B76" s="21" t="s">
        <v>783</v>
      </c>
      <c r="C76" s="21" t="s">
        <v>12401</v>
      </c>
      <c r="D76" s="9">
        <f>SUMIF('MSOA level weighted population'!$A$5:$A$6785,'LA SMR&lt;75 and MFF weighted popn'!B76,'MSOA level weighted population'!$E$5:$E$6785)</f>
        <v>535982</v>
      </c>
      <c r="E76" s="9">
        <v>554619.76655962795</v>
      </c>
      <c r="F76" s="20">
        <f t="shared" si="5"/>
        <v>3.4773120290658932E-2</v>
      </c>
      <c r="G76" s="9">
        <f>SUMIF('MSOA level weighted population'!$A$5:$A$6785,'LA SMR&lt;75 and MFF weighted popn'!B76,'MSOA level weighted population'!$H$5:$H$6785)</f>
        <v>465363.65454368928</v>
      </c>
      <c r="H76" s="23">
        <f t="shared" si="6"/>
        <v>481545.80088203761</v>
      </c>
      <c r="I76" s="24">
        <f>H76*(Inputs!$B$5/$H$158)</f>
        <v>480507.42817543575</v>
      </c>
      <c r="J76" s="55">
        <f>INDEX(MFF!$C:$C,MATCH('LA SMR&lt;75 and MFF weighted popn'!B76,MFF!$A:$A,0),1)</f>
        <v>0.98460441357247142</v>
      </c>
      <c r="K76" s="56">
        <f t="shared" si="4"/>
        <v>472902.89772183477</v>
      </c>
    </row>
    <row r="77" spans="1:11" x14ac:dyDescent="0.2">
      <c r="A77" t="s">
        <v>14242</v>
      </c>
      <c r="B77" s="21" t="s">
        <v>3698</v>
      </c>
      <c r="C77" s="21" t="s">
        <v>12402</v>
      </c>
      <c r="D77" s="9">
        <f>SUMIF('MSOA level weighted population'!$A$5:$A$6785,'LA SMR&lt;75 and MFF weighted popn'!B77,'MSOA level weighted population'!$E$5:$E$6785)</f>
        <v>557426</v>
      </c>
      <c r="E77" s="9">
        <v>571599.65150190215</v>
      </c>
      <c r="F77" s="20">
        <f t="shared" si="5"/>
        <v>2.5426965196998608E-2</v>
      </c>
      <c r="G77" s="9">
        <f>SUMIF('MSOA level weighted population'!$A$5:$A$6785,'LA SMR&lt;75 and MFF weighted popn'!B77,'MSOA level weighted population'!$H$5:$H$6785)</f>
        <v>464490.63391559134</v>
      </c>
      <c r="H77" s="23">
        <f t="shared" si="6"/>
        <v>476301.22109849495</v>
      </c>
      <c r="I77" s="24">
        <f>H77*(Inputs!$B$5/$H$158)</f>
        <v>475274.15744805109</v>
      </c>
      <c r="J77" s="55">
        <f>INDEX(MFF!$C:$C,MATCH('LA SMR&lt;75 and MFF weighted popn'!B77,MFF!$A:$A,0),1)</f>
        <v>0.95488784096297163</v>
      </c>
      <c r="K77" s="56">
        <f t="shared" si="4"/>
        <v>453635.1045450918</v>
      </c>
    </row>
    <row r="78" spans="1:11" x14ac:dyDescent="0.2">
      <c r="A78" t="s">
        <v>14203</v>
      </c>
      <c r="B78" s="21" t="s">
        <v>8037</v>
      </c>
      <c r="C78" s="21" t="s">
        <v>12403</v>
      </c>
      <c r="D78" s="9">
        <f>SUMIF('MSOA level weighted population'!$A$5:$A$6785,'LA SMR&lt;75 and MFF weighted popn'!B78,'MSOA level weighted population'!$E$5:$E$6785)</f>
        <v>173423</v>
      </c>
      <c r="E78" s="9">
        <v>189458.23577617374</v>
      </c>
      <c r="F78" s="20">
        <f t="shared" si="5"/>
        <v>9.2463143736261841E-2</v>
      </c>
      <c r="G78" s="9">
        <f>SUMIF('MSOA level weighted population'!$A$5:$A$6785,'LA SMR&lt;75 and MFF weighted popn'!B78,'MSOA level weighted population'!$H$5:$H$6785)</f>
        <v>196965.59166748656</v>
      </c>
      <c r="H78" s="23">
        <f t="shared" si="6"/>
        <v>215177.64948093522</v>
      </c>
      <c r="I78" s="24">
        <f>H78*(Inputs!$B$5/$H$158)</f>
        <v>214713.65499093555</v>
      </c>
      <c r="J78" s="55">
        <f>INDEX(MFF!$C:$C,MATCH('LA SMR&lt;75 and MFF weighted popn'!B78,MFF!$A:$A,0),1)</f>
        <v>0.97927121709989495</v>
      </c>
      <c r="K78" s="56">
        <f t="shared" si="4"/>
        <v>210170.97831524178</v>
      </c>
    </row>
    <row r="79" spans="1:11" x14ac:dyDescent="0.2">
      <c r="A79" t="s">
        <v>8416</v>
      </c>
      <c r="B79" s="21" t="s">
        <v>3384</v>
      </c>
      <c r="C79" s="21" t="s">
        <v>12404</v>
      </c>
      <c r="D79" s="9">
        <f>SUMIF('MSOA level weighted population'!$A$5:$A$6785,'LA SMR&lt;75 and MFF weighted popn'!B79,'MSOA level weighted population'!$E$5:$E$6785)</f>
        <v>198752</v>
      </c>
      <c r="E79" s="9">
        <v>210278.77568153085</v>
      </c>
      <c r="F79" s="20">
        <f t="shared" si="5"/>
        <v>5.7995772025090833E-2</v>
      </c>
      <c r="G79" s="9">
        <f>SUMIF('MSOA level weighted population'!$A$5:$A$6785,'LA SMR&lt;75 and MFF weighted popn'!B79,'MSOA level weighted population'!$H$5:$H$6785)</f>
        <v>244657.25481324576</v>
      </c>
      <c r="H79" s="23">
        <f t="shared" si="6"/>
        <v>258846.3411876793</v>
      </c>
      <c r="I79" s="24">
        <f>H79*(Inputs!$B$5/$H$158)</f>
        <v>258288.18249249243</v>
      </c>
      <c r="J79" s="55">
        <f>INDEX(MFF!$C:$C,MATCH('LA SMR&lt;75 and MFF weighted popn'!B79,MFF!$A:$A,0),1)</f>
        <v>1.0399948340138341</v>
      </c>
      <c r="K79" s="56">
        <f t="shared" si="4"/>
        <v>268500.93936446146</v>
      </c>
    </row>
    <row r="80" spans="1:11" x14ac:dyDescent="0.2">
      <c r="A80" t="s">
        <v>14208</v>
      </c>
      <c r="B80" s="21" t="s">
        <v>3427</v>
      </c>
      <c r="C80" s="21" t="s">
        <v>12405</v>
      </c>
      <c r="D80" s="9">
        <f>SUMIF('MSOA level weighted population'!$A$5:$A$6785,'LA SMR&lt;75 and MFF weighted popn'!B80,'MSOA level weighted population'!$E$5:$E$6785)</f>
        <v>165311</v>
      </c>
      <c r="E80" s="9">
        <v>176378.60390128326</v>
      </c>
      <c r="F80" s="20">
        <f t="shared" si="5"/>
        <v>6.6950196304439893E-2</v>
      </c>
      <c r="G80" s="9">
        <f>SUMIF('MSOA level weighted population'!$A$5:$A$6785,'LA SMR&lt;75 and MFF weighted popn'!B80,'MSOA level weighted population'!$H$5:$H$6785)</f>
        <v>170090.89049596633</v>
      </c>
      <c r="H80" s="23">
        <f t="shared" si="6"/>
        <v>181478.50900426827</v>
      </c>
      <c r="I80" s="24">
        <f>H80*(Inputs!$B$5/$H$158)</f>
        <v>181087.18105531789</v>
      </c>
      <c r="J80" s="55">
        <f>INDEX(MFF!$C:$C,MATCH('LA SMR&lt;75 and MFF weighted popn'!B80,MFF!$A:$A,0),1)</f>
        <v>0.99059741808373381</v>
      </c>
      <c r="K80" s="56">
        <f t="shared" si="4"/>
        <v>179306.06966452044</v>
      </c>
    </row>
    <row r="81" spans="1:11" x14ac:dyDescent="0.2">
      <c r="A81" t="s">
        <v>14209</v>
      </c>
      <c r="B81" s="21" t="s">
        <v>392</v>
      </c>
      <c r="C81" s="21" t="s">
        <v>12406</v>
      </c>
      <c r="D81" s="9">
        <f>SUMIF('MSOA level weighted population'!$A$5:$A$6785,'LA SMR&lt;75 and MFF weighted popn'!B81,'MSOA level weighted population'!$E$5:$E$6785)</f>
        <v>159658</v>
      </c>
      <c r="E81" s="9">
        <v>162685.4800560638</v>
      </c>
      <c r="F81" s="20">
        <f t="shared" si="5"/>
        <v>1.8962282228662492E-2</v>
      </c>
      <c r="G81" s="9">
        <f>SUMIF('MSOA level weighted population'!$A$5:$A$6785,'LA SMR&lt;75 and MFF weighted popn'!B81,'MSOA level weighted population'!$H$5:$H$6785)</f>
        <v>145707.33473697631</v>
      </c>
      <c r="H81" s="23">
        <f t="shared" si="6"/>
        <v>148470.27834104505</v>
      </c>
      <c r="I81" s="24">
        <f>H81*(Inputs!$B$5/$H$158)</f>
        <v>148150.12710207974</v>
      </c>
      <c r="J81" s="55">
        <f>INDEX(MFF!$C:$C,MATCH('LA SMR&lt;75 and MFF weighted popn'!B81,MFF!$A:$A,0),1)</f>
        <v>1.0492716811876015</v>
      </c>
      <c r="K81" s="56">
        <f t="shared" si="4"/>
        <v>155381.77253107069</v>
      </c>
    </row>
    <row r="82" spans="1:11" x14ac:dyDescent="0.2">
      <c r="A82" t="s">
        <v>14250</v>
      </c>
      <c r="B82" s="21" t="s">
        <v>11010</v>
      </c>
      <c r="C82" s="21" t="s">
        <v>12407</v>
      </c>
      <c r="D82" s="9">
        <f>SUMIF('MSOA level weighted population'!$A$5:$A$6785,'LA SMR&lt;75 and MFF weighted popn'!B82,'MSOA level weighted population'!$E$5:$E$6785)</f>
        <v>160797</v>
      </c>
      <c r="E82" s="9">
        <v>161758.9952163522</v>
      </c>
      <c r="F82" s="20">
        <f t="shared" si="5"/>
        <v>5.9826689325808051E-3</v>
      </c>
      <c r="G82" s="9">
        <f>SUMIF('MSOA level weighted population'!$A$5:$A$6785,'LA SMR&lt;75 and MFF weighted popn'!B82,'MSOA level weighted population'!$H$5:$H$6785)</f>
        <v>158818.22332896182</v>
      </c>
      <c r="H82" s="23">
        <f t="shared" si="6"/>
        <v>159768.38017959968</v>
      </c>
      <c r="I82" s="24">
        <f>H82*(Inputs!$B$5/$H$158)</f>
        <v>159423.86648006662</v>
      </c>
      <c r="J82" s="55">
        <f>INDEX(MFF!$C:$C,MATCH('LA SMR&lt;75 and MFF weighted popn'!B82,MFF!$A:$A,0),1)</f>
        <v>1.0081192452894507</v>
      </c>
      <c r="K82" s="56">
        <f t="shared" si="4"/>
        <v>160648.00422731295</v>
      </c>
    </row>
    <row r="83" spans="1:11" x14ac:dyDescent="0.2">
      <c r="A83" t="s">
        <v>14251</v>
      </c>
      <c r="B83" s="21" t="s">
        <v>4064</v>
      </c>
      <c r="C83" s="21" t="s">
        <v>12408</v>
      </c>
      <c r="D83" s="9">
        <f>SUMIF('MSOA level weighted population'!$A$5:$A$6785,'LA SMR&lt;75 and MFF weighted popn'!B83,'MSOA level weighted population'!$E$5:$E$6785)</f>
        <v>255219</v>
      </c>
      <c r="E83" s="9">
        <v>262512.0750234226</v>
      </c>
      <c r="F83" s="20">
        <f t="shared" si="5"/>
        <v>2.8575752680727533E-2</v>
      </c>
      <c r="G83" s="9">
        <f>SUMIF('MSOA level weighted population'!$A$5:$A$6785,'LA SMR&lt;75 and MFF weighted popn'!B83,'MSOA level weighted population'!$H$5:$H$6785)</f>
        <v>200782.05444410167</v>
      </c>
      <c r="H83" s="23">
        <f t="shared" si="6"/>
        <v>206519.5527746247</v>
      </c>
      <c r="I83" s="24">
        <f>H83*(Inputs!$B$5/$H$158)</f>
        <v>206074.22801717068</v>
      </c>
      <c r="J83" s="55">
        <f>INDEX(MFF!$C:$C,MATCH('LA SMR&lt;75 and MFF weighted popn'!B83,MFF!$A:$A,0),1)</f>
        <v>1.0081192452894507</v>
      </c>
      <c r="K83" s="56">
        <f t="shared" si="4"/>
        <v>207656.57103029796</v>
      </c>
    </row>
    <row r="84" spans="1:11" x14ac:dyDescent="0.2">
      <c r="A84" t="s">
        <v>14236</v>
      </c>
      <c r="B84" s="21" t="s">
        <v>7910</v>
      </c>
      <c r="C84" s="21" t="s">
        <v>12409</v>
      </c>
      <c r="D84" s="9">
        <f>SUMIF('MSOA level weighted population'!$A$5:$A$6785,'LA SMR&lt;75 and MFF weighted popn'!B84,'MSOA level weighted population'!$E$5:$E$6785)</f>
        <v>616282</v>
      </c>
      <c r="E84" s="9">
        <v>635923.20628250064</v>
      </c>
      <c r="F84" s="20">
        <f t="shared" si="5"/>
        <v>3.1870485074204084E-2</v>
      </c>
      <c r="G84" s="9">
        <f>SUMIF('MSOA level weighted population'!$A$5:$A$6785,'LA SMR&lt;75 and MFF weighted popn'!B84,'MSOA level weighted population'!$H$5:$H$6785)</f>
        <v>452724.45408082003</v>
      </c>
      <c r="H84" s="23">
        <f t="shared" si="6"/>
        <v>467153.00203732995</v>
      </c>
      <c r="I84" s="24">
        <f>H84*(Inputs!$B$5/$H$158)</f>
        <v>466145.66498603771</v>
      </c>
      <c r="J84" s="55">
        <f>INDEX(MFF!$C:$C,MATCH('LA SMR&lt;75 and MFF weighted popn'!B84,MFF!$A:$A,0),1)</f>
        <v>1.0087495581864248</v>
      </c>
      <c r="K84" s="56">
        <f t="shared" si="4"/>
        <v>470018.65829089232</v>
      </c>
    </row>
    <row r="85" spans="1:11" x14ac:dyDescent="0.2">
      <c r="A85" t="s">
        <v>14238</v>
      </c>
      <c r="B85" s="21" t="s">
        <v>12264</v>
      </c>
      <c r="C85" s="21" t="s">
        <v>12410</v>
      </c>
      <c r="D85" s="9">
        <f>SUMIF('MSOA level weighted population'!$A$5:$A$6785,'LA SMR&lt;75 and MFF weighted popn'!B85,'MSOA level weighted population'!$E$5:$E$6785)</f>
        <v>1413025</v>
      </c>
      <c r="E85" s="9">
        <v>1424220.7111405917</v>
      </c>
      <c r="F85" s="20">
        <f t="shared" si="5"/>
        <v>7.9232222647098605E-3</v>
      </c>
      <c r="G85" s="9">
        <f>SUMIF('MSOA level weighted population'!$A$5:$A$6785,'LA SMR&lt;75 and MFF weighted popn'!B85,'MSOA level weighted population'!$H$5:$H$6785)</f>
        <v>1109635.100769002</v>
      </c>
      <c r="H85" s="23">
        <f t="shared" si="6"/>
        <v>1118426.9863051185</v>
      </c>
      <c r="I85" s="24">
        <f>H85*(Inputs!$B$5/$H$158)</f>
        <v>1116015.2862035311</v>
      </c>
      <c r="J85" s="55">
        <f>INDEX(MFF!$C:$C,MATCH('LA SMR&lt;75 and MFF weighted popn'!B85,MFF!$A:$A,0),1)</f>
        <v>1.0145490383461846</v>
      </c>
      <c r="K85" s="56">
        <f t="shared" si="4"/>
        <v>1131757.2309027419</v>
      </c>
    </row>
    <row r="86" spans="1:11" x14ac:dyDescent="0.2">
      <c r="A86" t="s">
        <v>14218</v>
      </c>
      <c r="B86" s="21" t="s">
        <v>922</v>
      </c>
      <c r="C86" s="21" t="s">
        <v>12411</v>
      </c>
      <c r="D86" s="9">
        <f>SUMIF('MSOA level weighted population'!$A$5:$A$6785,'LA SMR&lt;75 and MFF weighted popn'!B86,'MSOA level weighted population'!$E$5:$E$6785)</f>
        <v>1107521</v>
      </c>
      <c r="E86" s="9">
        <v>1141134.5781861427</v>
      </c>
      <c r="F86" s="20">
        <f t="shared" si="5"/>
        <v>3.0350285173954016E-2</v>
      </c>
      <c r="G86" s="9">
        <f>SUMIF('MSOA level weighted population'!$A$5:$A$6785,'LA SMR&lt;75 and MFF weighted popn'!B86,'MSOA level weighted population'!$H$5:$H$6785)</f>
        <v>855687.78981202631</v>
      </c>
      <c r="H86" s="23">
        <f t="shared" si="6"/>
        <v>881658.15825269185</v>
      </c>
      <c r="I86" s="24">
        <f>H86*(Inputs!$B$5/$H$158)</f>
        <v>879757.01039426273</v>
      </c>
      <c r="J86" s="55">
        <f>INDEX(MFF!$C:$C,MATCH('LA SMR&lt;75 and MFF weighted popn'!B86,MFF!$A:$A,0),1)</f>
        <v>1.0631202234681909</v>
      </c>
      <c r="K86" s="56">
        <f t="shared" si="4"/>
        <v>934878.57517391641</v>
      </c>
    </row>
    <row r="87" spans="1:11" x14ac:dyDescent="0.2">
      <c r="A87" t="s">
        <v>14220</v>
      </c>
      <c r="B87" s="21" t="s">
        <v>1761</v>
      </c>
      <c r="C87" s="21" t="s">
        <v>12412</v>
      </c>
      <c r="D87" s="9">
        <f>SUMIF('MSOA level weighted population'!$A$5:$A$6785,'LA SMR&lt;75 and MFF weighted popn'!B87,'MSOA level weighted population'!$E$5:$E$6785)</f>
        <v>862346</v>
      </c>
      <c r="E87" s="9">
        <v>874728.82820259233</v>
      </c>
      <c r="F87" s="20">
        <f t="shared" si="5"/>
        <v>1.4359466156962895E-2</v>
      </c>
      <c r="G87" s="9">
        <f>SUMIF('MSOA level weighted population'!$A$5:$A$6785,'LA SMR&lt;75 and MFF weighted popn'!B87,'MSOA level weighted population'!$H$5:$H$6785)</f>
        <v>691155.4432558202</v>
      </c>
      <c r="H87" s="23">
        <f t="shared" si="6"/>
        <v>701080.0664524528</v>
      </c>
      <c r="I87" s="24">
        <f>H87*(Inputs!$B$5/$H$158)</f>
        <v>699568.30494438147</v>
      </c>
      <c r="J87" s="55">
        <f>INDEX(MFF!$C:$C,MATCH('LA SMR&lt;75 and MFF weighted popn'!B87,MFF!$A:$A,0),1)</f>
        <v>0.93268948152675468</v>
      </c>
      <c r="K87" s="56">
        <f t="shared" si="4"/>
        <v>652194.74470080459</v>
      </c>
    </row>
    <row r="88" spans="1:11" x14ac:dyDescent="0.2">
      <c r="A88" t="s">
        <v>14224</v>
      </c>
      <c r="B88" s="21" t="s">
        <v>2038</v>
      </c>
      <c r="C88" s="21" t="s">
        <v>12413</v>
      </c>
      <c r="D88" s="9">
        <f>SUMIF('MSOA level weighted population'!$A$5:$A$6785,'LA SMR&lt;75 and MFF weighted popn'!B88,'MSOA level weighted population'!$E$5:$E$6785)</f>
        <v>719511</v>
      </c>
      <c r="E88" s="9">
        <v>740133.84205172723</v>
      </c>
      <c r="F88" s="20">
        <f t="shared" si="5"/>
        <v>2.8662302663513457E-2</v>
      </c>
      <c r="G88" s="9">
        <f>SUMIF('MSOA level weighted population'!$A$5:$A$6785,'LA SMR&lt;75 and MFF weighted popn'!B88,'MSOA level weighted population'!$H$5:$H$6785)</f>
        <v>529254.13805136736</v>
      </c>
      <c r="H88" s="23">
        <f t="shared" si="6"/>
        <v>544423.78034211264</v>
      </c>
      <c r="I88" s="24">
        <f>H88*(Inputs!$B$5/$H$158)</f>
        <v>543249.82182498556</v>
      </c>
      <c r="J88" s="55">
        <f>INDEX(MFF!$C:$C,MATCH('LA SMR&lt;75 and MFF weighted popn'!B88,MFF!$A:$A,0),1)</f>
        <v>0.95917029900700468</v>
      </c>
      <c r="K88" s="56">
        <f t="shared" si="4"/>
        <v>520841.29007479898</v>
      </c>
    </row>
    <row r="89" spans="1:11" x14ac:dyDescent="0.2">
      <c r="A89" t="s">
        <v>14140</v>
      </c>
      <c r="B89" s="21" t="s">
        <v>5820</v>
      </c>
      <c r="C89" s="21" t="s">
        <v>12414</v>
      </c>
      <c r="D89" s="9">
        <f>SUMIF('MSOA level weighted population'!$A$5:$A$6785,'LA SMR&lt;75 and MFF weighted popn'!B89,'MSOA level weighted population'!$E$5:$E$6785)</f>
        <v>11677</v>
      </c>
      <c r="E89" s="9">
        <v>8614.0623954204784</v>
      </c>
      <c r="F89" s="20">
        <f t="shared" si="5"/>
        <v>-0.26230518151747206</v>
      </c>
      <c r="G89" s="9">
        <f>SUMIF('MSOA level weighted population'!$A$5:$A$6785,'LA SMR&lt;75 and MFF weighted popn'!B89,'MSOA level weighted population'!$H$5:$H$6785)</f>
        <v>5393.7795571934876</v>
      </c>
      <c r="H89" s="23">
        <f t="shared" si="6"/>
        <v>3978.9632313786196</v>
      </c>
      <c r="I89" s="24">
        <f>H89*(Inputs!$B$5/$H$158)</f>
        <v>3970.3832649196288</v>
      </c>
      <c r="J89" s="55">
        <f>INDEX(MFF!$C:$C,MATCH('LA SMR&lt;75 and MFF weighted popn'!B89,MFF!$A:$A,0),1)</f>
        <v>1.1854832081579951</v>
      </c>
      <c r="K89" s="56">
        <f t="shared" si="4"/>
        <v>4704.7649349053254</v>
      </c>
    </row>
    <row r="90" spans="1:11" x14ac:dyDescent="0.2">
      <c r="A90" t="s">
        <v>14153</v>
      </c>
      <c r="B90" s="21" t="s">
        <v>5823</v>
      </c>
      <c r="C90" s="21" t="s">
        <v>12415</v>
      </c>
      <c r="D90" s="9">
        <f>SUMIF('MSOA level weighted population'!$A$5:$A$6785,'LA SMR&lt;75 and MFF weighted popn'!B90,'MSOA level weighted population'!$E$5:$E$6785)</f>
        <v>179741</v>
      </c>
      <c r="E90" s="9">
        <v>196093.51240745938</v>
      </c>
      <c r="F90" s="20">
        <f t="shared" si="5"/>
        <v>9.0978198671751997E-2</v>
      </c>
      <c r="G90" s="9">
        <f>SUMIF('MSOA level weighted population'!$A$5:$A$6785,'LA SMR&lt;75 and MFF weighted popn'!B90,'MSOA level weighted population'!$H$5:$H$6785)</f>
        <v>237617.59255001007</v>
      </c>
      <c r="H90" s="23">
        <f t="shared" si="6"/>
        <v>259235.61309292828</v>
      </c>
      <c r="I90" s="24">
        <f>H90*(Inputs!$B$5/$H$158)</f>
        <v>258676.61499820533</v>
      </c>
      <c r="J90" s="55">
        <f>INDEX(MFF!$C:$C,MATCH('LA SMR&lt;75 and MFF weighted popn'!B90,MFF!$A:$A,0),1)</f>
        <v>1.0982404191284749</v>
      </c>
      <c r="K90" s="56">
        <f t="shared" si="4"/>
        <v>283964.91437401151</v>
      </c>
    </row>
    <row r="91" spans="1:11" x14ac:dyDescent="0.2">
      <c r="A91" t="s">
        <v>14154</v>
      </c>
      <c r="B91" s="21" t="s">
        <v>9698</v>
      </c>
      <c r="C91" s="21" t="s">
        <v>13156</v>
      </c>
      <c r="D91" s="9">
        <f>SUMIF('MSOA level weighted population'!$A$5:$A$6785,'LA SMR&lt;75 and MFF weighted popn'!B91,'MSOA level weighted population'!$E$5:$E$6785)</f>
        <v>348198</v>
      </c>
      <c r="E91" s="9">
        <v>370688.05360155198</v>
      </c>
      <c r="F91" s="20">
        <f t="shared" si="5"/>
        <v>6.4589841416527308E-2</v>
      </c>
      <c r="G91" s="9">
        <f>SUMIF('MSOA level weighted population'!$A$5:$A$6785,'LA SMR&lt;75 and MFF weighted popn'!B91,'MSOA level weighted population'!$H$5:$H$6785)</f>
        <v>243471.18869196315</v>
      </c>
      <c r="H91" s="23">
        <f t="shared" si="6"/>
        <v>259196.95415907045</v>
      </c>
      <c r="I91" s="24">
        <f>H91*(Inputs!$B$5/$H$158)</f>
        <v>258638.03942585061</v>
      </c>
      <c r="J91" s="55">
        <f>INDEX(MFF!$C:$C,MATCH('LA SMR&lt;75 and MFF weighted popn'!B91,MFF!$A:$A,0),1)</f>
        <v>1.1381433206864042</v>
      </c>
      <c r="K91" s="56">
        <f t="shared" si="4"/>
        <v>294238.46393411612</v>
      </c>
    </row>
    <row r="92" spans="1:11" x14ac:dyDescent="0.2">
      <c r="A92" t="s">
        <v>14155</v>
      </c>
      <c r="B92" s="21" t="s">
        <v>12525</v>
      </c>
      <c r="C92" s="21" t="s">
        <v>13157</v>
      </c>
      <c r="D92" s="9">
        <f>SUMIF('MSOA level weighted population'!$A$5:$A$6785,'LA SMR&lt;75 and MFF weighted popn'!B92,'MSOA level weighted population'!$E$5:$E$6785)</f>
        <v>227957</v>
      </c>
      <c r="E92" s="9">
        <v>237794.19291940154</v>
      </c>
      <c r="F92" s="20">
        <f t="shared" si="5"/>
        <v>4.3153721620312335E-2</v>
      </c>
      <c r="G92" s="9">
        <f>SUMIF('MSOA level weighted population'!$A$5:$A$6785,'LA SMR&lt;75 and MFF weighted popn'!B92,'MSOA level weighted population'!$H$5:$H$6785)</f>
        <v>186443.80780866733</v>
      </c>
      <c r="H92" s="23">
        <f t="shared" si="6"/>
        <v>194489.5519886736</v>
      </c>
      <c r="I92" s="24">
        <f>H92*(Inputs!$B$5/$H$158)</f>
        <v>194070.16790904017</v>
      </c>
      <c r="J92" s="55">
        <f>INDEX(MFF!$C:$C,MATCH('LA SMR&lt;75 and MFF weighted popn'!B92,MFF!$A:$A,0),1)</f>
        <v>1.0824006999487428</v>
      </c>
      <c r="K92" s="56">
        <f t="shared" si="4"/>
        <v>209969.84961726746</v>
      </c>
    </row>
    <row r="93" spans="1:11" x14ac:dyDescent="0.2">
      <c r="A93" t="s">
        <v>14156</v>
      </c>
      <c r="B93" s="21" t="s">
        <v>3817</v>
      </c>
      <c r="C93" s="21" t="s">
        <v>13158</v>
      </c>
      <c r="D93" s="9">
        <f>SUMIF('MSOA level weighted population'!$A$5:$A$6785,'LA SMR&lt;75 and MFF weighted popn'!B93,'MSOA level weighted population'!$E$5:$E$6785)</f>
        <v>256556</v>
      </c>
      <c r="E93" s="9">
        <v>316607.24412463396</v>
      </c>
      <c r="F93" s="20">
        <f t="shared" si="5"/>
        <v>0.23406680851211414</v>
      </c>
      <c r="G93" s="9">
        <f>SUMIF('MSOA level weighted population'!$A$5:$A$6785,'LA SMR&lt;75 and MFF weighted popn'!B93,'MSOA level weighted population'!$H$5:$H$6785)</f>
        <v>243497.2918993874</v>
      </c>
      <c r="H93" s="23">
        <f t="shared" si="6"/>
        <v>300491.92589561967</v>
      </c>
      <c r="I93" s="24">
        <f>H93*(Inputs!$B$5/$H$158)</f>
        <v>299843.96548597078</v>
      </c>
      <c r="J93" s="55">
        <f>INDEX(MFF!$C:$C,MATCH('LA SMR&lt;75 and MFF weighted popn'!B93,MFF!$A:$A,0),1)</f>
        <v>1.1369938062900387</v>
      </c>
      <c r="K93" s="56">
        <f t="shared" si="4"/>
        <v>340771.68593971455</v>
      </c>
    </row>
    <row r="94" spans="1:11" x14ac:dyDescent="0.2">
      <c r="A94" t="s">
        <v>14157</v>
      </c>
      <c r="B94" s="21" t="s">
        <v>1058</v>
      </c>
      <c r="C94" s="21" t="s">
        <v>13159</v>
      </c>
      <c r="D94" s="9">
        <f>SUMIF('MSOA level weighted population'!$A$5:$A$6785,'LA SMR&lt;75 and MFF weighted popn'!B94,'MSOA level weighted population'!$E$5:$E$6785)</f>
        <v>312380</v>
      </c>
      <c r="E94" s="9">
        <v>318378.24364386586</v>
      </c>
      <c r="F94" s="20">
        <f t="shared" si="5"/>
        <v>1.9201753133574053E-2</v>
      </c>
      <c r="G94" s="9">
        <f>SUMIF('MSOA level weighted population'!$A$5:$A$6785,'LA SMR&lt;75 and MFF weighted popn'!B94,'MSOA level weighted population'!$H$5:$H$6785)</f>
        <v>221421.74928054502</v>
      </c>
      <c r="H94" s="23">
        <f t="shared" si="6"/>
        <v>225673.43504863416</v>
      </c>
      <c r="I94" s="24">
        <f>H94*(Inputs!$B$5/$H$158)</f>
        <v>225186.80815846013</v>
      </c>
      <c r="J94" s="55">
        <f>INDEX(MFF!$C:$C,MATCH('LA SMR&lt;75 and MFF weighted popn'!B94,MFF!$A:$A,0),1)</f>
        <v>1.0913737875351546</v>
      </c>
      <c r="K94" s="56">
        <f t="shared" si="4"/>
        <v>245655.53566066353</v>
      </c>
    </row>
    <row r="95" spans="1:11" x14ac:dyDescent="0.2">
      <c r="A95" t="s">
        <v>14141</v>
      </c>
      <c r="B95" s="21" t="s">
        <v>4847</v>
      </c>
      <c r="C95" s="21" t="s">
        <v>13160</v>
      </c>
      <c r="D95" s="9">
        <f>SUMIF('MSOA level weighted population'!$A$5:$A$6785,'LA SMR&lt;75 and MFF weighted popn'!B95,'MSOA level weighted population'!$E$5:$E$6785)</f>
        <v>235362</v>
      </c>
      <c r="E95" s="9">
        <v>231149.24955656345</v>
      </c>
      <c r="F95" s="20">
        <f t="shared" si="5"/>
        <v>-1.7899025515744064E-2</v>
      </c>
      <c r="G95" s="9">
        <f>SUMIF('MSOA level weighted population'!$A$5:$A$6785,'LA SMR&lt;75 and MFF weighted popn'!B95,'MSOA level weighted population'!$H$5:$H$6785)</f>
        <v>249342.61726081988</v>
      </c>
      <c r="H95" s="23">
        <f t="shared" si="6"/>
        <v>244879.62739230605</v>
      </c>
      <c r="I95" s="24">
        <f>H95*(Inputs!$B$5/$H$158)</f>
        <v>244351.58557152544</v>
      </c>
      <c r="J95" s="55">
        <f>INDEX(MFF!$C:$C,MATCH('LA SMR&lt;75 and MFF weighted popn'!B95,MFF!$A:$A,0),1)</f>
        <v>1.1963014246757064</v>
      </c>
      <c r="K95" s="56">
        <f t="shared" si="4"/>
        <v>292190.35262376297</v>
      </c>
    </row>
    <row r="96" spans="1:11" x14ac:dyDescent="0.2">
      <c r="A96" t="s">
        <v>14158</v>
      </c>
      <c r="B96" s="21" t="s">
        <v>6606</v>
      </c>
      <c r="C96" s="21" t="s">
        <v>13161</v>
      </c>
      <c r="D96" s="9">
        <f>SUMIF('MSOA level weighted population'!$A$5:$A$6785,'LA SMR&lt;75 and MFF weighted popn'!B96,'MSOA level weighted population'!$E$5:$E$6785)</f>
        <v>345562</v>
      </c>
      <c r="E96" s="9">
        <v>371004.7826385721</v>
      </c>
      <c r="F96" s="20">
        <f t="shared" si="5"/>
        <v>7.3627258317095337E-2</v>
      </c>
      <c r="G96" s="9">
        <f>SUMIF('MSOA level weighted population'!$A$5:$A$6785,'LA SMR&lt;75 and MFF weighted popn'!B96,'MSOA level weighted population'!$H$5:$H$6785)</f>
        <v>323397.27163293486</v>
      </c>
      <c r="H96" s="23">
        <f t="shared" si="6"/>
        <v>347208.12609049684</v>
      </c>
      <c r="I96" s="24">
        <f>H96*(Inputs!$B$5/$H$158)</f>
        <v>346459.43003503885</v>
      </c>
      <c r="J96" s="55">
        <f>INDEX(MFF!$C:$C,MATCH('LA SMR&lt;75 and MFF weighted popn'!B96,MFF!$A:$A,0),1)</f>
        <v>1.106316284686137</v>
      </c>
      <c r="K96" s="56">
        <f t="shared" si="4"/>
        <v>383126.1388992719</v>
      </c>
    </row>
    <row r="97" spans="1:11" x14ac:dyDescent="0.2">
      <c r="A97" t="s">
        <v>14159</v>
      </c>
      <c r="B97" s="21" t="s">
        <v>7795</v>
      </c>
      <c r="C97" s="21" t="s">
        <v>13162</v>
      </c>
      <c r="D97" s="9">
        <f>SUMIF('MSOA level weighted population'!$A$5:$A$6785,'LA SMR&lt;75 and MFF weighted popn'!B97,'MSOA level weighted population'!$E$5:$E$6785)</f>
        <v>318516</v>
      </c>
      <c r="E97" s="9">
        <v>347427.82510719378</v>
      </c>
      <c r="F97" s="20">
        <f t="shared" si="5"/>
        <v>9.0770401195524819E-2</v>
      </c>
      <c r="G97" s="9">
        <f>SUMIF('MSOA level weighted population'!$A$5:$A$6785,'LA SMR&lt;75 and MFF weighted popn'!B97,'MSOA level weighted population'!$H$5:$H$6785)</f>
        <v>306742.70780935953</v>
      </c>
      <c r="H97" s="23">
        <f t="shared" si="6"/>
        <v>334585.86646101676</v>
      </c>
      <c r="I97" s="24">
        <f>H97*(Inputs!$B$5/$H$158)</f>
        <v>333864.38819018257</v>
      </c>
      <c r="J97" s="55">
        <f>INDEX(MFF!$C:$C,MATCH('LA SMR&lt;75 and MFF weighted popn'!B97,MFF!$A:$A,0),1)</f>
        <v>1.1255185223274111</v>
      </c>
      <c r="K97" s="56">
        <f t="shared" si="4"/>
        <v>375606.27133852203</v>
      </c>
    </row>
    <row r="98" spans="1:11" x14ac:dyDescent="0.2">
      <c r="A98" t="s">
        <v>14160</v>
      </c>
      <c r="B98" s="21" t="s">
        <v>7868</v>
      </c>
      <c r="C98" s="21" t="s">
        <v>13163</v>
      </c>
      <c r="D98" s="9">
        <f>SUMIF('MSOA level weighted population'!$A$5:$A$6785,'LA SMR&lt;75 and MFF weighted popn'!B98,'MSOA level weighted population'!$E$5:$E$6785)</f>
        <v>294927</v>
      </c>
      <c r="E98" s="9">
        <v>324773.30258620693</v>
      </c>
      <c r="F98" s="20">
        <f t="shared" si="5"/>
        <v>0.10119894952380397</v>
      </c>
      <c r="G98" s="9">
        <f>SUMIF('MSOA level weighted population'!$A$5:$A$6785,'LA SMR&lt;75 and MFF weighted popn'!B98,'MSOA level weighted population'!$H$5:$H$6785)</f>
        <v>250536.55424156517</v>
      </c>
      <c r="H98" s="23">
        <f t="shared" si="6"/>
        <v>275890.59034812509</v>
      </c>
      <c r="I98" s="24">
        <f>H98*(Inputs!$B$5/$H$158)</f>
        <v>275295.67858998902</v>
      </c>
      <c r="J98" s="55">
        <f>INDEX(MFF!$C:$C,MATCH('LA SMR&lt;75 and MFF weighted popn'!B98,MFF!$A:$A,0),1)</f>
        <v>1.1173680540376953</v>
      </c>
      <c r="K98" s="56">
        <f t="shared" si="4"/>
        <v>307472.11546346068</v>
      </c>
    </row>
    <row r="99" spans="1:11" x14ac:dyDescent="0.2">
      <c r="A99" t="s">
        <v>14142</v>
      </c>
      <c r="B99" s="21" t="s">
        <v>2104</v>
      </c>
      <c r="C99" s="21" t="s">
        <v>13164</v>
      </c>
      <c r="D99" s="9">
        <f>SUMIF('MSOA level weighted population'!$A$5:$A$6785,'LA SMR&lt;75 and MFF weighted popn'!B99,'MSOA level weighted population'!$E$5:$E$6785)</f>
        <v>228509</v>
      </c>
      <c r="E99" s="9">
        <v>258689.13430454329</v>
      </c>
      <c r="F99" s="20">
        <f t="shared" si="5"/>
        <v>0.13207416033741903</v>
      </c>
      <c r="G99" s="9">
        <f>SUMIF('MSOA level weighted population'!$A$5:$A$6785,'LA SMR&lt;75 and MFF weighted popn'!B99,'MSOA level weighted population'!$H$5:$H$6785)</f>
        <v>300083.13933453057</v>
      </c>
      <c r="H99" s="23">
        <f t="shared" si="6"/>
        <v>339716.36799355544</v>
      </c>
      <c r="I99" s="24">
        <f>H99*(Inputs!$B$5/$H$158)</f>
        <v>338983.82665716688</v>
      </c>
      <c r="J99" s="55">
        <f>INDEX(MFF!$C:$C,MATCH('LA SMR&lt;75 and MFF weighted popn'!B99,MFF!$A:$A,0),1)</f>
        <v>1.1335233543662295</v>
      </c>
      <c r="K99" s="56">
        <f t="shared" si="4"/>
        <v>384078.09737209621</v>
      </c>
    </row>
    <row r="100" spans="1:11" x14ac:dyDescent="0.2">
      <c r="A100" t="s">
        <v>14143</v>
      </c>
      <c r="B100" s="21" t="s">
        <v>6810</v>
      </c>
      <c r="C100" s="21" t="s">
        <v>13165</v>
      </c>
      <c r="D100" s="9">
        <f>SUMIF('MSOA level weighted population'!$A$5:$A$6785,'LA SMR&lt;75 and MFF weighted popn'!B100,'MSOA level weighted population'!$E$5:$E$6785)</f>
        <v>219228</v>
      </c>
      <c r="E100" s="9">
        <v>251923.06025012647</v>
      </c>
      <c r="F100" s="20">
        <f t="shared" si="5"/>
        <v>0.1491372463833382</v>
      </c>
      <c r="G100" s="9">
        <f>SUMIF('MSOA level weighted population'!$A$5:$A$6785,'LA SMR&lt;75 and MFF weighted popn'!B100,'MSOA level weighted population'!$H$5:$H$6785)</f>
        <v>300783.18898740946</v>
      </c>
      <c r="H100" s="23">
        <f t="shared" si="6"/>
        <v>345641.16555139096</v>
      </c>
      <c r="I100" s="24">
        <f>H100*(Inputs!$B$5/$H$158)</f>
        <v>344895.84838336828</v>
      </c>
      <c r="J100" s="55">
        <f>INDEX(MFF!$C:$C,MATCH('LA SMR&lt;75 and MFF weighted popn'!B100,MFF!$A:$A,0),1)</f>
        <v>1.1854832081579951</v>
      </c>
      <c r="K100" s="56">
        <f t="shared" si="4"/>
        <v>408689.48547246651</v>
      </c>
    </row>
    <row r="101" spans="1:11" x14ac:dyDescent="0.2">
      <c r="A101" t="s">
        <v>14144</v>
      </c>
      <c r="B101" s="21" t="s">
        <v>10658</v>
      </c>
      <c r="C101" s="21" t="s">
        <v>13166</v>
      </c>
      <c r="D101" s="9">
        <f>SUMIF('MSOA level weighted population'!$A$5:$A$6785,'LA SMR&lt;75 and MFF weighted popn'!B101,'MSOA level weighted population'!$E$5:$E$6785)</f>
        <v>169705</v>
      </c>
      <c r="E101" s="9">
        <v>182995.09103921286</v>
      </c>
      <c r="F101" s="20">
        <f t="shared" si="5"/>
        <v>7.8312902031247494E-2</v>
      </c>
      <c r="G101" s="9">
        <f>SUMIF('MSOA level weighted population'!$A$5:$A$6785,'LA SMR&lt;75 and MFF weighted popn'!B101,'MSOA level weighted population'!$H$5:$H$6785)</f>
        <v>168183.313159735</v>
      </c>
      <c r="H101" s="23">
        <f t="shared" si="6"/>
        <v>181354.23648650394</v>
      </c>
      <c r="I101" s="24">
        <f>H101*(Inputs!$B$5/$H$158)</f>
        <v>180963.17651038273</v>
      </c>
      <c r="J101" s="55">
        <f>INDEX(MFF!$C:$C,MATCH('LA SMR&lt;75 and MFF weighted popn'!B101,MFF!$A:$A,0),1)</f>
        <v>1.1610116926335254</v>
      </c>
      <c r="K101" s="56">
        <f t="shared" ref="K101:K132" si="7">(I101*J101)*($I$158/SUMPRODUCT($I$5:$I$156,$J$5:$J$156))</f>
        <v>210008.5109884197</v>
      </c>
    </row>
    <row r="102" spans="1:11" x14ac:dyDescent="0.2">
      <c r="A102" t="s">
        <v>14161</v>
      </c>
      <c r="B102" s="21" t="s">
        <v>8541</v>
      </c>
      <c r="C102" s="21" t="s">
        <v>13167</v>
      </c>
      <c r="D102" s="9">
        <f>SUMIF('MSOA level weighted population'!$A$5:$A$6785,'LA SMR&lt;75 and MFF weighted popn'!B102,'MSOA level weighted population'!$E$5:$E$6785)</f>
        <v>224996</v>
      </c>
      <c r="E102" s="9">
        <v>262505.56179886824</v>
      </c>
      <c r="F102" s="20">
        <f t="shared" si="5"/>
        <v>0.16671212732167787</v>
      </c>
      <c r="G102" s="9">
        <f>SUMIF('MSOA level weighted population'!$A$5:$A$6785,'LA SMR&lt;75 and MFF weighted popn'!B102,'MSOA level weighted population'!$H$5:$H$6785)</f>
        <v>256842.05521222198</v>
      </c>
      <c r="H102" s="23">
        <f t="shared" si="6"/>
        <v>299660.74062232336</v>
      </c>
      <c r="I102" s="24">
        <f>H102*(Inputs!$B$5/$H$158)</f>
        <v>299014.57252422685</v>
      </c>
      <c r="J102" s="55">
        <f>INDEX(MFF!$C:$C,MATCH('LA SMR&lt;75 and MFF weighted popn'!B102,MFF!$A:$A,0),1)</f>
        <v>1.1468650691315483</v>
      </c>
      <c r="K102" s="56">
        <f t="shared" si="7"/>
        <v>342779.44457076822</v>
      </c>
    </row>
    <row r="103" spans="1:11" x14ac:dyDescent="0.2">
      <c r="A103" t="s">
        <v>14162</v>
      </c>
      <c r="B103" s="21" t="s">
        <v>10705</v>
      </c>
      <c r="C103" s="21" t="s">
        <v>13168</v>
      </c>
      <c r="D103" s="9">
        <f>SUMIF('MSOA level weighted population'!$A$5:$A$6785,'LA SMR&lt;75 and MFF weighted popn'!B103,'MSOA level weighted population'!$E$5:$E$6785)</f>
        <v>230057</v>
      </c>
      <c r="E103" s="9">
        <v>247795.15250278384</v>
      </c>
      <c r="F103" s="20">
        <f t="shared" si="5"/>
        <v>7.7103293978378562E-2</v>
      </c>
      <c r="G103" s="9">
        <f>SUMIF('MSOA level weighted population'!$A$5:$A$6785,'LA SMR&lt;75 and MFF weighted popn'!B103,'MSOA level weighted population'!$H$5:$H$6785)</f>
        <v>153811.93841081276</v>
      </c>
      <c r="H103" s="23">
        <f t="shared" si="6"/>
        <v>165671.34551548594</v>
      </c>
      <c r="I103" s="24">
        <f>H103*(Inputs!$B$5/$H$158)</f>
        <v>165314.10306184148</v>
      </c>
      <c r="J103" s="55">
        <f>INDEX(MFF!$C:$C,MATCH('LA SMR&lt;75 and MFF weighted popn'!B103,MFF!$A:$A,0),1)</f>
        <v>1.1155044308921866</v>
      </c>
      <c r="K103" s="56">
        <f t="shared" si="7"/>
        <v>184327.99364385748</v>
      </c>
    </row>
    <row r="104" spans="1:11" x14ac:dyDescent="0.2">
      <c r="A104" t="s">
        <v>14163</v>
      </c>
      <c r="B104" s="21" t="s">
        <v>10751</v>
      </c>
      <c r="C104" s="21" t="s">
        <v>13169</v>
      </c>
      <c r="D104" s="9">
        <f>SUMIF('MSOA level weighted population'!$A$5:$A$6785,'LA SMR&lt;75 and MFF weighted popn'!B104,'MSOA level weighted population'!$E$5:$E$6785)</f>
        <v>236137</v>
      </c>
      <c r="E104" s="9">
        <v>243676.46376798474</v>
      </c>
      <c r="F104" s="20">
        <f t="shared" si="5"/>
        <v>3.1928345697560048E-2</v>
      </c>
      <c r="G104" s="9">
        <f>SUMIF('MSOA level weighted population'!$A$5:$A$6785,'LA SMR&lt;75 and MFF weighted popn'!B104,'MSOA level weighted population'!$H$5:$H$6785)</f>
        <v>200100.7071269427</v>
      </c>
      <c r="H104" s="23">
        <f t="shared" si="6"/>
        <v>206489.59167841796</v>
      </c>
      <c r="I104" s="24">
        <f>H104*(Inputs!$B$5/$H$158)</f>
        <v>206044.33152703985</v>
      </c>
      <c r="J104" s="55">
        <f>INDEX(MFF!$C:$C,MATCH('LA SMR&lt;75 and MFF weighted popn'!B104,MFF!$A:$A,0),1)</f>
        <v>1.0942850999802725</v>
      </c>
      <c r="K104" s="56">
        <f t="shared" si="7"/>
        <v>225372.66912099486</v>
      </c>
    </row>
    <row r="105" spans="1:11" x14ac:dyDescent="0.2">
      <c r="A105" t="s">
        <v>14164</v>
      </c>
      <c r="B105" s="21" t="s">
        <v>6939</v>
      </c>
      <c r="C105" s="21" t="s">
        <v>13170</v>
      </c>
      <c r="D105" s="9">
        <f>SUMIF('MSOA level weighted population'!$A$5:$A$6785,'LA SMR&lt;75 and MFF weighted popn'!B105,'MSOA level weighted population'!$E$5:$E$6785)</f>
        <v>266114</v>
      </c>
      <c r="E105" s="9">
        <v>285285.54612715315</v>
      </c>
      <c r="F105" s="20">
        <f t="shared" si="5"/>
        <v>7.2042606278336183E-2</v>
      </c>
      <c r="G105" s="9">
        <f>SUMIF('MSOA level weighted population'!$A$5:$A$6785,'LA SMR&lt;75 and MFF weighted popn'!B105,'MSOA level weighted population'!$H$5:$H$6785)</f>
        <v>243094.06057819267</v>
      </c>
      <c r="H105" s="23">
        <f t="shared" si="6"/>
        <v>260607.19027302941</v>
      </c>
      <c r="I105" s="24">
        <f>H105*(Inputs!$B$5/$H$158)</f>
        <v>260045.23460229562</v>
      </c>
      <c r="J105" s="55">
        <f>INDEX(MFF!$C:$C,MATCH('LA SMR&lt;75 and MFF weighted popn'!B105,MFF!$A:$A,0),1)</f>
        <v>1.1336761885878026</v>
      </c>
      <c r="K105" s="56">
        <f t="shared" si="7"/>
        <v>294678.20497792441</v>
      </c>
    </row>
    <row r="106" spans="1:11" x14ac:dyDescent="0.2">
      <c r="A106" t="s">
        <v>14165</v>
      </c>
      <c r="B106" s="21" t="s">
        <v>5326</v>
      </c>
      <c r="C106" s="21" t="s">
        <v>13171</v>
      </c>
      <c r="D106" s="9">
        <f>SUMIF('MSOA level weighted population'!$A$5:$A$6785,'LA SMR&lt;75 and MFF weighted popn'!B106,'MSOA level weighted population'!$E$5:$E$6785)</f>
        <v>236760</v>
      </c>
      <c r="E106" s="9">
        <v>264370.99316087627</v>
      </c>
      <c r="F106" s="20">
        <f t="shared" si="5"/>
        <v>0.11662017722958384</v>
      </c>
      <c r="G106" s="9">
        <f>SUMIF('MSOA level weighted population'!$A$5:$A$6785,'LA SMR&lt;75 and MFF weighted popn'!B106,'MSOA level weighted population'!$H$5:$H$6785)</f>
        <v>239077.36636001689</v>
      </c>
      <c r="H106" s="23">
        <f t="shared" si="6"/>
        <v>266958.61119650421</v>
      </c>
      <c r="I106" s="24">
        <f>H106*(Inputs!$B$5/$H$158)</f>
        <v>266382.95975244418</v>
      </c>
      <c r="J106" s="55">
        <f>INDEX(MFF!$C:$C,MATCH('LA SMR&lt;75 and MFF weighted popn'!B106,MFF!$A:$A,0),1)</f>
        <v>1.1161827072309072</v>
      </c>
      <c r="K106" s="56">
        <f t="shared" si="7"/>
        <v>297202.06385261036</v>
      </c>
    </row>
    <row r="107" spans="1:11" x14ac:dyDescent="0.2">
      <c r="A107" t="s">
        <v>14145</v>
      </c>
      <c r="B107" s="21" t="s">
        <v>5441</v>
      </c>
      <c r="C107" s="21" t="s">
        <v>13172</v>
      </c>
      <c r="D107" s="9">
        <f>SUMIF('MSOA level weighted population'!$A$5:$A$6785,'LA SMR&lt;75 and MFF weighted popn'!B107,'MSOA level weighted population'!$E$5:$E$6785)</f>
        <v>194080</v>
      </c>
      <c r="E107" s="9">
        <v>215141.69505233469</v>
      </c>
      <c r="F107" s="20">
        <f t="shared" si="5"/>
        <v>0.10852068761507981</v>
      </c>
      <c r="G107" s="9">
        <f>SUMIF('MSOA level weighted population'!$A$5:$A$6785,'LA SMR&lt;75 and MFF weighted popn'!B107,'MSOA level weighted population'!$H$5:$H$6785)</f>
        <v>272008.73203585186</v>
      </c>
      <c r="H107" s="23">
        <f t="shared" si="6"/>
        <v>301527.30667368846</v>
      </c>
      <c r="I107" s="24">
        <f>H107*(Inputs!$B$5/$H$158)</f>
        <v>300877.11363914923</v>
      </c>
      <c r="J107" s="55">
        <f>INDEX(MFF!$C:$C,MATCH('LA SMR&lt;75 and MFF weighted popn'!B107,MFF!$A:$A,0),1)</f>
        <v>1.1669466932725359</v>
      </c>
      <c r="K107" s="56">
        <f t="shared" si="7"/>
        <v>350954.05363866367</v>
      </c>
    </row>
    <row r="108" spans="1:11" x14ac:dyDescent="0.2">
      <c r="A108" t="s">
        <v>14146</v>
      </c>
      <c r="B108" s="21" t="s">
        <v>7116</v>
      </c>
      <c r="C108" s="21" t="s">
        <v>13173</v>
      </c>
      <c r="D108" s="9">
        <f>SUMIF('MSOA level weighted population'!$A$5:$A$6785,'LA SMR&lt;75 and MFF weighted popn'!B108,'MSOA level weighted population'!$E$5:$E$6785)</f>
        <v>169494</v>
      </c>
      <c r="E108" s="9">
        <v>159010.54781152183</v>
      </c>
      <c r="F108" s="20">
        <f t="shared" si="5"/>
        <v>-6.1851464880633956E-2</v>
      </c>
      <c r="G108" s="9">
        <f>SUMIF('MSOA level weighted population'!$A$5:$A$6785,'LA SMR&lt;75 and MFF weighted popn'!B108,'MSOA level weighted population'!$H$5:$H$6785)</f>
        <v>109666.37501175984</v>
      </c>
      <c r="H108" s="23">
        <f t="shared" si="6"/>
        <v>102883.34906913355</v>
      </c>
      <c r="I108" s="24">
        <f>H108*(Inputs!$B$5/$H$158)</f>
        <v>102661.49839274617</v>
      </c>
      <c r="J108" s="55">
        <f>INDEX(MFF!$C:$C,MATCH('LA SMR&lt;75 and MFF weighted popn'!B108,MFF!$A:$A,0),1)</f>
        <v>1.1811937222590358</v>
      </c>
      <c r="K108" s="56">
        <f t="shared" si="7"/>
        <v>121210.10291742548</v>
      </c>
    </row>
    <row r="109" spans="1:11" x14ac:dyDescent="0.2">
      <c r="A109" t="s">
        <v>14166</v>
      </c>
      <c r="B109" s="21" t="s">
        <v>13286</v>
      </c>
      <c r="C109" s="21" t="s">
        <v>13174</v>
      </c>
      <c r="D109" s="9">
        <f>SUMIF('MSOA level weighted population'!$A$5:$A$6785,'LA SMR&lt;75 and MFF weighted popn'!B109,'MSOA level weighted population'!$E$5:$E$6785)</f>
        <v>168955</v>
      </c>
      <c r="E109" s="9">
        <v>169330.9562535914</v>
      </c>
      <c r="F109" s="20">
        <f t="shared" si="5"/>
        <v>2.2251857215909625E-3</v>
      </c>
      <c r="G109" s="9">
        <f>SUMIF('MSOA level weighted population'!$A$5:$A$6785,'LA SMR&lt;75 and MFF weighted popn'!B109,'MSOA level weighted population'!$H$5:$H$6785)</f>
        <v>118603.63529682095</v>
      </c>
      <c r="H109" s="23">
        <f t="shared" si="6"/>
        <v>118867.55041261221</v>
      </c>
      <c r="I109" s="24">
        <f>H109*(Inputs!$B$5/$H$158)</f>
        <v>118611.23248849576</v>
      </c>
      <c r="J109" s="55">
        <f>INDEX(MFF!$C:$C,MATCH('LA SMR&lt;75 and MFF weighted popn'!B109,MFF!$A:$A,0),1)</f>
        <v>1.1297390228329403</v>
      </c>
      <c r="K109" s="56">
        <f t="shared" si="7"/>
        <v>133941.1551183394</v>
      </c>
    </row>
    <row r="110" spans="1:11" x14ac:dyDescent="0.2">
      <c r="A110" t="s">
        <v>14147</v>
      </c>
      <c r="B110" s="21" t="s">
        <v>6586</v>
      </c>
      <c r="C110" s="21" t="s">
        <v>13175</v>
      </c>
      <c r="D110" s="9">
        <f>SUMIF('MSOA level weighted population'!$A$5:$A$6785,'LA SMR&lt;75 and MFF weighted popn'!B110,'MSOA level weighted population'!$E$5:$E$6785)</f>
        <v>284484</v>
      </c>
      <c r="E110" s="9">
        <v>311011.81633400382</v>
      </c>
      <c r="F110" s="20">
        <f t="shared" si="5"/>
        <v>9.324888687590098E-2</v>
      </c>
      <c r="G110" s="9">
        <f>SUMIF('MSOA level weighted population'!$A$5:$A$6785,'LA SMR&lt;75 and MFF weighted popn'!B110,'MSOA level weighted population'!$H$5:$H$6785)</f>
        <v>377906.18646752572</v>
      </c>
      <c r="H110" s="23">
        <f t="shared" si="6"/>
        <v>413145.51769913913</v>
      </c>
      <c r="I110" s="24">
        <f>H110*(Inputs!$B$5/$H$158)</f>
        <v>412254.63872428797</v>
      </c>
      <c r="J110" s="55">
        <f>INDEX(MFF!$C:$C,MATCH('LA SMR&lt;75 and MFF weighted popn'!B110,MFF!$A:$A,0),1)</f>
        <v>1.1777170761211533</v>
      </c>
      <c r="K110" s="56">
        <f t="shared" si="7"/>
        <v>485307.06562491041</v>
      </c>
    </row>
    <row r="111" spans="1:11" x14ac:dyDescent="0.2">
      <c r="A111" t="s">
        <v>14148</v>
      </c>
      <c r="B111" s="21" t="s">
        <v>2876</v>
      </c>
      <c r="C111" s="21" t="s">
        <v>13176</v>
      </c>
      <c r="D111" s="9">
        <f>SUMIF('MSOA level weighted population'!$A$5:$A$6785,'LA SMR&lt;75 and MFF weighted popn'!B111,'MSOA level weighted population'!$E$5:$E$6785)</f>
        <v>266480</v>
      </c>
      <c r="E111" s="9">
        <v>286330.82312871324</v>
      </c>
      <c r="F111" s="20">
        <f t="shared" si="5"/>
        <v>7.4492731644826019E-2</v>
      </c>
      <c r="G111" s="9">
        <f>SUMIF('MSOA level weighted population'!$A$5:$A$6785,'LA SMR&lt;75 and MFF weighted popn'!B111,'MSOA level weighted population'!$H$5:$H$6785)</f>
        <v>303037.76050319121</v>
      </c>
      <c r="H111" s="23">
        <f t="shared" si="6"/>
        <v>325611.87107460451</v>
      </c>
      <c r="I111" s="24">
        <f>H111*(Inputs!$B$5/$H$158)</f>
        <v>324909.74371880549</v>
      </c>
      <c r="J111" s="55">
        <f>INDEX(MFF!$C:$C,MATCH('LA SMR&lt;75 and MFF weighted popn'!B111,MFF!$A:$A,0),1)</f>
        <v>1.1330207581885969</v>
      </c>
      <c r="K111" s="56">
        <f t="shared" si="7"/>
        <v>367968.54322212492</v>
      </c>
    </row>
    <row r="112" spans="1:11" x14ac:dyDescent="0.2">
      <c r="A112" t="s">
        <v>14167</v>
      </c>
      <c r="B112" s="21" t="s">
        <v>8750</v>
      </c>
      <c r="C112" s="21" t="s">
        <v>13177</v>
      </c>
      <c r="D112" s="9">
        <f>SUMIF('MSOA level weighted population'!$A$5:$A$6785,'LA SMR&lt;75 and MFF weighted popn'!B112,'MSOA level weighted population'!$E$5:$E$6785)</f>
        <v>208794</v>
      </c>
      <c r="E112" s="9">
        <v>210344.29772465452</v>
      </c>
      <c r="F112" s="20">
        <f t="shared" si="5"/>
        <v>7.4250108942523242E-3</v>
      </c>
      <c r="G112" s="9">
        <f>SUMIF('MSOA level weighted population'!$A$5:$A$6785,'LA SMR&lt;75 and MFF weighted popn'!B112,'MSOA level weighted population'!$H$5:$H$6785)</f>
        <v>148270.87990888479</v>
      </c>
      <c r="H112" s="23">
        <f t="shared" si="6"/>
        <v>149371.79280750864</v>
      </c>
      <c r="I112" s="24">
        <f>H112*(Inputs!$B$5/$H$158)</f>
        <v>149049.69760388855</v>
      </c>
      <c r="J112" s="55">
        <f>INDEX(MFF!$C:$C,MATCH('LA SMR&lt;75 and MFF weighted popn'!B112,MFF!$A:$A,0),1)</f>
        <v>1.1137825994771489</v>
      </c>
      <c r="K112" s="56">
        <f t="shared" si="7"/>
        <v>165936.38290405323</v>
      </c>
    </row>
    <row r="113" spans="1:11" x14ac:dyDescent="0.2">
      <c r="A113" t="s">
        <v>14168</v>
      </c>
      <c r="B113" s="21" t="s">
        <v>8801</v>
      </c>
      <c r="C113" s="21" t="s">
        <v>13178</v>
      </c>
      <c r="D113" s="9">
        <f>SUMIF('MSOA level weighted population'!$A$5:$A$6785,'LA SMR&lt;75 and MFF weighted popn'!B113,'MSOA level weighted population'!$E$5:$E$6785)</f>
        <v>240124</v>
      </c>
      <c r="E113" s="9">
        <v>318369.11070312816</v>
      </c>
      <c r="F113" s="20">
        <f t="shared" si="5"/>
        <v>0.32585293724545716</v>
      </c>
      <c r="G113" s="9">
        <f>SUMIF('MSOA level weighted population'!$A$5:$A$6785,'LA SMR&lt;75 and MFF weighted popn'!B113,'MSOA level weighted population'!$H$5:$H$6785)</f>
        <v>340768.21339568397</v>
      </c>
      <c r="H113" s="23">
        <f t="shared" si="6"/>
        <v>451808.53665055428</v>
      </c>
      <c r="I113" s="24">
        <f>H113*(Inputs!$B$5/$H$158)</f>
        <v>450834.28736376093</v>
      </c>
      <c r="J113" s="55">
        <f>INDEX(MFF!$C:$C,MATCH('LA SMR&lt;75 and MFF weighted popn'!B113,MFF!$A:$A,0),1)</f>
        <v>1.141955989338219</v>
      </c>
      <c r="K113" s="56">
        <f t="shared" si="7"/>
        <v>514607.83706199552</v>
      </c>
    </row>
    <row r="114" spans="1:11" x14ac:dyDescent="0.2">
      <c r="A114" t="s">
        <v>14169</v>
      </c>
      <c r="B114" s="21" t="s">
        <v>3625</v>
      </c>
      <c r="C114" s="21" t="s">
        <v>9439</v>
      </c>
      <c r="D114" s="9">
        <f>SUMIF('MSOA level weighted population'!$A$5:$A$6785,'LA SMR&lt;75 and MFF weighted popn'!B114,'MSOA level weighted population'!$E$5:$E$6785)</f>
        <v>270501</v>
      </c>
      <c r="E114" s="9">
        <v>293541.48412206327</v>
      </c>
      <c r="F114" s="20">
        <f t="shared" si="5"/>
        <v>8.5177075582209549E-2</v>
      </c>
      <c r="G114" s="9">
        <f>SUMIF('MSOA level weighted population'!$A$5:$A$6785,'LA SMR&lt;75 and MFF weighted popn'!B114,'MSOA level weighted population'!$H$5:$H$6785)</f>
        <v>220481.88526597392</v>
      </c>
      <c r="H114" s="23">
        <f t="shared" si="6"/>
        <v>239261.88747178187</v>
      </c>
      <c r="I114" s="24">
        <f>H114*(Inputs!$B$5/$H$158)</f>
        <v>238745.95936437097</v>
      </c>
      <c r="J114" s="55">
        <f>INDEX(MFF!$C:$C,MATCH('LA SMR&lt;75 and MFF weighted popn'!B114,MFF!$A:$A,0),1)</f>
        <v>1.1108795238854927</v>
      </c>
      <c r="K114" s="56">
        <f t="shared" si="7"/>
        <v>265102.04815030377</v>
      </c>
    </row>
    <row r="115" spans="1:11" x14ac:dyDescent="0.2">
      <c r="A115" t="s">
        <v>14170</v>
      </c>
      <c r="B115" s="21" t="s">
        <v>5784</v>
      </c>
      <c r="C115" s="21" t="s">
        <v>9440</v>
      </c>
      <c r="D115" s="9">
        <f>SUMIF('MSOA level weighted population'!$A$5:$A$6785,'LA SMR&lt;75 and MFF weighted popn'!B115,'MSOA level weighted population'!$E$5:$E$6785)</f>
        <v>190920</v>
      </c>
      <c r="E115" s="9">
        <v>193511.70699913931</v>
      </c>
      <c r="F115" s="20">
        <f t="shared" si="5"/>
        <v>1.3574832386021932E-2</v>
      </c>
      <c r="G115" s="9">
        <f>SUMIF('MSOA level weighted population'!$A$5:$A$6785,'LA SMR&lt;75 and MFF weighted popn'!B115,'MSOA level weighted population'!$H$5:$H$6785)</f>
        <v>120658.69232241885</v>
      </c>
      <c r="H115" s="23">
        <f t="shared" si="6"/>
        <v>122296.61384661226</v>
      </c>
      <c r="I115" s="24">
        <f>H115*(Inputs!$B$5/$H$158)</f>
        <v>122032.9017226657</v>
      </c>
      <c r="J115" s="55">
        <f>INDEX(MFF!$C:$C,MATCH('LA SMR&lt;75 and MFF weighted popn'!B115,MFF!$A:$A,0),1)</f>
        <v>1.1218864619590587</v>
      </c>
      <c r="K115" s="56">
        <f t="shared" si="7"/>
        <v>136847.20654618426</v>
      </c>
    </row>
    <row r="116" spans="1:11" x14ac:dyDescent="0.2">
      <c r="A116" t="s">
        <v>14149</v>
      </c>
      <c r="B116" s="21" t="s">
        <v>6038</v>
      </c>
      <c r="C116" s="21" t="s">
        <v>9441</v>
      </c>
      <c r="D116" s="9">
        <f>SUMIF('MSOA level weighted population'!$A$5:$A$6785,'LA SMR&lt;75 and MFF weighted popn'!B116,'MSOA level weighted population'!$E$5:$E$6785)</f>
        <v>287041</v>
      </c>
      <c r="E116" s="9">
        <v>303859.4987809473</v>
      </c>
      <c r="F116" s="20">
        <f t="shared" si="5"/>
        <v>5.859267066707298E-2</v>
      </c>
      <c r="G116" s="9">
        <f>SUMIF('MSOA level weighted population'!$A$5:$A$6785,'LA SMR&lt;75 and MFF weighted popn'!B116,'MSOA level weighted population'!$H$5:$H$6785)</f>
        <v>333187.89195469825</v>
      </c>
      <c r="H116" s="23">
        <f t="shared" si="6"/>
        <v>352710.26037825615</v>
      </c>
      <c r="I116" s="24">
        <f>H116*(Inputs!$B$5/$H$158)</f>
        <v>351949.69989357458</v>
      </c>
      <c r="J116" s="55">
        <f>INDEX(MFF!$C:$C,MATCH('LA SMR&lt;75 and MFF weighted popn'!B116,MFF!$A:$A,0),1)</f>
        <v>1.1697191015834958</v>
      </c>
      <c r="K116" s="56">
        <f t="shared" si="7"/>
        <v>411502.30515025638</v>
      </c>
    </row>
    <row r="117" spans="1:11" x14ac:dyDescent="0.2">
      <c r="A117" t="s">
        <v>14171</v>
      </c>
      <c r="B117" s="21" t="s">
        <v>1613</v>
      </c>
      <c r="C117" s="21" t="s">
        <v>9442</v>
      </c>
      <c r="D117" s="9">
        <f>SUMIF('MSOA level weighted population'!$A$5:$A$6785,'LA SMR&lt;75 and MFF weighted popn'!B117,'MSOA level weighted population'!$E$5:$E$6785)</f>
        <v>194195</v>
      </c>
      <c r="E117" s="9">
        <v>196934.91430180843</v>
      </c>
      <c r="F117" s="20">
        <f t="shared" si="5"/>
        <v>1.4109087781912144E-2</v>
      </c>
      <c r="G117" s="9">
        <f>SUMIF('MSOA level weighted population'!$A$5:$A$6785,'LA SMR&lt;75 and MFF weighted popn'!B117,'MSOA level weighted population'!$H$5:$H$6785)</f>
        <v>155124.91022335162</v>
      </c>
      <c r="H117" s="23">
        <f t="shared" si="6"/>
        <v>157313.58119885411</v>
      </c>
      <c r="I117" s="24">
        <f>H117*(Inputs!$B$5/$H$158)</f>
        <v>156974.36086135873</v>
      </c>
      <c r="J117" s="55">
        <f>INDEX(MFF!$C:$C,MATCH('LA SMR&lt;75 and MFF weighted popn'!B117,MFF!$A:$A,0),1)</f>
        <v>1.1137825994771489</v>
      </c>
      <c r="K117" s="56">
        <f t="shared" si="7"/>
        <v>174758.87619197616</v>
      </c>
    </row>
    <row r="118" spans="1:11" x14ac:dyDescent="0.2">
      <c r="A118" t="s">
        <v>14150</v>
      </c>
      <c r="B118" s="21" t="s">
        <v>10449</v>
      </c>
      <c r="C118" s="21" t="s">
        <v>9443</v>
      </c>
      <c r="D118" s="9">
        <f>SUMIF('MSOA level weighted population'!$A$5:$A$6785,'LA SMR&lt;75 and MFF weighted popn'!B118,'MSOA level weighted population'!$E$5:$E$6785)</f>
        <v>237896</v>
      </c>
      <c r="E118" s="9">
        <v>270262.28701312648</v>
      </c>
      <c r="F118" s="20">
        <f t="shared" si="5"/>
        <v>0.13605225398126272</v>
      </c>
      <c r="G118" s="9">
        <f>SUMIF('MSOA level weighted population'!$A$5:$A$6785,'LA SMR&lt;75 and MFF weighted popn'!B118,'MSOA level weighted population'!$H$5:$H$6785)</f>
        <v>331082.69665834686</v>
      </c>
      <c r="H118" s="23">
        <f t="shared" si="6"/>
        <v>376127.24379290966</v>
      </c>
      <c r="I118" s="24">
        <f>H118*(Inputs!$B$5/$H$158)</f>
        <v>375316.18851333176</v>
      </c>
      <c r="J118" s="55">
        <f>INDEX(MFF!$C:$C,MATCH('LA SMR&lt;75 and MFF weighted popn'!B118,MFF!$A:$A,0),1)</f>
        <v>1.1708560335205851</v>
      </c>
      <c r="K118" s="56">
        <f t="shared" si="7"/>
        <v>439249.10637641704</v>
      </c>
    </row>
    <row r="119" spans="1:11" x14ac:dyDescent="0.2">
      <c r="A119" t="s">
        <v>14172</v>
      </c>
      <c r="B119" s="21" t="s">
        <v>9584</v>
      </c>
      <c r="C119" s="21" t="s">
        <v>9444</v>
      </c>
      <c r="D119" s="9">
        <f>SUMIF('MSOA level weighted population'!$A$5:$A$6785,'LA SMR&lt;75 and MFF weighted popn'!B119,'MSOA level weighted population'!$E$5:$E$6785)</f>
        <v>227145</v>
      </c>
      <c r="E119" s="9">
        <v>266673.37024796964</v>
      </c>
      <c r="F119" s="20">
        <f t="shared" si="5"/>
        <v>0.17402262980901906</v>
      </c>
      <c r="G119" s="9">
        <f>SUMIF('MSOA level weighted population'!$A$5:$A$6785,'LA SMR&lt;75 and MFF weighted popn'!B119,'MSOA level weighted population'!$H$5:$H$6785)</f>
        <v>265740.92244349833</v>
      </c>
      <c r="H119" s="23">
        <f t="shared" si="6"/>
        <v>311985.85661499051</v>
      </c>
      <c r="I119" s="24">
        <f>H119*(Inputs!$B$5/$H$158)</f>
        <v>311313.11147265637</v>
      </c>
      <c r="J119" s="55">
        <f>INDEX(MFF!$C:$C,MATCH('LA SMR&lt;75 and MFF weighted popn'!B119,MFF!$A:$A,0),1)</f>
        <v>1.1176375914876076</v>
      </c>
      <c r="K119" s="56">
        <f t="shared" si="7"/>
        <v>347783.12379242392</v>
      </c>
    </row>
    <row r="120" spans="1:11" x14ac:dyDescent="0.2">
      <c r="A120" t="s">
        <v>14151</v>
      </c>
      <c r="B120" s="21" t="s">
        <v>4167</v>
      </c>
      <c r="C120" s="21" t="s">
        <v>9445</v>
      </c>
      <c r="D120" s="9">
        <f>SUMIF('MSOA level weighted population'!$A$5:$A$6785,'LA SMR&lt;75 and MFF weighted popn'!B120,'MSOA level weighted population'!$E$5:$E$6785)</f>
        <v>289574</v>
      </c>
      <c r="E120" s="9">
        <v>315170.63763971231</v>
      </c>
      <c r="F120" s="20">
        <f t="shared" si="5"/>
        <v>8.8394115630934786E-2</v>
      </c>
      <c r="G120" s="9">
        <f>SUMIF('MSOA level weighted population'!$A$5:$A$6785,'LA SMR&lt;75 and MFF weighted popn'!B120,'MSOA level weighted population'!$H$5:$H$6785)</f>
        <v>280721.86659391155</v>
      </c>
      <c r="H120" s="23">
        <f t="shared" si="6"/>
        <v>305536.02772974561</v>
      </c>
      <c r="I120" s="24">
        <f>H120*(Inputs!$B$5/$H$158)</f>
        <v>304877.1905609924</v>
      </c>
      <c r="J120" s="55">
        <f>INDEX(MFF!$C:$C,MATCH('LA SMR&lt;75 and MFF weighted popn'!B120,MFF!$A:$A,0),1)</f>
        <v>1.1537824542203257</v>
      </c>
      <c r="K120" s="56">
        <f t="shared" si="7"/>
        <v>351608.16786286683</v>
      </c>
    </row>
    <row r="121" spans="1:11" x14ac:dyDescent="0.2">
      <c r="A121" t="s">
        <v>14152</v>
      </c>
      <c r="B121" s="21" t="s">
        <v>4786</v>
      </c>
      <c r="C121" s="21" t="s">
        <v>9446</v>
      </c>
      <c r="D121" s="9">
        <f>SUMIF('MSOA level weighted population'!$A$5:$A$6785,'LA SMR&lt;75 and MFF weighted popn'!B121,'MSOA level weighted population'!$E$5:$E$6785)</f>
        <v>253112</v>
      </c>
      <c r="E121" s="9">
        <v>230302.44806018929</v>
      </c>
      <c r="F121" s="20">
        <f t="shared" si="5"/>
        <v>-9.0116438334850626E-2</v>
      </c>
      <c r="G121" s="9">
        <f>SUMIF('MSOA level weighted population'!$A$5:$A$6785,'LA SMR&lt;75 and MFF weighted popn'!B121,'MSOA level weighted population'!$H$5:$H$6785)</f>
        <v>188383.30283614472</v>
      </c>
      <c r="H121" s="23">
        <f t="shared" si="6"/>
        <v>171406.8705427958</v>
      </c>
      <c r="I121" s="24">
        <f>H121*(Inputs!$B$5/$H$158)</f>
        <v>171037.26039196557</v>
      </c>
      <c r="J121" s="55">
        <f>INDEX(MFF!$C:$C,MATCH('LA SMR&lt;75 and MFF weighted popn'!B121,MFF!$A:$A,0),1)</f>
        <v>1.2075764178144668</v>
      </c>
      <c r="K121" s="56">
        <f t="shared" si="7"/>
        <v>206450.26563509298</v>
      </c>
    </row>
    <row r="122" spans="1:11" x14ac:dyDescent="0.2">
      <c r="A122" t="s">
        <v>14211</v>
      </c>
      <c r="B122" s="21" t="s">
        <v>662</v>
      </c>
      <c r="C122" s="21" t="s">
        <v>9447</v>
      </c>
      <c r="D122" s="9">
        <f>SUMIF('MSOA level weighted population'!$A$5:$A$6785,'LA SMR&lt;75 and MFF weighted popn'!B122,'MSOA level weighted population'!$E$5:$E$6785)</f>
        <v>256699</v>
      </c>
      <c r="E122" s="9">
        <v>269733.87092487159</v>
      </c>
      <c r="F122" s="20">
        <f t="shared" si="5"/>
        <v>5.077881458389627E-2</v>
      </c>
      <c r="G122" s="9">
        <f>SUMIF('MSOA level weighted population'!$A$5:$A$6785,'LA SMR&lt;75 and MFF weighted popn'!B122,'MSOA level weighted population'!$H$5:$H$6785)</f>
        <v>283950.69959179999</v>
      </c>
      <c r="H122" s="23">
        <f t="shared" si="6"/>
        <v>298369.37951733964</v>
      </c>
      <c r="I122" s="24">
        <f>H122*(Inputs!$B$5/$H$158)</f>
        <v>297725.99602274981</v>
      </c>
      <c r="J122" s="55">
        <f>INDEX(MFF!$C:$C,MATCH('LA SMR&lt;75 and MFF weighted popn'!B122,MFF!$A:$A,0),1)</f>
        <v>1.0080365578792156</v>
      </c>
      <c r="K122" s="56">
        <f t="shared" si="7"/>
        <v>299987.48062086519</v>
      </c>
    </row>
    <row r="123" spans="1:11" x14ac:dyDescent="0.2">
      <c r="A123" t="s">
        <v>14197</v>
      </c>
      <c r="B123" s="21" t="s">
        <v>739</v>
      </c>
      <c r="C123" s="21" t="s">
        <v>9448</v>
      </c>
      <c r="D123" s="9">
        <f>SUMIF('MSOA level weighted population'!$A$5:$A$6785,'LA SMR&lt;75 and MFF weighted popn'!B123,'MSOA level weighted population'!$E$5:$E$6785)</f>
        <v>116538</v>
      </c>
      <c r="E123" s="9">
        <v>116667.67114103638</v>
      </c>
      <c r="F123" s="20">
        <f t="shared" si="5"/>
        <v>1.1126940657672064E-3</v>
      </c>
      <c r="G123" s="9">
        <f>SUMIF('MSOA level weighted population'!$A$5:$A$6785,'LA SMR&lt;75 and MFF weighted popn'!B123,'MSOA level weighted population'!$H$5:$H$6785)</f>
        <v>88091.582228880317</v>
      </c>
      <c r="H123" s="23">
        <f t="shared" si="6"/>
        <v>88189.601209670451</v>
      </c>
      <c r="I123" s="24">
        <f>H123*(Inputs!$B$5/$H$158)</f>
        <v>87999.435134637737</v>
      </c>
      <c r="J123" s="55">
        <f>INDEX(MFF!$C:$C,MATCH('LA SMR&lt;75 and MFF weighted popn'!B123,MFF!$A:$A,0),1)</f>
        <v>1.1329075592555566</v>
      </c>
      <c r="K123" s="56">
        <f t="shared" si="7"/>
        <v>99651.639946646144</v>
      </c>
    </row>
    <row r="124" spans="1:11" x14ac:dyDescent="0.2">
      <c r="A124" t="s">
        <v>14198</v>
      </c>
      <c r="B124" s="21" t="s">
        <v>7054</v>
      </c>
      <c r="C124" s="21" t="s">
        <v>9449</v>
      </c>
      <c r="D124" s="9">
        <f>SUMIF('MSOA level weighted population'!$A$5:$A$6785,'LA SMR&lt;75 and MFF weighted popn'!B124,'MSOA level weighted population'!$E$5:$E$6785)</f>
        <v>153975</v>
      </c>
      <c r="E124" s="9">
        <v>157351.53463141891</v>
      </c>
      <c r="F124" s="20">
        <f t="shared" si="5"/>
        <v>2.192910947503756E-2</v>
      </c>
      <c r="G124" s="9">
        <f>SUMIF('MSOA level weighted population'!$A$5:$A$6785,'LA SMR&lt;75 and MFF weighted popn'!B124,'MSOA level weighted population'!$H$5:$H$6785)</f>
        <v>107969.09344454425</v>
      </c>
      <c r="H124" s="23">
        <f t="shared" si="6"/>
        <v>110336.75951461022</v>
      </c>
      <c r="I124" s="24">
        <f>H124*(Inputs!$B$5/$H$158)</f>
        <v>110098.83680942828</v>
      </c>
      <c r="J124" s="55">
        <f>INDEX(MFF!$C:$C,MATCH('LA SMR&lt;75 and MFF weighted popn'!B124,MFF!$A:$A,0),1)</f>
        <v>1.0727010673596706</v>
      </c>
      <c r="K124" s="56">
        <f t="shared" si="7"/>
        <v>118051.50675580816</v>
      </c>
    </row>
    <row r="125" spans="1:11" x14ac:dyDescent="0.2">
      <c r="A125" t="s">
        <v>14199</v>
      </c>
      <c r="B125" s="21" t="s">
        <v>13182</v>
      </c>
      <c r="C125" s="21" t="s">
        <v>9450</v>
      </c>
      <c r="D125" s="9">
        <f>SUMIF('MSOA level weighted population'!$A$5:$A$6785,'LA SMR&lt;75 and MFF weighted popn'!B125,'MSOA level weighted population'!$E$5:$E$6785)</f>
        <v>154234</v>
      </c>
      <c r="E125" s="9">
        <v>157318.57688140645</v>
      </c>
      <c r="F125" s="20">
        <f t="shared" si="5"/>
        <v>1.9999331414645605E-2</v>
      </c>
      <c r="G125" s="9">
        <f>SUMIF('MSOA level weighted population'!$A$5:$A$6785,'LA SMR&lt;75 and MFF weighted popn'!B125,'MSOA level weighted population'!$H$5:$H$6785)</f>
        <v>172810.52366212042</v>
      </c>
      <c r="H125" s="23">
        <f t="shared" si="6"/>
        <v>176266.61859677764</v>
      </c>
      <c r="I125" s="24">
        <f>H125*(Inputs!$B$5/$H$158)</f>
        <v>175886.52921483174</v>
      </c>
      <c r="J125" s="55">
        <f>INDEX(MFF!$C:$C,MATCH('LA SMR&lt;75 and MFF weighted popn'!B125,MFF!$A:$A,0),1)</f>
        <v>1.0727010673596706</v>
      </c>
      <c r="K125" s="56">
        <f t="shared" si="7"/>
        <v>188591.18219205627</v>
      </c>
    </row>
    <row r="126" spans="1:11" x14ac:dyDescent="0.2">
      <c r="A126" t="s">
        <v>14200</v>
      </c>
      <c r="B126" s="21" t="s">
        <v>4252</v>
      </c>
      <c r="C126" s="21" t="s">
        <v>9451</v>
      </c>
      <c r="D126" s="9">
        <f>SUMIF('MSOA level weighted population'!$A$5:$A$6785,'LA SMR&lt;75 and MFF weighted popn'!B126,'MSOA level weighted population'!$E$5:$E$6785)</f>
        <v>131084</v>
      </c>
      <c r="E126" s="9">
        <v>144987.7295630007</v>
      </c>
      <c r="F126" s="20">
        <f t="shared" si="5"/>
        <v>0.10606732753807253</v>
      </c>
      <c r="G126" s="9">
        <f>SUMIF('MSOA level weighted population'!$A$5:$A$6785,'LA SMR&lt;75 and MFF weighted popn'!B126,'MSOA level weighted population'!$H$5:$H$6785)</f>
        <v>141719.79170179847</v>
      </c>
      <c r="H126" s="23">
        <f t="shared" si="6"/>
        <v>156751.63126686055</v>
      </c>
      <c r="I126" s="24">
        <f>H126*(Inputs!$B$5/$H$158)</f>
        <v>156413.62268008711</v>
      </c>
      <c r="J126" s="55">
        <f>INDEX(MFF!$C:$C,MATCH('LA SMR&lt;75 and MFF weighted popn'!B126,MFF!$A:$A,0),1)</f>
        <v>1.1329075592555566</v>
      </c>
      <c r="K126" s="56">
        <f t="shared" si="7"/>
        <v>177124.70524633411</v>
      </c>
    </row>
    <row r="127" spans="1:11" x14ac:dyDescent="0.2">
      <c r="A127" t="s">
        <v>14201</v>
      </c>
      <c r="B127" s="21" t="s">
        <v>12593</v>
      </c>
      <c r="C127" s="21" t="s">
        <v>9452</v>
      </c>
      <c r="D127" s="9">
        <f>SUMIF('MSOA level weighted population'!$A$5:$A$6785,'LA SMR&lt;75 and MFF weighted popn'!B127,'MSOA level weighted population'!$E$5:$E$6785)</f>
        <v>146148</v>
      </c>
      <c r="E127" s="9">
        <v>147982.52206371783</v>
      </c>
      <c r="F127" s="20">
        <f t="shared" si="5"/>
        <v>1.2552495167349728E-2</v>
      </c>
      <c r="G127" s="9">
        <f>SUMIF('MSOA level weighted population'!$A$5:$A$6785,'LA SMR&lt;75 and MFF weighted popn'!B127,'MSOA level weighted population'!$H$5:$H$6785)</f>
        <v>105090.66929877532</v>
      </c>
      <c r="H127" s="23">
        <f t="shared" si="6"/>
        <v>106409.81941728175</v>
      </c>
      <c r="I127" s="24">
        <f>H127*(Inputs!$B$5/$H$158)</f>
        <v>106180.36449940073</v>
      </c>
      <c r="J127" s="55">
        <f>INDEX(MFF!$C:$C,MATCH('LA SMR&lt;75 and MFF weighted popn'!B127,MFF!$A:$A,0),1)</f>
        <v>1.1329075592555566</v>
      </c>
      <c r="K127" s="56">
        <f t="shared" si="7"/>
        <v>120239.94740772023</v>
      </c>
    </row>
    <row r="128" spans="1:11" x14ac:dyDescent="0.2">
      <c r="A128" t="s">
        <v>14202</v>
      </c>
      <c r="B128" s="21" t="s">
        <v>3490</v>
      </c>
      <c r="C128" s="21" t="s">
        <v>9453</v>
      </c>
      <c r="D128" s="9">
        <f>SUMIF('MSOA level weighted population'!$A$5:$A$6785,'LA SMR&lt;75 and MFF weighted popn'!B128,'MSOA level weighted population'!$E$5:$E$6785)</f>
        <v>163222</v>
      </c>
      <c r="E128" s="9">
        <v>161519.37021230735</v>
      </c>
      <c r="F128" s="20">
        <f t="shared" si="5"/>
        <v>-1.0431374371669595E-2</v>
      </c>
      <c r="G128" s="9">
        <f>SUMIF('MSOA level weighted population'!$A$5:$A$6785,'LA SMR&lt;75 and MFF weighted popn'!B128,'MSOA level weighted population'!$H$5:$H$6785)</f>
        <v>97130.044450167945</v>
      </c>
      <c r="H128" s="23">
        <f t="shared" si="6"/>
        <v>96116.844593771326</v>
      </c>
      <c r="I128" s="24">
        <f>H128*(Inputs!$B$5/$H$158)</f>
        <v>95909.584748730515</v>
      </c>
      <c r="J128" s="55">
        <f>INDEX(MFF!$C:$C,MATCH('LA SMR&lt;75 and MFF weighted popn'!B128,MFF!$A:$A,0),1)</f>
        <v>1.0727010673596706</v>
      </c>
      <c r="K128" s="56">
        <f t="shared" si="7"/>
        <v>102837.33525277296</v>
      </c>
    </row>
    <row r="129" spans="1:11" x14ac:dyDescent="0.2">
      <c r="A129" t="s">
        <v>8417</v>
      </c>
      <c r="B129" s="21" t="s">
        <v>3531</v>
      </c>
      <c r="C129" s="21" t="s">
        <v>9454</v>
      </c>
      <c r="D129" s="9">
        <f>SUMIF('MSOA level weighted population'!$A$5:$A$6785,'LA SMR&lt;75 and MFF weighted popn'!B129,'MSOA level weighted population'!$E$5:$E$6785)</f>
        <v>241497</v>
      </c>
      <c r="E129" s="9">
        <v>258212.84209982064</v>
      </c>
      <c r="F129" s="20">
        <f t="shared" si="5"/>
        <v>6.9217597319306837E-2</v>
      </c>
      <c r="G129" s="9">
        <f>SUMIF('MSOA level weighted population'!$A$5:$A$6785,'LA SMR&lt;75 and MFF weighted popn'!B129,'MSOA level weighted population'!$H$5:$H$6785)</f>
        <v>233599.93121842522</v>
      </c>
      <c r="H129" s="23">
        <f t="shared" si="6"/>
        <v>249769.15719131994</v>
      </c>
      <c r="I129" s="24">
        <f>H129*(Inputs!$B$5/$H$158)</f>
        <v>249230.57192008849</v>
      </c>
      <c r="J129" s="55">
        <f>INDEX(MFF!$C:$C,MATCH('LA SMR&lt;75 and MFF weighted popn'!B129,MFF!$A:$A,0),1)</f>
        <v>1.0475921109282607</v>
      </c>
      <c r="K129" s="56">
        <f t="shared" si="7"/>
        <v>260977.83526318974</v>
      </c>
    </row>
    <row r="130" spans="1:11" x14ac:dyDescent="0.2">
      <c r="A130" t="s">
        <v>8422</v>
      </c>
      <c r="B130" s="21" t="s">
        <v>13119</v>
      </c>
      <c r="C130" s="21" t="s">
        <v>9455</v>
      </c>
      <c r="D130" s="9">
        <f>SUMIF('MSOA level weighted population'!$A$5:$A$6785,'LA SMR&lt;75 and MFF weighted popn'!B130,'MSOA level weighted population'!$E$5:$E$6785)</f>
        <v>258762</v>
      </c>
      <c r="E130" s="9">
        <v>277441.94108804059</v>
      </c>
      <c r="F130" s="20">
        <f t="shared" si="5"/>
        <v>7.2189661109593337E-2</v>
      </c>
      <c r="G130" s="9">
        <f>SUMIF('MSOA level weighted population'!$A$5:$A$6785,'LA SMR&lt;75 and MFF weighted popn'!B130,'MSOA level weighted population'!$H$5:$H$6785)</f>
        <v>324065.06823689665</v>
      </c>
      <c r="H130" s="23">
        <f t="shared" si="6"/>
        <v>347459.21569037548</v>
      </c>
      <c r="I130" s="24">
        <f>H130*(Inputs!$B$5/$H$158)</f>
        <v>346709.97820233321</v>
      </c>
      <c r="J130" s="55">
        <f>INDEX(MFF!$C:$C,MATCH('LA SMR&lt;75 and MFF weighted popn'!B130,MFF!$A:$A,0),1)</f>
        <v>0.98567038606416224</v>
      </c>
      <c r="K130" s="56">
        <f t="shared" si="7"/>
        <v>341592.35345468059</v>
      </c>
    </row>
    <row r="131" spans="1:11" x14ac:dyDescent="0.2">
      <c r="A131" t="s">
        <v>8423</v>
      </c>
      <c r="B131" s="21" t="s">
        <v>9415</v>
      </c>
      <c r="C131" s="21" t="s">
        <v>5873</v>
      </c>
      <c r="D131" s="9">
        <f>SUMIF('MSOA level weighted population'!$A$5:$A$6785,'LA SMR&lt;75 and MFF weighted popn'!B131,'MSOA level weighted population'!$E$5:$E$6785)</f>
        <v>207121</v>
      </c>
      <c r="E131" s="9">
        <v>208888.83250835032</v>
      </c>
      <c r="F131" s="20">
        <f t="shared" si="5"/>
        <v>8.535264450974623E-3</v>
      </c>
      <c r="G131" s="9">
        <f>SUMIF('MSOA level weighted population'!$A$5:$A$6785,'LA SMR&lt;75 and MFF weighted popn'!B131,'MSOA level weighted population'!$H$5:$H$6785)</f>
        <v>250328.20389867548</v>
      </c>
      <c r="H131" s="23">
        <f t="shared" si="6"/>
        <v>252464.82131848816</v>
      </c>
      <c r="I131" s="24">
        <f>H131*(Inputs!$B$5/$H$158)</f>
        <v>251920.42329995276</v>
      </c>
      <c r="J131" s="55">
        <f>INDEX(MFF!$C:$C,MATCH('LA SMR&lt;75 and MFF weighted popn'!B131,MFF!$A:$A,0),1)</f>
        <v>1.0169119158714721</v>
      </c>
      <c r="K131" s="56">
        <f t="shared" si="7"/>
        <v>256068.88168568231</v>
      </c>
    </row>
    <row r="132" spans="1:11" x14ac:dyDescent="0.2">
      <c r="A132" t="s">
        <v>8424</v>
      </c>
      <c r="B132" s="21" t="s">
        <v>14267</v>
      </c>
      <c r="C132" s="21" t="s">
        <v>5874</v>
      </c>
      <c r="D132" s="9">
        <f>SUMIF('MSOA level weighted population'!$A$5:$A$6785,'LA SMR&lt;75 and MFF weighted popn'!B132,'MSOA level weighted population'!$E$5:$E$6785)</f>
        <v>239732</v>
      </c>
      <c r="E132" s="9">
        <v>241386.3212561715</v>
      </c>
      <c r="F132" s="20">
        <f t="shared" si="5"/>
        <v>6.9007110280292347E-3</v>
      </c>
      <c r="G132" s="9">
        <f>SUMIF('MSOA level weighted population'!$A$5:$A$6785,'LA SMR&lt;75 and MFF weighted popn'!B132,'MSOA level weighted population'!$H$5:$H$6785)</f>
        <v>274498.25763907738</v>
      </c>
      <c r="H132" s="23">
        <f t="shared" si="6"/>
        <v>276392.49079274217</v>
      </c>
      <c r="I132" s="24">
        <f>H132*(Inputs!$B$5/$H$158)</f>
        <v>275796.49677052622</v>
      </c>
      <c r="J132" s="55">
        <f>INDEX(MFF!$C:$C,MATCH('LA SMR&lt;75 and MFF weighted popn'!B132,MFF!$A:$A,0),1)</f>
        <v>1.0130737053690395</v>
      </c>
      <c r="K132" s="56">
        <f t="shared" si="7"/>
        <v>279280.02827183041</v>
      </c>
    </row>
    <row r="133" spans="1:11" x14ac:dyDescent="0.2">
      <c r="A133" t="s">
        <v>14173</v>
      </c>
      <c r="B133" s="21" t="s">
        <v>11306</v>
      </c>
      <c r="C133" s="21" t="s">
        <v>5875</v>
      </c>
      <c r="D133" s="9">
        <f>SUMIF('MSOA level weighted population'!$A$5:$A$6785,'LA SMR&lt;75 and MFF weighted popn'!B133,'MSOA level weighted population'!$E$5:$E$6785)</f>
        <v>140491</v>
      </c>
      <c r="E133" s="9">
        <v>139895.2994448411</v>
      </c>
      <c r="F133" s="20">
        <f t="shared" si="5"/>
        <v>-4.2401332125110896E-3</v>
      </c>
      <c r="G133" s="9">
        <f>SUMIF('MSOA level weighted population'!$A$5:$A$6785,'LA SMR&lt;75 and MFF weighted popn'!B133,'MSOA level weighted population'!$H$5:$H$6785)</f>
        <v>113539.53530162247</v>
      </c>
      <c r="H133" s="23">
        <f t="shared" si="6"/>
        <v>113058.11254705698</v>
      </c>
      <c r="I133" s="24">
        <f>H133*(Inputs!$B$5/$H$158)</f>
        <v>112814.32170075794</v>
      </c>
      <c r="J133" s="55">
        <f>INDEX(MFF!$C:$C,MATCH('LA SMR&lt;75 and MFF weighted popn'!B133,MFF!$A:$A,0),1)</f>
        <v>0.96823807709184073</v>
      </c>
      <c r="K133" s="56">
        <f t="shared" ref="K133:K156" si="8">(I133*J133)*($I$158/SUMPRODUCT($I$5:$I$156,$J$5:$J$156))</f>
        <v>109183.36762663923</v>
      </c>
    </row>
    <row r="134" spans="1:11" x14ac:dyDescent="0.2">
      <c r="A134" t="s">
        <v>14229</v>
      </c>
      <c r="B134" s="21" t="s">
        <v>4003</v>
      </c>
      <c r="C134" s="21" t="s">
        <v>5876</v>
      </c>
      <c r="D134" s="9">
        <f>SUMIF('MSOA level weighted population'!$A$5:$A$6785,'LA SMR&lt;75 and MFF weighted popn'!B134,'MSOA level weighted population'!$E$5:$E$6785)</f>
        <v>498072</v>
      </c>
      <c r="E134" s="9">
        <v>514175.50041383557</v>
      </c>
      <c r="F134" s="20">
        <f t="shared" ref="F134:F158" si="9">(E134-D134)/D134</f>
        <v>3.2331671753954391E-2</v>
      </c>
      <c r="G134" s="9">
        <f>SUMIF('MSOA level weighted population'!$A$5:$A$6785,'LA SMR&lt;75 and MFF weighted popn'!B134,'MSOA level weighted population'!$H$5:$H$6785)</f>
        <v>358043.72348402662</v>
      </c>
      <c r="H134" s="23">
        <f t="shared" ref="H134:H156" si="10">G134*(1+F134)</f>
        <v>369619.87562527577</v>
      </c>
      <c r="I134" s="24">
        <f>H134*(Inputs!$B$5/$H$158)</f>
        <v>368822.85239308508</v>
      </c>
      <c r="J134" s="55">
        <f>INDEX(MFF!$C:$C,MATCH('LA SMR&lt;75 and MFF weighted popn'!B134,MFF!$A:$A,0),1)</f>
        <v>1.0906960816333942</v>
      </c>
      <c r="K134" s="56">
        <f t="shared" si="8"/>
        <v>402097.77163607912</v>
      </c>
    </row>
    <row r="135" spans="1:11" x14ac:dyDescent="0.2">
      <c r="A135" t="s">
        <v>14232</v>
      </c>
      <c r="B135" s="21" t="s">
        <v>8386</v>
      </c>
      <c r="C135" s="21" t="s">
        <v>5877</v>
      </c>
      <c r="D135" s="9">
        <f>SUMIF('MSOA level weighted population'!$A$5:$A$6785,'LA SMR&lt;75 and MFF weighted popn'!B135,'MSOA level weighted population'!$E$5:$E$6785)</f>
        <v>515522</v>
      </c>
      <c r="E135" s="9">
        <v>534377.27737132332</v>
      </c>
      <c r="F135" s="20">
        <f t="shared" si="9"/>
        <v>3.6575116816204387E-2</v>
      </c>
      <c r="G135" s="9">
        <f>SUMIF('MSOA level weighted population'!$A$5:$A$6785,'LA SMR&lt;75 and MFF weighted popn'!B135,'MSOA level weighted population'!$H$5:$H$6785)</f>
        <v>422596.5246282267</v>
      </c>
      <c r="H135" s="23">
        <f t="shared" si="10"/>
        <v>438053.04188262607</v>
      </c>
      <c r="I135" s="24">
        <f>H135*(Inputs!$B$5/$H$158)</f>
        <v>437108.45401185309</v>
      </c>
      <c r="J135" s="55">
        <f>INDEX(MFF!$C:$C,MATCH('LA SMR&lt;75 and MFF weighted popn'!B135,MFF!$A:$A,0),1)</f>
        <v>0.96297101295839438</v>
      </c>
      <c r="K135" s="56">
        <f t="shared" si="8"/>
        <v>420738.74931311229</v>
      </c>
    </row>
    <row r="136" spans="1:11" x14ac:dyDescent="0.2">
      <c r="A136" t="s">
        <v>14233</v>
      </c>
      <c r="B136" s="21" t="s">
        <v>9793</v>
      </c>
      <c r="C136" s="21" t="s">
        <v>5878</v>
      </c>
      <c r="D136" s="9">
        <f>SUMIF('MSOA level weighted population'!$A$5:$A$6785,'LA SMR&lt;75 and MFF weighted popn'!B136,'MSOA level weighted population'!$E$5:$E$6785)</f>
        <v>1296814</v>
      </c>
      <c r="E136" s="9">
        <v>1341087.1268300833</v>
      </c>
      <c r="F136" s="20">
        <f t="shared" si="9"/>
        <v>3.4139920474395957E-2</v>
      </c>
      <c r="G136" s="9">
        <f>SUMIF('MSOA level weighted population'!$A$5:$A$6785,'LA SMR&lt;75 and MFF weighted popn'!B136,'MSOA level weighted population'!$H$5:$H$6785)</f>
        <v>929929.92226979602</v>
      </c>
      <c r="H136" s="23">
        <f t="shared" si="10"/>
        <v>961677.65586284804</v>
      </c>
      <c r="I136" s="24">
        <f>H136*(Inputs!$B$5/$H$158)</f>
        <v>959603.95938669203</v>
      </c>
      <c r="J136" s="55">
        <f>INDEX(MFF!$C:$C,MATCH('LA SMR&lt;75 and MFF weighted popn'!B136,MFF!$A:$A,0),1)</f>
        <v>1.0241926570033761</v>
      </c>
      <c r="K136" s="56">
        <f t="shared" si="8"/>
        <v>982389.65427151485</v>
      </c>
    </row>
    <row r="137" spans="1:11" x14ac:dyDescent="0.2">
      <c r="A137" t="s">
        <v>14239</v>
      </c>
      <c r="B137" s="21" t="s">
        <v>2405</v>
      </c>
      <c r="C137" s="21" t="s">
        <v>5879</v>
      </c>
      <c r="D137" s="9">
        <f>SUMIF('MSOA level weighted population'!$A$5:$A$6785,'LA SMR&lt;75 and MFF weighted popn'!B137,'MSOA level weighted population'!$E$5:$E$6785)</f>
        <v>1427418</v>
      </c>
      <c r="E137" s="9">
        <v>1496420.1340428749</v>
      </c>
      <c r="F137" s="20">
        <f t="shared" si="9"/>
        <v>4.8340523969065061E-2</v>
      </c>
      <c r="G137" s="9">
        <f>SUMIF('MSOA level weighted population'!$A$5:$A$6785,'LA SMR&lt;75 and MFF weighted popn'!B137,'MSOA level weighted population'!$H$5:$H$6785)</f>
        <v>1243973.6920791138</v>
      </c>
      <c r="H137" s="23">
        <f t="shared" si="10"/>
        <v>1304108.0321579506</v>
      </c>
      <c r="I137" s="24">
        <f>H137*(Inputs!$B$5/$H$158)</f>
        <v>1301295.9420419685</v>
      </c>
      <c r="J137" s="55">
        <f>INDEX(MFF!$C:$C,MATCH('LA SMR&lt;75 and MFF weighted popn'!B137,MFF!$A:$A,0),1)</f>
        <v>0.99373391861008065</v>
      </c>
      <c r="K137" s="56">
        <f t="shared" si="8"/>
        <v>1292576.572593319</v>
      </c>
    </row>
    <row r="138" spans="1:11" x14ac:dyDescent="0.2">
      <c r="A138" t="s">
        <v>14222</v>
      </c>
      <c r="B138" s="21" t="s">
        <v>12926</v>
      </c>
      <c r="C138" s="21" t="s">
        <v>5880</v>
      </c>
      <c r="D138" s="9">
        <f>SUMIF('MSOA level weighted population'!$A$5:$A$6785,'LA SMR&lt;75 and MFF weighted popn'!B138,'MSOA level weighted population'!$E$5:$E$6785)</f>
        <v>648722</v>
      </c>
      <c r="E138" s="9">
        <v>663236.29693766905</v>
      </c>
      <c r="F138" s="20">
        <f t="shared" si="9"/>
        <v>2.2373677688854465E-2</v>
      </c>
      <c r="G138" s="9">
        <f>SUMIF('MSOA level weighted population'!$A$5:$A$6785,'LA SMR&lt;75 and MFF weighted popn'!B138,'MSOA level weighted population'!$H$5:$H$6785)</f>
        <v>508918.31542100856</v>
      </c>
      <c r="H138" s="23">
        <f t="shared" si="10"/>
        <v>520304.68978019303</v>
      </c>
      <c r="I138" s="24">
        <f>H138*(Inputs!$B$5/$H$158)</f>
        <v>519182.74003419775</v>
      </c>
      <c r="J138" s="55">
        <f>INDEX(MFF!$C:$C,MATCH('LA SMR&lt;75 and MFF weighted popn'!B138,MFF!$A:$A,0),1)</f>
        <v>1.0320640775849332</v>
      </c>
      <c r="K138" s="56">
        <f t="shared" si="8"/>
        <v>535595.59853680898</v>
      </c>
    </row>
    <row r="139" spans="1:11" x14ac:dyDescent="0.2">
      <c r="A139" t="s">
        <v>14225</v>
      </c>
      <c r="B139" s="21" t="s">
        <v>8206</v>
      </c>
      <c r="C139" s="21" t="s">
        <v>5881</v>
      </c>
      <c r="D139" s="9">
        <f>SUMIF('MSOA level weighted population'!$A$5:$A$6785,'LA SMR&lt;75 and MFF weighted popn'!B139,'MSOA level weighted population'!$E$5:$E$6785)</f>
        <v>1127322</v>
      </c>
      <c r="E139" s="9">
        <v>1159940.1471696785</v>
      </c>
      <c r="F139" s="20">
        <f t="shared" si="9"/>
        <v>2.8934188430349513E-2</v>
      </c>
      <c r="G139" s="9">
        <f>SUMIF('MSOA level weighted population'!$A$5:$A$6785,'LA SMR&lt;75 and MFF weighted popn'!B139,'MSOA level weighted population'!$H$5:$H$6785)</f>
        <v>759659.74055058963</v>
      </c>
      <c r="H139" s="23">
        <f t="shared" si="10"/>
        <v>781639.87862663087</v>
      </c>
      <c r="I139" s="24">
        <f>H139*(Inputs!$B$5/$H$158)</f>
        <v>779954.40340315097</v>
      </c>
      <c r="J139" s="55">
        <f>INDEX(MFF!$C:$C,MATCH('LA SMR&lt;75 and MFF weighted popn'!B139,MFF!$A:$A,0),1)</f>
        <v>1.0986608476411768</v>
      </c>
      <c r="K139" s="56">
        <f t="shared" si="8"/>
        <v>856530.73918562511</v>
      </c>
    </row>
    <row r="140" spans="1:11" x14ac:dyDescent="0.2">
      <c r="A140" t="s">
        <v>14227</v>
      </c>
      <c r="B140" s="21" t="s">
        <v>6330</v>
      </c>
      <c r="C140" s="21" t="s">
        <v>5882</v>
      </c>
      <c r="D140" s="9">
        <f>SUMIF('MSOA level weighted population'!$A$5:$A$6785,'LA SMR&lt;75 and MFF weighted popn'!B140,'MSOA level weighted population'!$E$5:$E$6785)</f>
        <v>799701</v>
      </c>
      <c r="E140" s="9">
        <v>824719.0073792648</v>
      </c>
      <c r="F140" s="20">
        <f t="shared" si="9"/>
        <v>3.128420169446431E-2</v>
      </c>
      <c r="G140" s="9">
        <f>SUMIF('MSOA level weighted population'!$A$5:$A$6785,'LA SMR&lt;75 and MFF weighted popn'!B140,'MSOA level weighted population'!$H$5:$H$6785)</f>
        <v>617969.72486848338</v>
      </c>
      <c r="H140" s="23">
        <f t="shared" si="10"/>
        <v>637302.41438234167</v>
      </c>
      <c r="I140" s="24">
        <f>H140*(Inputs!$B$5/$H$158)</f>
        <v>635928.17867779615</v>
      </c>
      <c r="J140" s="55">
        <f>INDEX(MFF!$C:$C,MATCH('LA SMR&lt;75 and MFF weighted popn'!B140,MFF!$A:$A,0),1)</f>
        <v>0.9990352692194171</v>
      </c>
      <c r="K140" s="56">
        <f t="shared" si="8"/>
        <v>635036.92869202758</v>
      </c>
    </row>
    <row r="141" spans="1:11" x14ac:dyDescent="0.2">
      <c r="A141" t="s">
        <v>14174</v>
      </c>
      <c r="B141" s="21" t="s">
        <v>4518</v>
      </c>
      <c r="C141" s="21" t="s">
        <v>5883</v>
      </c>
      <c r="D141" s="9">
        <f>SUMIF('MSOA level weighted population'!$A$5:$A$6785,'LA SMR&lt;75 and MFF weighted popn'!B141,'MSOA level weighted population'!$E$5:$E$6785)</f>
        <v>179704</v>
      </c>
      <c r="E141" s="9">
        <v>178895.68058877674</v>
      </c>
      <c r="F141" s="20">
        <f t="shared" si="9"/>
        <v>-4.4980602058009812E-3</v>
      </c>
      <c r="G141" s="9">
        <f>SUMIF('MSOA level weighted population'!$A$5:$A$6785,'LA SMR&lt;75 and MFF weighted popn'!B141,'MSOA level weighted population'!$H$5:$H$6785)</f>
        <v>127320.97439341982</v>
      </c>
      <c r="H141" s="23">
        <f t="shared" si="10"/>
        <v>126748.27698513697</v>
      </c>
      <c r="I141" s="24">
        <f>H141*(Inputs!$B$5/$H$158)</f>
        <v>126474.96559671014</v>
      </c>
      <c r="J141" s="55">
        <f>INDEX(MFF!$C:$C,MATCH('LA SMR&lt;75 and MFF weighted popn'!B141,MFF!$A:$A,0),1)</f>
        <v>0.99878394596885878</v>
      </c>
      <c r="K141" s="56">
        <f t="shared" si="8"/>
        <v>126265.93939696523</v>
      </c>
    </row>
    <row r="142" spans="1:11" x14ac:dyDescent="0.2">
      <c r="A142" t="s">
        <v>8404</v>
      </c>
      <c r="B142" s="21" t="s">
        <v>5636</v>
      </c>
      <c r="C142" s="21" t="s">
        <v>5884</v>
      </c>
      <c r="D142" s="9">
        <f>SUMIF('MSOA level weighted population'!$A$5:$A$6785,'LA SMR&lt;75 and MFF weighted popn'!B142,'MSOA level weighted population'!$E$5:$E$6785)</f>
        <v>441285</v>
      </c>
      <c r="E142" s="9">
        <v>438710.63368810981</v>
      </c>
      <c r="F142" s="20">
        <f t="shared" si="9"/>
        <v>-5.8337951933335359E-3</v>
      </c>
      <c r="G142" s="9">
        <f>SUMIF('MSOA level weighted population'!$A$5:$A$6785,'LA SMR&lt;75 and MFF weighted popn'!B142,'MSOA level weighted population'!$H$5:$H$6785)</f>
        <v>496453.84568095428</v>
      </c>
      <c r="H142" s="23">
        <f t="shared" si="10"/>
        <v>493557.63562230882</v>
      </c>
      <c r="I142" s="24">
        <f>H142*(Inputs!$B$5/$H$158)</f>
        <v>492493.36140991526</v>
      </c>
      <c r="J142" s="55">
        <f>INDEX(MFF!$C:$C,MATCH('LA SMR&lt;75 and MFF weighted popn'!B142,MFF!$A:$A,0),1)</f>
        <v>1.0096292937033806</v>
      </c>
      <c r="K142" s="56">
        <f t="shared" si="8"/>
        <v>497018.34028178785</v>
      </c>
    </row>
    <row r="143" spans="1:11" x14ac:dyDescent="0.2">
      <c r="A143" t="s">
        <v>8406</v>
      </c>
      <c r="B143" s="21" t="s">
        <v>6382</v>
      </c>
      <c r="C143" s="21" t="s">
        <v>5885</v>
      </c>
      <c r="D143" s="9">
        <f>SUMIF('MSOA level weighted population'!$A$5:$A$6785,'LA SMR&lt;75 and MFF weighted popn'!B143,'MSOA level weighted population'!$E$5:$E$6785)</f>
        <v>212194</v>
      </c>
      <c r="E143" s="9">
        <v>209333.18609286638</v>
      </c>
      <c r="F143" s="20">
        <f t="shared" si="9"/>
        <v>-1.3482067858344812E-2</v>
      </c>
      <c r="G143" s="9">
        <f>SUMIF('MSOA level weighted population'!$A$5:$A$6785,'LA SMR&lt;75 and MFF weighted popn'!B143,'MSOA level weighted population'!$H$5:$H$6785)</f>
        <v>165426.43127105982</v>
      </c>
      <c r="H143" s="23">
        <f t="shared" si="10"/>
        <v>163196.14089909958</v>
      </c>
      <c r="I143" s="24">
        <f>H143*(Inputs!$B$5/$H$158)</f>
        <v>162844.2358088216</v>
      </c>
      <c r="J143" s="55">
        <f>INDEX(MFF!$C:$C,MATCH('LA SMR&lt;75 and MFF weighted popn'!B143,MFF!$A:$A,0),1)</f>
        <v>0.98439296272121091</v>
      </c>
      <c r="K143" s="56">
        <f t="shared" si="8"/>
        <v>160232.63769195636</v>
      </c>
    </row>
    <row r="144" spans="1:11" x14ac:dyDescent="0.2">
      <c r="A144" t="s">
        <v>8405</v>
      </c>
      <c r="B144" s="21" t="s">
        <v>2419</v>
      </c>
      <c r="C144" s="21" t="s">
        <v>5886</v>
      </c>
      <c r="D144" s="9">
        <f>SUMIF('MSOA level weighted population'!$A$5:$A$6785,'LA SMR&lt;75 and MFF weighted popn'!B144,'MSOA level weighted population'!$E$5:$E$6785)</f>
        <v>264826</v>
      </c>
      <c r="E144" s="9">
        <v>269448.21725617023</v>
      </c>
      <c r="F144" s="20">
        <f t="shared" si="9"/>
        <v>1.7453789492611119E-2</v>
      </c>
      <c r="G144" s="9">
        <f>SUMIF('MSOA level weighted population'!$A$5:$A$6785,'LA SMR&lt;75 and MFF weighted popn'!B144,'MSOA level weighted population'!$H$5:$H$6785)</f>
        <v>175908.21529788396</v>
      </c>
      <c r="H144" s="23">
        <f t="shared" si="10"/>
        <v>178978.48025771417</v>
      </c>
      <c r="I144" s="24">
        <f>H144*(Inputs!$B$5/$H$158)</f>
        <v>178592.54320120101</v>
      </c>
      <c r="J144" s="55">
        <f>INDEX(MFF!$C:$C,MATCH('LA SMR&lt;75 and MFF weighted popn'!B144,MFF!$A:$A,0),1)</f>
        <v>1.0150866054235761</v>
      </c>
      <c r="K144" s="56">
        <f t="shared" si="8"/>
        <v>181207.64239110431</v>
      </c>
    </row>
    <row r="145" spans="1:11" x14ac:dyDescent="0.2">
      <c r="A145" t="s">
        <v>14206</v>
      </c>
      <c r="B145" s="21" t="s">
        <v>10276</v>
      </c>
      <c r="C145" s="21" t="s">
        <v>5887</v>
      </c>
      <c r="D145" s="9">
        <f>SUMIF('MSOA level weighted population'!$A$5:$A$6785,'LA SMR&lt;75 and MFF weighted popn'!B145,'MSOA level weighted population'!$E$5:$E$6785)</f>
        <v>258710</v>
      </c>
      <c r="E145" s="9">
        <v>261024.02668825755</v>
      </c>
      <c r="F145" s="20">
        <f t="shared" si="9"/>
        <v>8.9444810338121933E-3</v>
      </c>
      <c r="G145" s="9">
        <f>SUMIF('MSOA level weighted population'!$A$5:$A$6785,'LA SMR&lt;75 and MFF weighted popn'!B145,'MSOA level weighted population'!$H$5:$H$6785)</f>
        <v>282412.0458175519</v>
      </c>
      <c r="H145" s="23">
        <f t="shared" si="10"/>
        <v>284938.07500508707</v>
      </c>
      <c r="I145" s="24">
        <f>H145*(Inputs!$B$5/$H$158)</f>
        <v>284323.65386463684</v>
      </c>
      <c r="J145" s="55">
        <f>INDEX(MFF!$C:$C,MATCH('LA SMR&lt;75 and MFF weighted popn'!B145,MFF!$A:$A,0),1)</f>
        <v>0.93288367666706096</v>
      </c>
      <c r="K145" s="56">
        <f t="shared" si="8"/>
        <v>265124.93605204142</v>
      </c>
    </row>
    <row r="146" spans="1:11" x14ac:dyDescent="0.2">
      <c r="A146" t="s">
        <v>14207</v>
      </c>
      <c r="B146" s="21" t="s">
        <v>13958</v>
      </c>
      <c r="C146" s="21" t="s">
        <v>12450</v>
      </c>
      <c r="D146" s="9">
        <f>SUMIF('MSOA level weighted population'!$A$5:$A$6785,'LA SMR&lt;75 and MFF weighted popn'!B146,'MSOA level weighted population'!$E$5:$E$6785)</f>
        <v>134271</v>
      </c>
      <c r="E146" s="9">
        <v>132662.20261903552</v>
      </c>
      <c r="F146" s="20">
        <f t="shared" si="9"/>
        <v>-1.1981718918936148E-2</v>
      </c>
      <c r="G146" s="9">
        <f>SUMIF('MSOA level weighted population'!$A$5:$A$6785,'LA SMR&lt;75 and MFF weighted popn'!B146,'MSOA level weighted population'!$H$5:$H$6785)</f>
        <v>127220.64880313804</v>
      </c>
      <c r="H146" s="23">
        <f t="shared" si="10"/>
        <v>125696.32674849415</v>
      </c>
      <c r="I146" s="24">
        <f>H146*(Inputs!$B$5/$H$158)</f>
        <v>125425.28371421438</v>
      </c>
      <c r="J146" s="55">
        <f>INDEX(MFF!$C:$C,MATCH('LA SMR&lt;75 and MFF weighted popn'!B146,MFF!$A:$A,0),1)</f>
        <v>0.92221037451164145</v>
      </c>
      <c r="K146" s="56">
        <f t="shared" si="8"/>
        <v>115617.92925322957</v>
      </c>
    </row>
    <row r="147" spans="1:11" x14ac:dyDescent="0.2">
      <c r="A147" t="s">
        <v>8419</v>
      </c>
      <c r="B147" s="21" t="s">
        <v>3037</v>
      </c>
      <c r="C147" s="21" t="s">
        <v>12451</v>
      </c>
      <c r="D147" s="9">
        <f>SUMIF('MSOA level weighted population'!$A$5:$A$6785,'LA SMR&lt;75 and MFF weighted popn'!B147,'MSOA level weighted population'!$E$5:$E$6785)</f>
        <v>168118</v>
      </c>
      <c r="E147" s="9">
        <v>188412.93975163839</v>
      </c>
      <c r="F147" s="20">
        <f t="shared" si="9"/>
        <v>0.12071842248681516</v>
      </c>
      <c r="G147" s="9">
        <f>SUMIF('MSOA level weighted population'!$A$5:$A$6785,'LA SMR&lt;75 and MFF weighted popn'!B147,'MSOA level weighted population'!$H$5:$H$6785)</f>
        <v>165117.13567413934</v>
      </c>
      <c r="H147" s="23">
        <f t="shared" si="10"/>
        <v>185049.81581826287</v>
      </c>
      <c r="I147" s="24">
        <f>H147*(Inputs!$B$5/$H$158)</f>
        <v>184650.78694550472</v>
      </c>
      <c r="J147" s="55">
        <f>INDEX(MFF!$C:$C,MATCH('LA SMR&lt;75 and MFF weighted popn'!B147,MFF!$A:$A,0),1)</f>
        <v>0.99330472100341927</v>
      </c>
      <c r="K147" s="56">
        <f t="shared" si="8"/>
        <v>183334.31221269842</v>
      </c>
    </row>
    <row r="148" spans="1:11" x14ac:dyDescent="0.2">
      <c r="A148" t="s">
        <v>8420</v>
      </c>
      <c r="B148" s="21" t="s">
        <v>3082</v>
      </c>
      <c r="C148" s="21" t="s">
        <v>12452</v>
      </c>
      <c r="D148" s="9">
        <f>SUMIF('MSOA level weighted population'!$A$5:$A$6785,'LA SMR&lt;75 and MFF weighted popn'!B148,'MSOA level weighted population'!$E$5:$E$6785)</f>
        <v>142135</v>
      </c>
      <c r="E148" s="9">
        <v>151184.28618859814</v>
      </c>
      <c r="F148" s="20">
        <f t="shared" si="9"/>
        <v>6.3666839192304078E-2</v>
      </c>
      <c r="G148" s="9">
        <f>SUMIF('MSOA level weighted population'!$A$5:$A$6785,'LA SMR&lt;75 and MFF weighted popn'!B148,'MSOA level weighted population'!$H$5:$H$6785)</f>
        <v>107414.78563742952</v>
      </c>
      <c r="H148" s="23">
        <f t="shared" si="10"/>
        <v>114253.54552148357</v>
      </c>
      <c r="I148" s="24">
        <f>H148*(Inputs!$B$5/$H$158)</f>
        <v>114007.1769245927</v>
      </c>
      <c r="J148" s="55">
        <f>INDEX(MFF!$C:$C,MATCH('LA SMR&lt;75 and MFF weighted popn'!B148,MFF!$A:$A,0),1)</f>
        <v>0.99330472100341927</v>
      </c>
      <c r="K148" s="56">
        <f t="shared" si="8"/>
        <v>113194.35846731691</v>
      </c>
    </row>
    <row r="149" spans="1:11" x14ac:dyDescent="0.2">
      <c r="A149" t="s">
        <v>14196</v>
      </c>
      <c r="B149" s="21" t="s">
        <v>3303</v>
      </c>
      <c r="C149" s="21" t="s">
        <v>12453</v>
      </c>
      <c r="D149" s="9">
        <f>SUMIF('MSOA level weighted population'!$A$5:$A$6785,'LA SMR&lt;75 and MFF weighted popn'!B149,'MSOA level weighted population'!$E$5:$E$6785)</f>
        <v>201757</v>
      </c>
      <c r="E149" s="9">
        <v>216000.75129913163</v>
      </c>
      <c r="F149" s="20">
        <f t="shared" si="9"/>
        <v>7.0598548249288171E-2</v>
      </c>
      <c r="G149" s="9">
        <f>SUMIF('MSOA level weighted population'!$A$5:$A$6785,'LA SMR&lt;75 and MFF weighted popn'!B149,'MSOA level weighted population'!$H$5:$H$6785)</f>
        <v>190918.06521446756</v>
      </c>
      <c r="H149" s="23">
        <f t="shared" si="10"/>
        <v>204396.60345317188</v>
      </c>
      <c r="I149" s="24">
        <f>H149*(Inputs!$B$5/$H$158)</f>
        <v>203955.8564796563</v>
      </c>
      <c r="J149" s="55">
        <f>INDEX(MFF!$C:$C,MATCH('LA SMR&lt;75 and MFF weighted popn'!B149,MFF!$A:$A,0),1)</f>
        <v>1.0289541238238835</v>
      </c>
      <c r="K149" s="56">
        <f t="shared" si="8"/>
        <v>209769.47127698862</v>
      </c>
    </row>
    <row r="150" spans="1:11" x14ac:dyDescent="0.2">
      <c r="A150" t="s">
        <v>14243</v>
      </c>
      <c r="B150" s="21" t="s">
        <v>11535</v>
      </c>
      <c r="C150" s="21" t="s">
        <v>12454</v>
      </c>
      <c r="D150" s="9">
        <f>SUMIF('MSOA level weighted population'!$A$5:$A$6785,'LA SMR&lt;75 and MFF weighted popn'!B150,'MSOA level weighted population'!$E$5:$E$6785)</f>
        <v>535334</v>
      </c>
      <c r="E150" s="9">
        <v>544215.82708262128</v>
      </c>
      <c r="F150" s="20">
        <f t="shared" si="9"/>
        <v>1.6591188085608766E-2</v>
      </c>
      <c r="G150" s="9">
        <f>SUMIF('MSOA level weighted population'!$A$5:$A$6785,'LA SMR&lt;75 and MFF weighted popn'!B150,'MSOA level weighted population'!$H$5:$H$6785)</f>
        <v>428427.65299229982</v>
      </c>
      <c r="H150" s="23">
        <f t="shared" si="10"/>
        <v>435535.77676417097</v>
      </c>
      <c r="I150" s="24">
        <f>H150*(Inputs!$B$5/$H$158)</f>
        <v>434596.6169531786</v>
      </c>
      <c r="J150" s="55">
        <f>INDEX(MFF!$C:$C,MATCH('LA SMR&lt;75 and MFF weighted popn'!B150,MFF!$A:$A,0),1)</f>
        <v>0.91506333884765045</v>
      </c>
      <c r="K150" s="56">
        <f t="shared" si="8"/>
        <v>397509.56984873622</v>
      </c>
    </row>
    <row r="151" spans="1:11" x14ac:dyDescent="0.2">
      <c r="A151" t="s">
        <v>6858</v>
      </c>
      <c r="B151" s="21" t="s">
        <v>7321</v>
      </c>
      <c r="C151" s="21" t="s">
        <v>12455</v>
      </c>
      <c r="D151" s="9">
        <f>SUMIF('MSOA level weighted population'!$A$5:$A$6785,'LA SMR&lt;75 and MFF weighted popn'!B151,'MSOA level weighted population'!$E$5:$E$6785)</f>
        <v>2111</v>
      </c>
      <c r="E151" s="9">
        <v>2318.3386960478774</v>
      </c>
      <c r="F151" s="20">
        <f t="shared" si="9"/>
        <v>9.8218235929832975E-2</v>
      </c>
      <c r="G151" s="9">
        <f>SUMIF('MSOA level weighted population'!$A$5:$A$6785,'LA SMR&lt;75 and MFF weighted popn'!B151,'MSOA level weighted population'!$H$5:$H$6785)</f>
        <v>1166.031860103413</v>
      </c>
      <c r="H151" s="23">
        <f t="shared" si="10"/>
        <v>1280.5574524407521</v>
      </c>
      <c r="I151" s="24">
        <f>H151*(Inputs!$B$5/$H$158)</f>
        <v>1277.7961451976726</v>
      </c>
      <c r="J151" s="55">
        <f>INDEX(MFF!$C:$C,MATCH('LA SMR&lt;75 and MFF weighted popn'!B151,MFF!$A:$A,0),1)</f>
        <v>0.91506333884765056</v>
      </c>
      <c r="K151" s="56">
        <f t="shared" si="8"/>
        <v>1168.75322130412</v>
      </c>
    </row>
    <row r="152" spans="1:11" x14ac:dyDescent="0.2">
      <c r="A152" t="s">
        <v>14247</v>
      </c>
      <c r="B152" s="21" t="s">
        <v>4439</v>
      </c>
      <c r="C152" s="21" t="s">
        <v>12456</v>
      </c>
      <c r="D152" s="9">
        <f>SUMIF('MSOA level weighted population'!$A$5:$A$6785,'LA SMR&lt;75 and MFF weighted popn'!B152,'MSOA level weighted population'!$E$5:$E$6785)</f>
        <v>459835</v>
      </c>
      <c r="E152" s="9">
        <v>479992.33149680466</v>
      </c>
      <c r="F152" s="20">
        <f t="shared" si="9"/>
        <v>4.3836009648688466E-2</v>
      </c>
      <c r="G152" s="9">
        <f>SUMIF('MSOA level weighted population'!$A$5:$A$6785,'LA SMR&lt;75 and MFF weighted popn'!B152,'MSOA level weighted population'!$H$5:$H$6785)</f>
        <v>335651.52258409135</v>
      </c>
      <c r="H152" s="23">
        <f t="shared" si="10"/>
        <v>350365.14596668456</v>
      </c>
      <c r="I152" s="24">
        <f>H152*(Inputs!$B$5/$H$158)</f>
        <v>349609.64232767455</v>
      </c>
      <c r="J152" s="55">
        <f>INDEX(MFF!$C:$C,MATCH('LA SMR&lt;75 and MFF weighted popn'!B152,MFF!$A:$A,0),1)</f>
        <v>0.9806006866182837</v>
      </c>
      <c r="K152" s="56">
        <f t="shared" si="8"/>
        <v>342677.57605126023</v>
      </c>
    </row>
    <row r="153" spans="1:11" x14ac:dyDescent="0.2">
      <c r="A153" t="s">
        <v>14237</v>
      </c>
      <c r="B153" s="21" t="s">
        <v>6073</v>
      </c>
      <c r="C153" s="21" t="s">
        <v>12457</v>
      </c>
      <c r="D153" s="9">
        <f>SUMIF('MSOA level weighted population'!$A$5:$A$6785,'LA SMR&lt;75 and MFF weighted popn'!B153,'MSOA level weighted population'!$E$5:$E$6785)</f>
        <v>749944</v>
      </c>
      <c r="E153" s="9">
        <v>757867.31477748125</v>
      </c>
      <c r="F153" s="20">
        <f t="shared" si="9"/>
        <v>1.0565208572215063E-2</v>
      </c>
      <c r="G153" s="9">
        <f>SUMIF('MSOA level weighted population'!$A$5:$A$6785,'LA SMR&lt;75 and MFF weighted popn'!B153,'MSOA level weighted population'!$H$5:$H$6785)</f>
        <v>540056.30904322432</v>
      </c>
      <c r="H153" s="23">
        <f t="shared" si="10"/>
        <v>545762.11658900662</v>
      </c>
      <c r="I153" s="24">
        <f>H153*(Inputs!$B$5/$H$158)</f>
        <v>544585.27217436268</v>
      </c>
      <c r="J153" s="55">
        <f>INDEX(MFF!$C:$C,MATCH('LA SMR&lt;75 and MFF weighted popn'!B153,MFF!$A:$A,0),1)</f>
        <v>0.93950582119296899</v>
      </c>
      <c r="K153" s="56">
        <f t="shared" si="8"/>
        <v>511417.35119658126</v>
      </c>
    </row>
    <row r="154" spans="1:11" x14ac:dyDescent="0.2">
      <c r="A154" t="s">
        <v>14231</v>
      </c>
      <c r="B154" s="21" t="s">
        <v>1653</v>
      </c>
      <c r="C154" s="21" t="s">
        <v>12458</v>
      </c>
      <c r="D154" s="9">
        <f>SUMIF('MSOA level weighted population'!$A$5:$A$6785,'LA SMR&lt;75 and MFF weighted popn'!B154,'MSOA level weighted population'!$E$5:$E$6785)</f>
        <v>404789</v>
      </c>
      <c r="E154" s="9">
        <v>418050.23068086139</v>
      </c>
      <c r="F154" s="20">
        <f t="shared" si="9"/>
        <v>3.2760847455986682E-2</v>
      </c>
      <c r="G154" s="9">
        <f>SUMIF('MSOA level weighted population'!$A$5:$A$6785,'LA SMR&lt;75 and MFF weighted popn'!B154,'MSOA level weighted population'!$H$5:$H$6785)</f>
        <v>269284.59421510762</v>
      </c>
      <c r="H154" s="23">
        <f t="shared" si="10"/>
        <v>278106.58572843601</v>
      </c>
      <c r="I154" s="24">
        <f>H154*(Inputs!$B$5/$H$158)</f>
        <v>277506.89554815058</v>
      </c>
      <c r="J154" s="55">
        <f>INDEX(MFF!$C:$C,MATCH('LA SMR&lt;75 and MFF weighted popn'!B154,MFF!$A:$A,0),1)</f>
        <v>0.95888332439901836</v>
      </c>
      <c r="K154" s="56">
        <f t="shared" si="8"/>
        <v>265980.40085768391</v>
      </c>
    </row>
    <row r="155" spans="1:11" x14ac:dyDescent="0.2">
      <c r="A155" t="s">
        <v>14217</v>
      </c>
      <c r="B155" s="21" t="s">
        <v>805</v>
      </c>
      <c r="C155" s="21" t="s">
        <v>9456</v>
      </c>
      <c r="D155" s="9">
        <f>SUMIF('MSOA level weighted population'!$A$5:$A$6785,'LA SMR&lt;75 and MFF weighted popn'!B155,'MSOA level weighted population'!$E$5:$E$6785)</f>
        <v>593527</v>
      </c>
      <c r="E155" s="9">
        <v>607509.60643304046</v>
      </c>
      <c r="F155" s="20">
        <f t="shared" si="9"/>
        <v>2.3558501016871115E-2</v>
      </c>
      <c r="G155" s="9">
        <f>SUMIF('MSOA level weighted population'!$A$5:$A$6785,'LA SMR&lt;75 and MFF weighted popn'!B155,'MSOA level weighted population'!$H$5:$H$6785)</f>
        <v>474530.76045613864</v>
      </c>
      <c r="H155" s="23">
        <f t="shared" si="10"/>
        <v>485709.99385888118</v>
      </c>
      <c r="I155" s="24">
        <f>H155*(Inputs!$B$5/$H$158)</f>
        <v>484662.64176895947</v>
      </c>
      <c r="J155" s="55">
        <f>INDEX(MFF!$C:$C,MATCH('LA SMR&lt;75 and MFF weighted popn'!B155,MFF!$A:$A,0),1)</f>
        <v>0.98024445454416465</v>
      </c>
      <c r="K155" s="56">
        <f t="shared" si="8"/>
        <v>474880.16529348551</v>
      </c>
    </row>
    <row r="156" spans="1:11" x14ac:dyDescent="0.2">
      <c r="A156" t="s">
        <v>14223</v>
      </c>
      <c r="B156" s="21" t="s">
        <v>10951</v>
      </c>
      <c r="C156" s="21" t="s">
        <v>5889</v>
      </c>
      <c r="D156" s="9">
        <f>SUMIF('MSOA level weighted population'!$A$5:$A$6785,'LA SMR&lt;75 and MFF weighted popn'!B156,'MSOA level weighted population'!$E$5:$E$6785)</f>
        <v>525186</v>
      </c>
      <c r="E156" s="9">
        <v>538325.98181470833</v>
      </c>
      <c r="F156" s="20">
        <f t="shared" si="9"/>
        <v>2.5019672677314947E-2</v>
      </c>
      <c r="G156" s="9">
        <f>SUMIF('MSOA level weighted population'!$A$5:$A$6785,'LA SMR&lt;75 and MFF weighted popn'!B156,'MSOA level weighted population'!$H$5:$H$6785)</f>
        <v>387712.92952774686</v>
      </c>
      <c r="H156" s="23">
        <f t="shared" si="10"/>
        <v>397413.38011729391</v>
      </c>
      <c r="I156" s="24">
        <f>H156*(Inputs!$B$5/$H$158)</f>
        <v>396556.42485697119</v>
      </c>
      <c r="J156" s="55">
        <f>INDEX(MFF!$C:$C,MATCH('LA SMR&lt;75 and MFF weighted popn'!B156,MFF!$A:$A,0),1)</f>
        <v>0.94502291954159101</v>
      </c>
      <c r="K156" s="56">
        <f t="shared" si="8"/>
        <v>374591.07289064594</v>
      </c>
    </row>
    <row r="157" spans="1:11" x14ac:dyDescent="0.2">
      <c r="E157" s="9"/>
    </row>
    <row r="158" spans="1:11" x14ac:dyDescent="0.2">
      <c r="C158" t="s">
        <v>2929</v>
      </c>
      <c r="D158" s="13">
        <f>SUM(D5:D157)</f>
        <v>52234045</v>
      </c>
      <c r="E158" s="13">
        <f>SUM(E5:E157)</f>
        <v>54068351.999999978</v>
      </c>
      <c r="F158" s="20">
        <f t="shared" si="9"/>
        <v>3.5117077377407352E-2</v>
      </c>
      <c r="G158" s="13">
        <f>SUM(G5:G157)</f>
        <v>52234044.99999997</v>
      </c>
      <c r="H158" s="13">
        <f>SUM(H5:H157)</f>
        <v>54185193.275942214</v>
      </c>
      <c r="I158" s="14">
        <f>SUM(I5:I157)</f>
        <v>54068351.99999997</v>
      </c>
      <c r="J158" s="2"/>
      <c r="K158" s="14">
        <f>SUM(K5:K157)</f>
        <v>54068351.99999994</v>
      </c>
    </row>
  </sheetData>
  <mergeCells count="1">
    <mergeCell ref="A1:G1"/>
  </mergeCells>
  <phoneticPr fontId="0" type="noConversion"/>
  <pageMargins left="0.75" right="0.75" top="1" bottom="1" header="0.5" footer="0.5"/>
  <pageSetup paperSize="9" scale="87" fitToHeight="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787"/>
  <sheetViews>
    <sheetView workbookViewId="0">
      <pane xSplit="3" ySplit="4" topLeftCell="D5" activePane="bottomRight" state="frozen"/>
      <selection sqref="A1:B1"/>
      <selection pane="topRight" sqref="A1:B1"/>
      <selection pane="bottomLeft" sqref="A1:B1"/>
      <selection pane="bottomRight" activeCell="D5" sqref="D5"/>
    </sheetView>
  </sheetViews>
  <sheetFormatPr defaultRowHeight="12.75" x14ac:dyDescent="0.2"/>
  <cols>
    <col min="1" max="1" width="10.42578125" customWidth="1"/>
    <col min="2" max="2" width="12.28515625" customWidth="1"/>
    <col min="3" max="3" width="30.7109375" bestFit="1" customWidth="1"/>
    <col min="4" max="4" width="12.5703125" customWidth="1"/>
    <col min="5" max="5" width="21.140625" customWidth="1"/>
    <col min="6" max="7" width="12.5703125" customWidth="1"/>
    <col min="8" max="8" width="12.42578125" customWidth="1"/>
    <col min="9" max="9" width="9.28515625" customWidth="1"/>
    <col min="10" max="13" width="11.42578125" customWidth="1"/>
  </cols>
  <sheetData>
    <row r="1" spans="1:13" ht="13.5" customHeight="1" x14ac:dyDescent="0.2">
      <c r="A1" s="178" t="s">
        <v>9386</v>
      </c>
      <c r="B1" s="177"/>
      <c r="C1" s="177"/>
      <c r="D1" s="177"/>
    </row>
    <row r="2" spans="1:13" ht="27" customHeight="1" x14ac:dyDescent="0.2">
      <c r="B2" s="3"/>
      <c r="J2" s="79"/>
      <c r="K2" s="80"/>
      <c r="L2" s="80"/>
      <c r="M2" s="75"/>
    </row>
    <row r="3" spans="1:13" ht="26.25" customHeight="1" x14ac:dyDescent="0.2">
      <c r="J3" s="79"/>
      <c r="K3" s="79"/>
      <c r="L3" s="79"/>
      <c r="M3" s="11"/>
    </row>
    <row r="4" spans="1:13" ht="51" x14ac:dyDescent="0.2">
      <c r="A4" s="26" t="s">
        <v>6569</v>
      </c>
      <c r="B4" s="31" t="s">
        <v>6571</v>
      </c>
      <c r="C4" s="31" t="s">
        <v>6572</v>
      </c>
      <c r="D4" s="32" t="s">
        <v>13956</v>
      </c>
      <c r="E4" s="27" t="s">
        <v>7322</v>
      </c>
      <c r="F4" s="29" t="s">
        <v>2500</v>
      </c>
      <c r="G4" s="29" t="s">
        <v>1812</v>
      </c>
      <c r="H4" s="30" t="s">
        <v>6573</v>
      </c>
      <c r="I4" s="21"/>
      <c r="J4" s="12" t="s">
        <v>4435</v>
      </c>
      <c r="K4" s="10" t="s">
        <v>1813</v>
      </c>
      <c r="L4" s="10" t="s">
        <v>1811</v>
      </c>
      <c r="M4" s="57" t="s">
        <v>1812</v>
      </c>
    </row>
    <row r="5" spans="1:13" x14ac:dyDescent="0.2">
      <c r="A5" s="167" t="s">
        <v>5820</v>
      </c>
      <c r="B5" s="163" t="s">
        <v>5818</v>
      </c>
      <c r="C5" s="164" t="s">
        <v>5819</v>
      </c>
      <c r="D5">
        <v>48.5</v>
      </c>
      <c r="E5" s="4">
        <v>11677</v>
      </c>
      <c r="F5">
        <f>VLOOKUP(D5,$K$5:$L$15,2)</f>
        <v>1</v>
      </c>
      <c r="G5" s="6">
        <f>VLOOKUP(F5,$L$5:$M$15,2,0)</f>
        <v>1</v>
      </c>
      <c r="H5" s="4">
        <f>E5*G5*Inputs!$B$4/SUMPRODUCT($E$5:$E$6785,$G$5:$G$6785)</f>
        <v>5393.7795571934876</v>
      </c>
      <c r="I5" s="21"/>
      <c r="J5" s="165">
        <v>0</v>
      </c>
      <c r="K5" s="166">
        <v>25.9</v>
      </c>
      <c r="L5" s="78">
        <v>1</v>
      </c>
      <c r="M5" s="76">
        <v>1</v>
      </c>
    </row>
    <row r="6" spans="1:13" x14ac:dyDescent="0.2">
      <c r="A6" s="167" t="s">
        <v>5823</v>
      </c>
      <c r="B6" s="163" t="s">
        <v>5821</v>
      </c>
      <c r="C6" s="164" t="s">
        <v>5822</v>
      </c>
      <c r="D6">
        <v>128</v>
      </c>
      <c r="E6" s="4">
        <v>6329</v>
      </c>
      <c r="F6">
        <f t="shared" ref="F6:F69" si="0">VLOOKUP(D6,$K$5:$L$15,2)</f>
        <v>7</v>
      </c>
      <c r="G6" s="6">
        <f>VLOOKUP(F6,$L$5:$M$15,2,0)</f>
        <v>2.9238940129502371</v>
      </c>
      <c r="H6" s="4">
        <f>E6*G6*Inputs!$B$4/SUMPRODUCT($E$5:$E$6785,$G$5:$G$6785)</f>
        <v>8547.8842858545031</v>
      </c>
      <c r="I6" s="21"/>
      <c r="J6" s="33">
        <v>0.05</v>
      </c>
      <c r="K6" s="84">
        <v>61.9</v>
      </c>
      <c r="L6" s="11">
        <v>2</v>
      </c>
      <c r="M6" s="34">
        <v>1.195804741189294</v>
      </c>
    </row>
    <row r="7" spans="1:13" x14ac:dyDescent="0.2">
      <c r="A7" s="167" t="s">
        <v>5823</v>
      </c>
      <c r="B7" s="163" t="s">
        <v>5824</v>
      </c>
      <c r="C7" s="164" t="s">
        <v>5825</v>
      </c>
      <c r="D7">
        <v>93.5</v>
      </c>
      <c r="E7" s="4">
        <v>9891</v>
      </c>
      <c r="F7">
        <f t="shared" si="0"/>
        <v>4</v>
      </c>
      <c r="G7" s="6">
        <f t="shared" ref="G7:G69" si="1">VLOOKUP(F7,$L$5:$M$15,2,0)</f>
        <v>1.7099397688077311</v>
      </c>
      <c r="H7" s="4">
        <f>E7*G7*Inputs!$B$4/SUMPRODUCT($E$5:$E$6785,$G$5:$G$6785)</f>
        <v>7812.3722300119043</v>
      </c>
      <c r="I7" s="21"/>
      <c r="J7" s="33">
        <v>0.18699306886889838</v>
      </c>
      <c r="K7" s="84">
        <v>74.285714285714278</v>
      </c>
      <c r="L7" s="11">
        <v>3</v>
      </c>
      <c r="M7" s="34">
        <v>1.4299489790507947</v>
      </c>
    </row>
    <row r="8" spans="1:13" x14ac:dyDescent="0.2">
      <c r="A8" s="167" t="s">
        <v>5823</v>
      </c>
      <c r="B8" s="163" t="s">
        <v>5826</v>
      </c>
      <c r="C8" s="164" t="s">
        <v>5827</v>
      </c>
      <c r="D8">
        <v>102.2</v>
      </c>
      <c r="E8" s="4">
        <v>6068</v>
      </c>
      <c r="F8">
        <f t="shared" si="0"/>
        <v>5</v>
      </c>
      <c r="G8" s="6">
        <f t="shared" si="1"/>
        <v>2.0447540826884101</v>
      </c>
      <c r="H8" s="4">
        <f>E8*G8*Inputs!$B$4/SUMPRODUCT($E$5:$E$6785,$G$5:$G$6785)</f>
        <v>5731.2396516710714</v>
      </c>
      <c r="I8" s="21"/>
      <c r="J8" s="33">
        <v>0.38224450670992477</v>
      </c>
      <c r="K8" s="84">
        <v>86.671428571428564</v>
      </c>
      <c r="L8" s="11">
        <v>4</v>
      </c>
      <c r="M8" s="34">
        <v>1.7099397688077311</v>
      </c>
    </row>
    <row r="9" spans="1:13" x14ac:dyDescent="0.2">
      <c r="A9" s="167" t="s">
        <v>5823</v>
      </c>
      <c r="B9" s="163" t="s">
        <v>5828</v>
      </c>
      <c r="C9" s="164" t="s">
        <v>5829</v>
      </c>
      <c r="D9">
        <v>130.19999999999999</v>
      </c>
      <c r="E9" s="4">
        <v>8132</v>
      </c>
      <c r="F9">
        <f t="shared" si="0"/>
        <v>7</v>
      </c>
      <c r="G9" s="6">
        <f t="shared" si="1"/>
        <v>2.9238940129502371</v>
      </c>
      <c r="H9" s="4">
        <f>E9*G9*Inputs!$B$4/SUMPRODUCT($E$5:$E$6785,$G$5:$G$6785)</f>
        <v>10982.99810595178</v>
      </c>
      <c r="I9" s="21"/>
      <c r="J9" s="33">
        <v>0.5410706385488866</v>
      </c>
      <c r="K9" s="84">
        <v>99.05714285714285</v>
      </c>
      <c r="L9" s="11">
        <v>5</v>
      </c>
      <c r="M9" s="34">
        <v>2.0447540826884101</v>
      </c>
    </row>
    <row r="10" spans="1:13" x14ac:dyDescent="0.2">
      <c r="A10" s="167" t="s">
        <v>5823</v>
      </c>
      <c r="B10" s="163" t="s">
        <v>5830</v>
      </c>
      <c r="C10" s="164" t="s">
        <v>5831</v>
      </c>
      <c r="D10">
        <v>144</v>
      </c>
      <c r="E10" s="4">
        <v>9494</v>
      </c>
      <c r="F10">
        <f t="shared" si="0"/>
        <v>8</v>
      </c>
      <c r="G10" s="6">
        <f t="shared" si="1"/>
        <v>3.4964063234208851</v>
      </c>
      <c r="H10" s="4">
        <f>E10*G10*Inputs!$B$4/SUMPRODUCT($E$5:$E$6785,$G$5:$G$6785)</f>
        <v>15333.20835522273</v>
      </c>
      <c r="I10" s="21"/>
      <c r="J10" s="33">
        <v>0.66479870225630433</v>
      </c>
      <c r="K10" s="84">
        <v>111.44285714285714</v>
      </c>
      <c r="L10" s="11">
        <v>6</v>
      </c>
      <c r="M10" s="34">
        <v>2.4451266266449672</v>
      </c>
    </row>
    <row r="11" spans="1:13" x14ac:dyDescent="0.2">
      <c r="A11" s="167" t="s">
        <v>5823</v>
      </c>
      <c r="B11" s="163" t="s">
        <v>5832</v>
      </c>
      <c r="C11" s="164" t="s">
        <v>5833</v>
      </c>
      <c r="D11">
        <v>124.8</v>
      </c>
      <c r="E11" s="4">
        <v>8012</v>
      </c>
      <c r="F11">
        <f t="shared" si="0"/>
        <v>7</v>
      </c>
      <c r="G11" s="6">
        <f t="shared" si="1"/>
        <v>2.9238940129502371</v>
      </c>
      <c r="H11" s="4">
        <f>E11*G11*Inputs!$B$4/SUMPRODUCT($E$5:$E$6785,$G$5:$G$6785)</f>
        <v>10820.927302617518</v>
      </c>
      <c r="I11" s="21"/>
      <c r="J11" s="33">
        <v>0.7594750036867719</v>
      </c>
      <c r="K11" s="84">
        <v>123.82857142857142</v>
      </c>
      <c r="L11" s="11">
        <v>7</v>
      </c>
      <c r="M11" s="34">
        <v>2.9238940129502371</v>
      </c>
    </row>
    <row r="12" spans="1:13" x14ac:dyDescent="0.2">
      <c r="A12" s="167" t="s">
        <v>5823</v>
      </c>
      <c r="B12" s="163" t="s">
        <v>5834</v>
      </c>
      <c r="C12" s="164" t="s">
        <v>5835</v>
      </c>
      <c r="D12">
        <v>147.4</v>
      </c>
      <c r="E12" s="4">
        <v>11349</v>
      </c>
      <c r="F12">
        <f t="shared" si="0"/>
        <v>8</v>
      </c>
      <c r="G12" s="6">
        <f t="shared" si="1"/>
        <v>3.4964063234208851</v>
      </c>
      <c r="H12" s="4">
        <f>E12*G12*Inputs!$B$4/SUMPRODUCT($E$5:$E$6785,$G$5:$G$6785)</f>
        <v>18329.111188479332</v>
      </c>
      <c r="I12" s="21"/>
      <c r="J12" s="33">
        <v>0.8392567467925085</v>
      </c>
      <c r="K12" s="84">
        <v>136.21428571428569</v>
      </c>
      <c r="L12" s="11">
        <v>8</v>
      </c>
      <c r="M12" s="34">
        <v>3.4964063234208851</v>
      </c>
    </row>
    <row r="13" spans="1:13" x14ac:dyDescent="0.2">
      <c r="A13" s="167" t="s">
        <v>5823</v>
      </c>
      <c r="B13" s="163" t="s">
        <v>1905</v>
      </c>
      <c r="C13" s="164" t="s">
        <v>1906</v>
      </c>
      <c r="D13">
        <v>108.5</v>
      </c>
      <c r="E13" s="4">
        <v>8951</v>
      </c>
      <c r="F13">
        <f t="shared" si="0"/>
        <v>5</v>
      </c>
      <c r="G13" s="6">
        <f t="shared" si="1"/>
        <v>2.0447540826884101</v>
      </c>
      <c r="H13" s="4">
        <f>E13*G13*Inputs!$B$4/SUMPRODUCT($E$5:$E$6785,$G$5:$G$6785)</f>
        <v>8454.2396377896785</v>
      </c>
      <c r="I13" s="21"/>
      <c r="J13" s="33">
        <v>0.9</v>
      </c>
      <c r="K13" s="84">
        <v>148.6</v>
      </c>
      <c r="L13" s="11">
        <v>9</v>
      </c>
      <c r="M13" s="34">
        <v>4.1810192586709229</v>
      </c>
    </row>
    <row r="14" spans="1:13" x14ac:dyDescent="0.2">
      <c r="A14" s="167" t="s">
        <v>5823</v>
      </c>
      <c r="B14" s="163" t="s">
        <v>1907</v>
      </c>
      <c r="C14" s="164" t="s">
        <v>1908</v>
      </c>
      <c r="D14">
        <v>132.1</v>
      </c>
      <c r="E14" s="4">
        <v>8632</v>
      </c>
      <c r="F14">
        <f t="shared" si="0"/>
        <v>7</v>
      </c>
      <c r="G14" s="6">
        <f t="shared" si="1"/>
        <v>2.9238940129502371</v>
      </c>
      <c r="H14" s="4">
        <f>E14*G14*Inputs!$B$4/SUMPRODUCT($E$5:$E$6785,$G$5:$G$6785)</f>
        <v>11658.293119844537</v>
      </c>
      <c r="I14" s="21"/>
      <c r="J14" s="33">
        <v>0.95</v>
      </c>
      <c r="K14" s="84">
        <v>165.9</v>
      </c>
      <c r="L14" s="11">
        <v>10</v>
      </c>
      <c r="M14" s="34">
        <v>4.9996826525224378</v>
      </c>
    </row>
    <row r="15" spans="1:13" x14ac:dyDescent="0.2">
      <c r="A15" s="167" t="s">
        <v>5823</v>
      </c>
      <c r="B15" s="163" t="s">
        <v>1909</v>
      </c>
      <c r="C15" s="164" t="s">
        <v>1910</v>
      </c>
      <c r="D15">
        <v>144.9</v>
      </c>
      <c r="E15" s="4">
        <v>6131</v>
      </c>
      <c r="F15">
        <f t="shared" si="0"/>
        <v>8</v>
      </c>
      <c r="G15" s="6">
        <f t="shared" si="1"/>
        <v>3.4964063234208851</v>
      </c>
      <c r="H15" s="4">
        <f>E15*G15*Inputs!$B$4/SUMPRODUCT($E$5:$E$6785,$G$5:$G$6785)</f>
        <v>9901.8222483537575</v>
      </c>
      <c r="I15" s="21"/>
      <c r="J15" s="35">
        <v>1</v>
      </c>
      <c r="K15" s="85">
        <v>275.60000000000002</v>
      </c>
      <c r="L15" s="36">
        <v>10</v>
      </c>
      <c r="M15" s="37">
        <v>4.9996826525224378</v>
      </c>
    </row>
    <row r="16" spans="1:13" x14ac:dyDescent="0.2">
      <c r="A16" s="167" t="s">
        <v>5823</v>
      </c>
      <c r="B16" s="163" t="s">
        <v>1911</v>
      </c>
      <c r="C16" s="164" t="s">
        <v>1912</v>
      </c>
      <c r="D16">
        <v>89.3</v>
      </c>
      <c r="E16" s="4">
        <v>8677</v>
      </c>
      <c r="F16">
        <f t="shared" si="0"/>
        <v>4</v>
      </c>
      <c r="G16" s="6">
        <f t="shared" si="1"/>
        <v>1.7099397688077311</v>
      </c>
      <c r="H16" s="4">
        <f>E16*G16*Inputs!$B$4/SUMPRODUCT($E$5:$E$6785,$G$5:$G$6785)</f>
        <v>6853.4985178256293</v>
      </c>
      <c r="I16" s="21"/>
    </row>
    <row r="17" spans="1:13" x14ac:dyDescent="0.2">
      <c r="A17" s="167" t="s">
        <v>5823</v>
      </c>
      <c r="B17" s="163" t="s">
        <v>1913</v>
      </c>
      <c r="C17" s="164" t="s">
        <v>1914</v>
      </c>
      <c r="D17">
        <v>152</v>
      </c>
      <c r="E17" s="4">
        <v>8011</v>
      </c>
      <c r="F17">
        <f t="shared" si="0"/>
        <v>9</v>
      </c>
      <c r="G17" s="6">
        <f t="shared" si="1"/>
        <v>4.1810192586709229</v>
      </c>
      <c r="H17" s="4">
        <f>E17*G17*Inputs!$B$4/SUMPRODUCT($E$5:$E$6785,$G$5:$G$6785)</f>
        <v>15471.442673929443</v>
      </c>
      <c r="I17" s="21"/>
      <c r="K17" s="81"/>
    </row>
    <row r="18" spans="1:13" x14ac:dyDescent="0.2">
      <c r="A18" s="167" t="s">
        <v>5823</v>
      </c>
      <c r="B18" s="163" t="s">
        <v>1915</v>
      </c>
      <c r="C18" s="164" t="s">
        <v>1916</v>
      </c>
      <c r="D18">
        <v>142.30000000000001</v>
      </c>
      <c r="E18" s="4">
        <v>9347</v>
      </c>
      <c r="F18">
        <f t="shared" si="0"/>
        <v>8</v>
      </c>
      <c r="G18" s="6">
        <f t="shared" si="1"/>
        <v>3.4964063234208851</v>
      </c>
      <c r="H18" s="4">
        <f>E18*G18*Inputs!$B$4/SUMPRODUCT($E$5:$E$6785,$G$5:$G$6785)</f>
        <v>15095.797187304286</v>
      </c>
      <c r="J18" s="190" t="s">
        <v>4436</v>
      </c>
      <c r="K18" s="190"/>
      <c r="L18" s="77">
        <f>(K12-K6)/6</f>
        <v>12.385714285714281</v>
      </c>
      <c r="M18" s="77"/>
    </row>
    <row r="19" spans="1:13" x14ac:dyDescent="0.2">
      <c r="A19" s="167" t="s">
        <v>5823</v>
      </c>
      <c r="B19" s="163" t="s">
        <v>1917</v>
      </c>
      <c r="C19" s="164" t="s">
        <v>1918</v>
      </c>
      <c r="D19">
        <v>136.30000000000001</v>
      </c>
      <c r="E19" s="4">
        <v>7513</v>
      </c>
      <c r="F19">
        <f t="shared" si="0"/>
        <v>8</v>
      </c>
      <c r="G19" s="6">
        <f t="shared" si="1"/>
        <v>3.4964063234208851</v>
      </c>
      <c r="H19" s="4">
        <f>E19*G19*Inputs!$B$4/SUMPRODUCT($E$5:$E$6785,$G$5:$G$6785)</f>
        <v>12133.810235178889</v>
      </c>
      <c r="J19" s="190"/>
      <c r="K19" s="190"/>
    </row>
    <row r="20" spans="1:13" x14ac:dyDescent="0.2">
      <c r="A20" s="167" t="s">
        <v>5823</v>
      </c>
      <c r="B20" s="163" t="s">
        <v>1919</v>
      </c>
      <c r="C20" s="164" t="s">
        <v>9681</v>
      </c>
      <c r="D20">
        <v>116.2</v>
      </c>
      <c r="E20" s="4">
        <v>6941</v>
      </c>
      <c r="F20">
        <f t="shared" si="0"/>
        <v>6</v>
      </c>
      <c r="G20" s="6">
        <f t="shared" si="1"/>
        <v>2.4451266266449672</v>
      </c>
      <c r="H20" s="4">
        <f>E20*G20*Inputs!$B$4/SUMPRODUCT($E$5:$E$6785,$G$5:$G$6785)</f>
        <v>7839.4449026317034</v>
      </c>
    </row>
    <row r="21" spans="1:13" x14ac:dyDescent="0.2">
      <c r="A21" s="167" t="s">
        <v>5823</v>
      </c>
      <c r="B21" s="163" t="s">
        <v>9682</v>
      </c>
      <c r="C21" s="164" t="s">
        <v>9683</v>
      </c>
      <c r="D21">
        <v>88.4</v>
      </c>
      <c r="E21" s="4">
        <v>8432</v>
      </c>
      <c r="F21">
        <f t="shared" si="0"/>
        <v>4</v>
      </c>
      <c r="G21" s="6">
        <f t="shared" si="1"/>
        <v>1.7099397688077311</v>
      </c>
      <c r="H21" s="4">
        <f>E21*G21*Inputs!$B$4/SUMPRODUCT($E$5:$E$6785,$G$5:$G$6785)</f>
        <v>6659.9861129774927</v>
      </c>
    </row>
    <row r="22" spans="1:13" x14ac:dyDescent="0.2">
      <c r="A22" s="167" t="s">
        <v>5823</v>
      </c>
      <c r="B22" s="163" t="s">
        <v>9684</v>
      </c>
      <c r="C22" s="164" t="s">
        <v>9685</v>
      </c>
      <c r="D22">
        <v>100.9</v>
      </c>
      <c r="E22" s="4">
        <v>8662</v>
      </c>
      <c r="F22">
        <f t="shared" si="0"/>
        <v>5</v>
      </c>
      <c r="G22" s="6">
        <f t="shared" si="1"/>
        <v>2.0447540826884101</v>
      </c>
      <c r="H22" s="4">
        <f>E22*G22*Inputs!$B$4/SUMPRODUCT($E$5:$E$6785,$G$5:$G$6785)</f>
        <v>8181.2784876029718</v>
      </c>
    </row>
    <row r="23" spans="1:13" x14ac:dyDescent="0.2">
      <c r="A23" s="167" t="s">
        <v>5823</v>
      </c>
      <c r="B23" s="163" t="s">
        <v>9686</v>
      </c>
      <c r="C23" s="164" t="s">
        <v>9687</v>
      </c>
      <c r="D23">
        <v>113.8</v>
      </c>
      <c r="E23" s="4">
        <v>8293</v>
      </c>
      <c r="F23">
        <f t="shared" si="0"/>
        <v>6</v>
      </c>
      <c r="G23" s="6">
        <f t="shared" si="1"/>
        <v>2.4451266266449672</v>
      </c>
      <c r="H23" s="4">
        <f>E23*G23*Inputs!$B$4/SUMPRODUCT($E$5:$E$6785,$G$5:$G$6785)</f>
        <v>9366.4481454436973</v>
      </c>
    </row>
    <row r="24" spans="1:13" x14ac:dyDescent="0.2">
      <c r="A24" s="167" t="s">
        <v>5823</v>
      </c>
      <c r="B24" s="163" t="s">
        <v>9688</v>
      </c>
      <c r="C24" s="164" t="s">
        <v>9689</v>
      </c>
      <c r="D24">
        <v>123.9</v>
      </c>
      <c r="E24" s="4">
        <v>8841</v>
      </c>
      <c r="F24">
        <f t="shared" si="0"/>
        <v>7</v>
      </c>
      <c r="G24" s="6">
        <f t="shared" si="1"/>
        <v>2.9238940129502371</v>
      </c>
      <c r="H24" s="4">
        <f>E24*G24*Inputs!$B$4/SUMPRODUCT($E$5:$E$6785,$G$5:$G$6785)</f>
        <v>11940.566435651708</v>
      </c>
    </row>
    <row r="25" spans="1:13" x14ac:dyDescent="0.2">
      <c r="A25" s="167" t="s">
        <v>5823</v>
      </c>
      <c r="B25" s="163" t="s">
        <v>9690</v>
      </c>
      <c r="C25" s="164" t="s">
        <v>9691</v>
      </c>
      <c r="D25">
        <v>145</v>
      </c>
      <c r="E25" s="4">
        <v>7657</v>
      </c>
      <c r="F25">
        <f t="shared" si="0"/>
        <v>8</v>
      </c>
      <c r="G25" s="6">
        <f t="shared" si="1"/>
        <v>3.4964063234208851</v>
      </c>
      <c r="H25" s="4">
        <f>E25*G25*Inputs!$B$4/SUMPRODUCT($E$5:$E$6785,$G$5:$G$6785)</f>
        <v>12366.376277221452</v>
      </c>
    </row>
    <row r="26" spans="1:13" x14ac:dyDescent="0.2">
      <c r="A26" s="167" t="s">
        <v>5823</v>
      </c>
      <c r="B26" s="163" t="s">
        <v>9692</v>
      </c>
      <c r="C26" s="164" t="s">
        <v>9693</v>
      </c>
      <c r="D26">
        <v>150.4</v>
      </c>
      <c r="E26" s="4">
        <v>8125</v>
      </c>
      <c r="F26">
        <f t="shared" si="0"/>
        <v>9</v>
      </c>
      <c r="G26" s="6">
        <f t="shared" si="1"/>
        <v>4.1810192586709229</v>
      </c>
      <c r="H26" s="4">
        <f>E26*G26*Inputs!$B$4/SUMPRODUCT($E$5:$E$6785,$G$5:$G$6785)</f>
        <v>15691.608004703125</v>
      </c>
    </row>
    <row r="27" spans="1:13" x14ac:dyDescent="0.2">
      <c r="A27" s="167" t="s">
        <v>5823</v>
      </c>
      <c r="B27" s="163" t="s">
        <v>9694</v>
      </c>
      <c r="C27" s="164" t="s">
        <v>9695</v>
      </c>
      <c r="D27">
        <v>124.6</v>
      </c>
      <c r="E27" s="4">
        <v>6253</v>
      </c>
      <c r="F27">
        <f t="shared" si="0"/>
        <v>7</v>
      </c>
      <c r="G27" s="6">
        <f t="shared" si="1"/>
        <v>2.9238940129502371</v>
      </c>
      <c r="H27" s="4">
        <f>E27*G27*Inputs!$B$4/SUMPRODUCT($E$5:$E$6785,$G$5:$G$6785)</f>
        <v>8445.2394437428029</v>
      </c>
    </row>
    <row r="28" spans="1:13" x14ac:dyDescent="0.2">
      <c r="A28" s="167" t="s">
        <v>9698</v>
      </c>
      <c r="B28" s="163" t="s">
        <v>9696</v>
      </c>
      <c r="C28" s="164" t="s">
        <v>9697</v>
      </c>
      <c r="D28">
        <v>79.599999999999994</v>
      </c>
      <c r="E28" s="4">
        <v>10494</v>
      </c>
      <c r="F28">
        <f t="shared" si="0"/>
        <v>3</v>
      </c>
      <c r="G28" s="6">
        <f t="shared" si="1"/>
        <v>1.4299489790507947</v>
      </c>
      <c r="H28" s="4">
        <f>E28*G28*Inputs!$B$4/SUMPRODUCT($E$5:$E$6785,$G$5:$G$6785)</f>
        <v>6931.4407397815776</v>
      </c>
    </row>
    <row r="29" spans="1:13" x14ac:dyDescent="0.2">
      <c r="A29" s="167" t="s">
        <v>9698</v>
      </c>
      <c r="B29" s="163" t="s">
        <v>9699</v>
      </c>
      <c r="C29" s="164" t="s">
        <v>9700</v>
      </c>
      <c r="D29">
        <v>90.8</v>
      </c>
      <c r="E29" s="4">
        <v>8272</v>
      </c>
      <c r="F29">
        <f t="shared" si="0"/>
        <v>4</v>
      </c>
      <c r="G29" s="6">
        <f t="shared" si="1"/>
        <v>1.7099397688077311</v>
      </c>
      <c r="H29" s="4">
        <f>E29*G29*Inputs!$B$4/SUMPRODUCT($E$5:$E$6785,$G$5:$G$6785)</f>
        <v>6533.6106649134035</v>
      </c>
    </row>
    <row r="30" spans="1:13" x14ac:dyDescent="0.2">
      <c r="A30" s="167" t="s">
        <v>9698</v>
      </c>
      <c r="B30" s="163" t="s">
        <v>9701</v>
      </c>
      <c r="C30" s="164" t="s">
        <v>9702</v>
      </c>
      <c r="D30">
        <v>69.8</v>
      </c>
      <c r="E30" s="4">
        <v>6843</v>
      </c>
      <c r="F30">
        <f t="shared" si="0"/>
        <v>2</v>
      </c>
      <c r="G30" s="6">
        <f t="shared" si="1"/>
        <v>1.195804741189294</v>
      </c>
      <c r="H30" s="4">
        <f>E30*G30*Inputs!$B$4/SUMPRODUCT($E$5:$E$6785,$G$5:$G$6785)</f>
        <v>3779.7991561760564</v>
      </c>
    </row>
    <row r="31" spans="1:13" x14ac:dyDescent="0.2">
      <c r="A31" s="167" t="s">
        <v>9698</v>
      </c>
      <c r="B31" s="163" t="s">
        <v>9703</v>
      </c>
      <c r="C31" s="164" t="s">
        <v>9704</v>
      </c>
      <c r="D31">
        <v>83.5</v>
      </c>
      <c r="E31" s="4">
        <v>10367</v>
      </c>
      <c r="F31">
        <f t="shared" si="0"/>
        <v>3</v>
      </c>
      <c r="G31" s="6">
        <f t="shared" si="1"/>
        <v>1.4299489790507947</v>
      </c>
      <c r="H31" s="4">
        <f>E31*G31*Inputs!$B$4/SUMPRODUCT($E$5:$E$6785,$G$5:$G$6785)</f>
        <v>6847.5553791991242</v>
      </c>
    </row>
    <row r="32" spans="1:13" x14ac:dyDescent="0.2">
      <c r="A32" s="167" t="s">
        <v>9698</v>
      </c>
      <c r="B32" s="163" t="s">
        <v>9705</v>
      </c>
      <c r="C32" s="164" t="s">
        <v>9706</v>
      </c>
      <c r="D32">
        <v>73.3</v>
      </c>
      <c r="E32" s="4">
        <v>6357</v>
      </c>
      <c r="F32">
        <f t="shared" si="0"/>
        <v>2</v>
      </c>
      <c r="G32" s="6">
        <f t="shared" si="1"/>
        <v>1.195804741189294</v>
      </c>
      <c r="H32" s="4">
        <f>E32*G32*Inputs!$B$4/SUMPRODUCT($E$5:$E$6785,$G$5:$G$6785)</f>
        <v>3511.3522191745124</v>
      </c>
    </row>
    <row r="33" spans="1:8" x14ac:dyDescent="0.2">
      <c r="A33" s="167" t="s">
        <v>9698</v>
      </c>
      <c r="B33" s="163" t="s">
        <v>9707</v>
      </c>
      <c r="C33" s="164" t="s">
        <v>9708</v>
      </c>
      <c r="D33">
        <v>75.2</v>
      </c>
      <c r="E33" s="4">
        <v>9028</v>
      </c>
      <c r="F33">
        <f t="shared" si="0"/>
        <v>3</v>
      </c>
      <c r="G33" s="6">
        <f t="shared" si="1"/>
        <v>1.4299489790507947</v>
      </c>
      <c r="H33" s="4">
        <f>E33*G33*Inputs!$B$4/SUMPRODUCT($E$5:$E$6785,$G$5:$G$6785)</f>
        <v>5963.126262506963</v>
      </c>
    </row>
    <row r="34" spans="1:8" x14ac:dyDescent="0.2">
      <c r="A34" s="167" t="s">
        <v>9698</v>
      </c>
      <c r="B34" s="163" t="s">
        <v>9709</v>
      </c>
      <c r="C34" s="164" t="s">
        <v>9710</v>
      </c>
      <c r="D34">
        <v>87.1</v>
      </c>
      <c r="E34" s="4">
        <v>9533</v>
      </c>
      <c r="F34">
        <f t="shared" si="0"/>
        <v>4</v>
      </c>
      <c r="G34" s="6">
        <f t="shared" si="1"/>
        <v>1.7099397688077311</v>
      </c>
      <c r="H34" s="4">
        <f>E34*G34*Inputs!$B$4/SUMPRODUCT($E$5:$E$6785,$G$5:$G$6785)</f>
        <v>7529.6071649685045</v>
      </c>
    </row>
    <row r="35" spans="1:8" x14ac:dyDescent="0.2">
      <c r="A35" s="167" t="s">
        <v>9698</v>
      </c>
      <c r="B35" s="163" t="s">
        <v>9711</v>
      </c>
      <c r="C35" s="164" t="s">
        <v>9712</v>
      </c>
      <c r="D35">
        <v>66.400000000000006</v>
      </c>
      <c r="E35" s="4">
        <v>7454</v>
      </c>
      <c r="F35">
        <f t="shared" si="0"/>
        <v>2</v>
      </c>
      <c r="G35" s="6">
        <f t="shared" si="1"/>
        <v>1.195804741189294</v>
      </c>
      <c r="H35" s="4">
        <f>E35*G35*Inputs!$B$4/SUMPRODUCT($E$5:$E$6785,$G$5:$G$6785)</f>
        <v>4117.2910872623597</v>
      </c>
    </row>
    <row r="36" spans="1:8" x14ac:dyDescent="0.2">
      <c r="A36" s="167" t="s">
        <v>9698</v>
      </c>
      <c r="B36" s="163" t="s">
        <v>9713</v>
      </c>
      <c r="C36" s="164" t="s">
        <v>9714</v>
      </c>
      <c r="D36">
        <v>66.8</v>
      </c>
      <c r="E36" s="4">
        <v>8149</v>
      </c>
      <c r="F36">
        <f t="shared" si="0"/>
        <v>2</v>
      </c>
      <c r="G36" s="6">
        <f t="shared" si="1"/>
        <v>1.195804741189294</v>
      </c>
      <c r="H36" s="4">
        <f>E36*G36*Inputs!$B$4/SUMPRODUCT($E$5:$E$6785,$G$5:$G$6785)</f>
        <v>4501.1812543736205</v>
      </c>
    </row>
    <row r="37" spans="1:8" x14ac:dyDescent="0.2">
      <c r="A37" s="167" t="s">
        <v>9698</v>
      </c>
      <c r="B37" s="163" t="s">
        <v>9715</v>
      </c>
      <c r="C37" s="164" t="s">
        <v>9716</v>
      </c>
      <c r="D37">
        <v>80.8</v>
      </c>
      <c r="E37" s="4">
        <v>8550</v>
      </c>
      <c r="F37">
        <f t="shared" si="0"/>
        <v>3</v>
      </c>
      <c r="G37" s="6">
        <f t="shared" si="1"/>
        <v>1.4299489790507947</v>
      </c>
      <c r="H37" s="4">
        <f>E37*G37*Inputs!$B$4/SUMPRODUCT($E$5:$E$6785,$G$5:$G$6785)</f>
        <v>5647.4002596848195</v>
      </c>
    </row>
    <row r="38" spans="1:8" x14ac:dyDescent="0.2">
      <c r="A38" s="167" t="s">
        <v>9698</v>
      </c>
      <c r="B38" s="163" t="s">
        <v>9717</v>
      </c>
      <c r="C38" s="164" t="s">
        <v>9718</v>
      </c>
      <c r="D38">
        <v>75.8</v>
      </c>
      <c r="E38" s="4">
        <v>8637</v>
      </c>
      <c r="F38">
        <f t="shared" si="0"/>
        <v>3</v>
      </c>
      <c r="G38" s="6">
        <f t="shared" si="1"/>
        <v>1.4299489790507947</v>
      </c>
      <c r="H38" s="4">
        <f>E38*G38*Inputs!$B$4/SUMPRODUCT($E$5:$E$6785,$G$5:$G$6785)</f>
        <v>5704.86503425705</v>
      </c>
    </row>
    <row r="39" spans="1:8" x14ac:dyDescent="0.2">
      <c r="A39" s="167" t="s">
        <v>9698</v>
      </c>
      <c r="B39" s="163" t="s">
        <v>9719</v>
      </c>
      <c r="C39" s="164" t="s">
        <v>9720</v>
      </c>
      <c r="D39">
        <v>74.3</v>
      </c>
      <c r="E39" s="4">
        <v>8175</v>
      </c>
      <c r="F39">
        <f t="shared" si="0"/>
        <v>3</v>
      </c>
      <c r="G39" s="6">
        <f t="shared" si="1"/>
        <v>1.4299489790507947</v>
      </c>
      <c r="H39" s="4">
        <f>E39*G39*Inputs!$B$4/SUMPRODUCT($E$5:$E$6785,$G$5:$G$6785)</f>
        <v>5399.7072658389925</v>
      </c>
    </row>
    <row r="40" spans="1:8" x14ac:dyDescent="0.2">
      <c r="A40" s="167" t="s">
        <v>9698</v>
      </c>
      <c r="B40" s="163" t="s">
        <v>9721</v>
      </c>
      <c r="C40" s="164" t="s">
        <v>9722</v>
      </c>
      <c r="D40">
        <v>78.5</v>
      </c>
      <c r="E40" s="4">
        <v>10884</v>
      </c>
      <c r="F40">
        <f t="shared" si="0"/>
        <v>3</v>
      </c>
      <c r="G40" s="6">
        <f t="shared" si="1"/>
        <v>1.4299489790507947</v>
      </c>
      <c r="H40" s="4">
        <f>E40*G40*Inputs!$B$4/SUMPRODUCT($E$5:$E$6785,$G$5:$G$6785)</f>
        <v>7189.0414533812354</v>
      </c>
    </row>
    <row r="41" spans="1:8" x14ac:dyDescent="0.2">
      <c r="A41" s="167" t="s">
        <v>9698</v>
      </c>
      <c r="B41" s="163" t="s">
        <v>9723</v>
      </c>
      <c r="C41" s="164" t="s">
        <v>9724</v>
      </c>
      <c r="D41">
        <v>64.7</v>
      </c>
      <c r="E41" s="4">
        <v>9640</v>
      </c>
      <c r="F41">
        <f t="shared" si="0"/>
        <v>2</v>
      </c>
      <c r="G41" s="6">
        <f t="shared" si="1"/>
        <v>1.195804741189294</v>
      </c>
      <c r="H41" s="4">
        <f>E41*G41*Inputs!$B$4/SUMPRODUCT($E$5:$E$6785,$G$5:$G$6785)</f>
        <v>5324.7499438166287</v>
      </c>
    </row>
    <row r="42" spans="1:8" x14ac:dyDescent="0.2">
      <c r="A42" s="167" t="s">
        <v>9698</v>
      </c>
      <c r="B42" s="163" t="s">
        <v>9725</v>
      </c>
      <c r="C42" s="164" t="s">
        <v>9726</v>
      </c>
      <c r="D42">
        <v>77.099999999999994</v>
      </c>
      <c r="E42" s="4">
        <v>10290</v>
      </c>
      <c r="F42">
        <f t="shared" si="0"/>
        <v>3</v>
      </c>
      <c r="G42" s="6">
        <f t="shared" si="1"/>
        <v>1.4299489790507947</v>
      </c>
      <c r="H42" s="4">
        <f>E42*G42*Inputs!$B$4/SUMPRODUCT($E$5:$E$6785,$G$5:$G$6785)</f>
        <v>6796.6957511294477</v>
      </c>
    </row>
    <row r="43" spans="1:8" x14ac:dyDescent="0.2">
      <c r="A43" s="167" t="s">
        <v>9698</v>
      </c>
      <c r="B43" s="163" t="s">
        <v>9727</v>
      </c>
      <c r="C43" s="164" t="s">
        <v>9728</v>
      </c>
      <c r="D43">
        <v>58.7</v>
      </c>
      <c r="E43" s="4">
        <v>6679</v>
      </c>
      <c r="F43">
        <f t="shared" si="0"/>
        <v>1</v>
      </c>
      <c r="G43" s="6">
        <f t="shared" si="1"/>
        <v>1</v>
      </c>
      <c r="H43" s="4">
        <f>E43*G43*Inputs!$B$4/SUMPRODUCT($E$5:$E$6785,$G$5:$G$6785)</f>
        <v>3085.1291994943308</v>
      </c>
    </row>
    <row r="44" spans="1:8" x14ac:dyDescent="0.2">
      <c r="A44" s="167" t="s">
        <v>9698</v>
      </c>
      <c r="B44" s="163" t="s">
        <v>9729</v>
      </c>
      <c r="C44" s="164" t="s">
        <v>9730</v>
      </c>
      <c r="D44">
        <v>82.3</v>
      </c>
      <c r="E44" s="4">
        <v>7363</v>
      </c>
      <c r="F44">
        <f t="shared" si="0"/>
        <v>3</v>
      </c>
      <c r="G44" s="6">
        <f t="shared" si="1"/>
        <v>1.4299489790507947</v>
      </c>
      <c r="H44" s="4">
        <f>E44*G44*Inputs!$B$4/SUMPRODUCT($E$5:$E$6785,$G$5:$G$6785)</f>
        <v>4863.3693698314983</v>
      </c>
    </row>
    <row r="45" spans="1:8" x14ac:dyDescent="0.2">
      <c r="A45" s="167" t="s">
        <v>9698</v>
      </c>
      <c r="B45" s="163" t="s">
        <v>9731</v>
      </c>
      <c r="C45" s="164" t="s">
        <v>9732</v>
      </c>
      <c r="D45">
        <v>77.900000000000006</v>
      </c>
      <c r="E45" s="4">
        <v>8652</v>
      </c>
      <c r="F45">
        <f t="shared" si="0"/>
        <v>3</v>
      </c>
      <c r="G45" s="6">
        <f t="shared" si="1"/>
        <v>1.4299489790507947</v>
      </c>
      <c r="H45" s="4">
        <f>E45*G45*Inputs!$B$4/SUMPRODUCT($E$5:$E$6785,$G$5:$G$6785)</f>
        <v>5714.7727540108826</v>
      </c>
    </row>
    <row r="46" spans="1:8" x14ac:dyDescent="0.2">
      <c r="A46" s="167" t="s">
        <v>9698</v>
      </c>
      <c r="B46" s="163" t="s">
        <v>9733</v>
      </c>
      <c r="C46" s="164" t="s">
        <v>9734</v>
      </c>
      <c r="D46">
        <v>80.099999999999994</v>
      </c>
      <c r="E46" s="4">
        <v>9898</v>
      </c>
      <c r="F46">
        <f t="shared" si="0"/>
        <v>3</v>
      </c>
      <c r="G46" s="6">
        <f t="shared" si="1"/>
        <v>1.4299489790507947</v>
      </c>
      <c r="H46" s="4">
        <f>E46*G46*Inputs!$B$4/SUMPRODUCT($E$5:$E$6785,$G$5:$G$6785)</f>
        <v>6537.7740082292794</v>
      </c>
    </row>
    <row r="47" spans="1:8" x14ac:dyDescent="0.2">
      <c r="A47" s="167" t="s">
        <v>9698</v>
      </c>
      <c r="B47" s="163" t="s">
        <v>9735</v>
      </c>
      <c r="C47" s="164" t="s">
        <v>9736</v>
      </c>
      <c r="D47">
        <v>61.6</v>
      </c>
      <c r="E47" s="4">
        <v>7140</v>
      </c>
      <c r="F47">
        <f t="shared" si="0"/>
        <v>1</v>
      </c>
      <c r="G47" s="6">
        <f t="shared" si="1"/>
        <v>1</v>
      </c>
      <c r="H47" s="4">
        <f>E47*G47*Inputs!$B$4/SUMPRODUCT($E$5:$E$6785,$G$5:$G$6785)</f>
        <v>3298.0719395702235</v>
      </c>
    </row>
    <row r="48" spans="1:8" x14ac:dyDescent="0.2">
      <c r="A48" s="167" t="s">
        <v>9698</v>
      </c>
      <c r="B48" s="163" t="s">
        <v>9737</v>
      </c>
      <c r="C48" s="164" t="s">
        <v>9738</v>
      </c>
      <c r="D48">
        <v>109.5</v>
      </c>
      <c r="E48" s="4">
        <v>8492</v>
      </c>
      <c r="F48">
        <f t="shared" si="0"/>
        <v>5</v>
      </c>
      <c r="G48" s="6">
        <f t="shared" si="1"/>
        <v>2.0447540826884101</v>
      </c>
      <c r="H48" s="4">
        <f>E48*G48*Inputs!$B$4/SUMPRODUCT($E$5:$E$6785,$G$5:$G$6785)</f>
        <v>8020.7131051402021</v>
      </c>
    </row>
    <row r="49" spans="1:8" x14ac:dyDescent="0.2">
      <c r="A49" s="167" t="s">
        <v>9698</v>
      </c>
      <c r="B49" s="163" t="s">
        <v>9739</v>
      </c>
      <c r="C49" s="164" t="s">
        <v>9740</v>
      </c>
      <c r="D49">
        <v>100.1</v>
      </c>
      <c r="E49" s="4">
        <v>10257</v>
      </c>
      <c r="F49">
        <f t="shared" si="0"/>
        <v>5</v>
      </c>
      <c r="G49" s="6">
        <f t="shared" si="1"/>
        <v>2.0447540826884101</v>
      </c>
      <c r="H49" s="4">
        <f>E49*G49*Inputs!$B$4/SUMPRODUCT($E$5:$E$6785,$G$5:$G$6785)</f>
        <v>9687.7595760036565</v>
      </c>
    </row>
    <row r="50" spans="1:8" x14ac:dyDescent="0.2">
      <c r="A50" s="167" t="s">
        <v>9698</v>
      </c>
      <c r="B50" s="163" t="s">
        <v>9741</v>
      </c>
      <c r="C50" s="164" t="s">
        <v>9742</v>
      </c>
      <c r="D50">
        <v>81.099999999999994</v>
      </c>
      <c r="E50" s="4">
        <v>6204</v>
      </c>
      <c r="F50">
        <f t="shared" si="0"/>
        <v>3</v>
      </c>
      <c r="G50" s="6">
        <f t="shared" si="1"/>
        <v>1.4299489790507947</v>
      </c>
      <c r="H50" s="4">
        <f>E50*G50*Inputs!$B$4/SUMPRODUCT($E$5:$E$6785,$G$5:$G$6785)</f>
        <v>4097.8328901853347</v>
      </c>
    </row>
    <row r="51" spans="1:8" x14ac:dyDescent="0.2">
      <c r="A51" s="167" t="s">
        <v>9698</v>
      </c>
      <c r="B51" s="163" t="s">
        <v>9743</v>
      </c>
      <c r="C51" s="164" t="s">
        <v>9744</v>
      </c>
      <c r="D51">
        <v>101.2</v>
      </c>
      <c r="E51" s="4">
        <v>11163</v>
      </c>
      <c r="F51">
        <f t="shared" si="0"/>
        <v>5</v>
      </c>
      <c r="G51" s="6">
        <f t="shared" si="1"/>
        <v>2.0447540826884101</v>
      </c>
      <c r="H51" s="4">
        <f>E51*G51*Inputs!$B$4/SUMPRODUCT($E$5:$E$6785,$G$5:$G$6785)</f>
        <v>10543.478614305239</v>
      </c>
    </row>
    <row r="52" spans="1:8" x14ac:dyDescent="0.2">
      <c r="A52" s="167" t="s">
        <v>9698</v>
      </c>
      <c r="B52" s="163" t="s">
        <v>9745</v>
      </c>
      <c r="C52" s="164" t="s">
        <v>12490</v>
      </c>
      <c r="D52">
        <v>60.9</v>
      </c>
      <c r="E52" s="4">
        <v>9210</v>
      </c>
      <c r="F52">
        <f t="shared" si="0"/>
        <v>1</v>
      </c>
      <c r="G52" s="6">
        <f t="shared" si="1"/>
        <v>1</v>
      </c>
      <c r="H52" s="4">
        <f>E52*G52*Inputs!$B$4/SUMPRODUCT($E$5:$E$6785,$G$5:$G$6785)</f>
        <v>4254.2356531431033</v>
      </c>
    </row>
    <row r="53" spans="1:8" x14ac:dyDescent="0.2">
      <c r="A53" s="167" t="s">
        <v>9698</v>
      </c>
      <c r="B53" s="163" t="s">
        <v>12491</v>
      </c>
      <c r="C53" s="164" t="s">
        <v>12492</v>
      </c>
      <c r="D53">
        <v>109.5</v>
      </c>
      <c r="E53" s="4">
        <v>8408</v>
      </c>
      <c r="F53">
        <f t="shared" si="0"/>
        <v>5</v>
      </c>
      <c r="G53" s="6">
        <f t="shared" si="1"/>
        <v>2.0447540826884101</v>
      </c>
      <c r="H53" s="4">
        <f>E53*G53*Inputs!$B$4/SUMPRODUCT($E$5:$E$6785,$G$5:$G$6785)</f>
        <v>7941.3749161585984</v>
      </c>
    </row>
    <row r="54" spans="1:8" x14ac:dyDescent="0.2">
      <c r="A54" s="167" t="s">
        <v>9698</v>
      </c>
      <c r="B54" s="163" t="s">
        <v>12493</v>
      </c>
      <c r="C54" s="164" t="s">
        <v>12494</v>
      </c>
      <c r="D54">
        <v>93.2</v>
      </c>
      <c r="E54" s="4">
        <v>9641</v>
      </c>
      <c r="F54">
        <f t="shared" si="0"/>
        <v>4</v>
      </c>
      <c r="G54" s="6">
        <f t="shared" si="1"/>
        <v>1.7099397688077311</v>
      </c>
      <c r="H54" s="4">
        <f>E54*G54*Inputs!$B$4/SUMPRODUCT($E$5:$E$6785,$G$5:$G$6785)</f>
        <v>7614.9105924117657</v>
      </c>
    </row>
    <row r="55" spans="1:8" x14ac:dyDescent="0.2">
      <c r="A55" s="167" t="s">
        <v>9698</v>
      </c>
      <c r="B55" s="163" t="s">
        <v>12495</v>
      </c>
      <c r="C55" s="164" t="s">
        <v>12496</v>
      </c>
      <c r="D55">
        <v>74.7</v>
      </c>
      <c r="E55" s="4">
        <v>7552</v>
      </c>
      <c r="F55">
        <f t="shared" si="0"/>
        <v>3</v>
      </c>
      <c r="G55" s="6">
        <f t="shared" si="1"/>
        <v>1.4299489790507947</v>
      </c>
      <c r="H55" s="4">
        <f>E55*G55*Inputs!$B$4/SUMPRODUCT($E$5:$E$6785,$G$5:$G$6785)</f>
        <v>4988.2066387297955</v>
      </c>
    </row>
    <row r="56" spans="1:8" x14ac:dyDescent="0.2">
      <c r="A56" s="167" t="s">
        <v>9698</v>
      </c>
      <c r="B56" s="163" t="s">
        <v>12497</v>
      </c>
      <c r="C56" s="164" t="s">
        <v>12498</v>
      </c>
      <c r="D56">
        <v>92.8</v>
      </c>
      <c r="E56" s="4">
        <v>8829</v>
      </c>
      <c r="F56">
        <f t="shared" si="0"/>
        <v>4</v>
      </c>
      <c r="G56" s="6">
        <f t="shared" si="1"/>
        <v>1.7099397688077311</v>
      </c>
      <c r="H56" s="4">
        <f>E56*G56*Inputs!$B$4/SUMPRODUCT($E$5:$E$6785,$G$5:$G$6785)</f>
        <v>6973.5551934865134</v>
      </c>
    </row>
    <row r="57" spans="1:8" x14ac:dyDescent="0.2">
      <c r="A57" s="167" t="s">
        <v>9698</v>
      </c>
      <c r="B57" s="163" t="s">
        <v>12499</v>
      </c>
      <c r="C57" s="164" t="s">
        <v>12500</v>
      </c>
      <c r="D57">
        <v>82.8</v>
      </c>
      <c r="E57" s="4">
        <v>7577</v>
      </c>
      <c r="F57">
        <f t="shared" si="0"/>
        <v>3</v>
      </c>
      <c r="G57" s="6">
        <f t="shared" si="1"/>
        <v>1.4299489790507947</v>
      </c>
      <c r="H57" s="4">
        <f>E57*G57*Inputs!$B$4/SUMPRODUCT($E$5:$E$6785,$G$5:$G$6785)</f>
        <v>5004.7195049861839</v>
      </c>
    </row>
    <row r="58" spans="1:8" x14ac:dyDescent="0.2">
      <c r="A58" s="167" t="s">
        <v>9698</v>
      </c>
      <c r="B58" s="163" t="s">
        <v>12501</v>
      </c>
      <c r="C58" s="164" t="s">
        <v>12502</v>
      </c>
      <c r="D58">
        <v>76.599999999999994</v>
      </c>
      <c r="E58" s="4">
        <v>6884</v>
      </c>
      <c r="F58">
        <f t="shared" si="0"/>
        <v>3</v>
      </c>
      <c r="G58" s="6">
        <f t="shared" si="1"/>
        <v>1.4299489790507947</v>
      </c>
      <c r="H58" s="4">
        <f>E58*G58*Inputs!$B$4/SUMPRODUCT($E$5:$E$6785,$G$5:$G$6785)</f>
        <v>4546.9828523590986</v>
      </c>
    </row>
    <row r="59" spans="1:8" x14ac:dyDescent="0.2">
      <c r="A59" s="167" t="s">
        <v>9698</v>
      </c>
      <c r="B59" s="163" t="s">
        <v>12503</v>
      </c>
      <c r="C59" s="164" t="s">
        <v>12504</v>
      </c>
      <c r="D59">
        <v>89.7</v>
      </c>
      <c r="E59" s="4">
        <v>10396</v>
      </c>
      <c r="F59">
        <f t="shared" si="0"/>
        <v>4</v>
      </c>
      <c r="G59" s="6">
        <f t="shared" si="1"/>
        <v>1.7099397688077311</v>
      </c>
      <c r="H59" s="4">
        <f>E59*G59*Inputs!$B$4/SUMPRODUCT($E$5:$E$6785,$G$5:$G$6785)</f>
        <v>8211.2447379641853</v>
      </c>
    </row>
    <row r="60" spans="1:8" x14ac:dyDescent="0.2">
      <c r="A60" s="167" t="s">
        <v>9698</v>
      </c>
      <c r="B60" s="163" t="s">
        <v>12505</v>
      </c>
      <c r="C60" s="164" t="s">
        <v>12506</v>
      </c>
      <c r="D60">
        <v>64</v>
      </c>
      <c r="E60" s="4">
        <v>8500</v>
      </c>
      <c r="F60">
        <f t="shared" si="0"/>
        <v>2</v>
      </c>
      <c r="G60" s="6">
        <f t="shared" si="1"/>
        <v>1.195804741189294</v>
      </c>
      <c r="H60" s="4">
        <f>E60*G60*Inputs!$B$4/SUMPRODUCT($E$5:$E$6785,$G$5:$G$6785)</f>
        <v>4695.059597763624</v>
      </c>
    </row>
    <row r="61" spans="1:8" x14ac:dyDescent="0.2">
      <c r="A61" s="167" t="s">
        <v>9698</v>
      </c>
      <c r="B61" s="163" t="s">
        <v>12507</v>
      </c>
      <c r="C61" s="164" t="s">
        <v>12508</v>
      </c>
      <c r="D61">
        <v>80</v>
      </c>
      <c r="E61" s="4">
        <v>7178</v>
      </c>
      <c r="F61">
        <f t="shared" si="0"/>
        <v>3</v>
      </c>
      <c r="G61" s="6">
        <f t="shared" si="1"/>
        <v>1.4299489790507947</v>
      </c>
      <c r="H61" s="4">
        <f>E61*G61*Inputs!$B$4/SUMPRODUCT($E$5:$E$6785,$G$5:$G$6785)</f>
        <v>4741.1741595342255</v>
      </c>
    </row>
    <row r="62" spans="1:8" x14ac:dyDescent="0.2">
      <c r="A62" s="167" t="s">
        <v>9698</v>
      </c>
      <c r="B62" s="163" t="s">
        <v>12509</v>
      </c>
      <c r="C62" s="164" t="s">
        <v>12510</v>
      </c>
      <c r="D62">
        <v>61.8</v>
      </c>
      <c r="E62" s="4">
        <v>8909</v>
      </c>
      <c r="F62">
        <f t="shared" si="0"/>
        <v>1</v>
      </c>
      <c r="G62" s="6">
        <f t="shared" si="1"/>
        <v>1</v>
      </c>
      <c r="H62" s="4">
        <f>E62*G62*Inputs!$B$4/SUMPRODUCT($E$5:$E$6785,$G$5:$G$6785)</f>
        <v>4115.1992870631821</v>
      </c>
    </row>
    <row r="63" spans="1:8" x14ac:dyDescent="0.2">
      <c r="A63" s="167" t="s">
        <v>9698</v>
      </c>
      <c r="B63" s="163" t="s">
        <v>12511</v>
      </c>
      <c r="C63" s="164" t="s">
        <v>12512</v>
      </c>
      <c r="D63">
        <v>91.9</v>
      </c>
      <c r="E63" s="4">
        <v>10162</v>
      </c>
      <c r="F63">
        <f t="shared" si="0"/>
        <v>4</v>
      </c>
      <c r="G63" s="6">
        <f t="shared" si="1"/>
        <v>1.7099397688077311</v>
      </c>
      <c r="H63" s="4">
        <f>E63*G63*Inputs!$B$4/SUMPRODUCT($E$5:$E$6785,$G$5:$G$6785)</f>
        <v>8026.420645170454</v>
      </c>
    </row>
    <row r="64" spans="1:8" x14ac:dyDescent="0.2">
      <c r="A64" s="167" t="s">
        <v>9698</v>
      </c>
      <c r="B64" s="163" t="s">
        <v>12513</v>
      </c>
      <c r="C64" s="164" t="s">
        <v>12514</v>
      </c>
      <c r="D64">
        <v>69.7</v>
      </c>
      <c r="E64" s="4">
        <v>9801</v>
      </c>
      <c r="F64">
        <f t="shared" si="0"/>
        <v>2</v>
      </c>
      <c r="G64" s="6">
        <f t="shared" si="1"/>
        <v>1.195804741189294</v>
      </c>
      <c r="H64" s="4">
        <f>E64*G64*Inputs!$B$4/SUMPRODUCT($E$5:$E$6785,$G$5:$G$6785)</f>
        <v>5413.6798961977975</v>
      </c>
    </row>
    <row r="65" spans="1:8" x14ac:dyDescent="0.2">
      <c r="A65" s="167" t="s">
        <v>9698</v>
      </c>
      <c r="B65" s="163" t="s">
        <v>12515</v>
      </c>
      <c r="C65" s="164" t="s">
        <v>12516</v>
      </c>
      <c r="D65">
        <v>78.599999999999994</v>
      </c>
      <c r="E65" s="4">
        <v>7458</v>
      </c>
      <c r="F65">
        <f t="shared" si="0"/>
        <v>3</v>
      </c>
      <c r="G65" s="6">
        <f t="shared" si="1"/>
        <v>1.4299489790507947</v>
      </c>
      <c r="H65" s="4">
        <f>E65*G65*Inputs!$B$4/SUMPRODUCT($E$5:$E$6785,$G$5:$G$6785)</f>
        <v>4926.1182616057749</v>
      </c>
    </row>
    <row r="66" spans="1:8" x14ac:dyDescent="0.2">
      <c r="A66" s="167" t="s">
        <v>9698</v>
      </c>
      <c r="B66" s="163" t="s">
        <v>12517</v>
      </c>
      <c r="C66" s="164" t="s">
        <v>12518</v>
      </c>
      <c r="D66">
        <v>119</v>
      </c>
      <c r="E66" s="4">
        <v>6256</v>
      </c>
      <c r="F66">
        <f t="shared" si="0"/>
        <v>6</v>
      </c>
      <c r="G66" s="6">
        <f t="shared" si="1"/>
        <v>2.4451266266449672</v>
      </c>
      <c r="H66" s="4">
        <f>E66*G66*Inputs!$B$4/SUMPRODUCT($E$5:$E$6785,$G$5:$G$6785)</f>
        <v>7065.7783188105359</v>
      </c>
    </row>
    <row r="67" spans="1:8" x14ac:dyDescent="0.2">
      <c r="A67" s="167" t="s">
        <v>9698</v>
      </c>
      <c r="B67" s="163" t="s">
        <v>12519</v>
      </c>
      <c r="C67" s="164" t="s">
        <v>12520</v>
      </c>
      <c r="D67">
        <v>99.2</v>
      </c>
      <c r="E67" s="4">
        <v>6822</v>
      </c>
      <c r="F67">
        <f t="shared" si="0"/>
        <v>5</v>
      </c>
      <c r="G67" s="6">
        <f t="shared" si="1"/>
        <v>2.0447540826884101</v>
      </c>
      <c r="H67" s="4">
        <f>E67*G67*Inputs!$B$4/SUMPRODUCT($E$5:$E$6785,$G$5:$G$6785)</f>
        <v>6443.3943480059415</v>
      </c>
    </row>
    <row r="68" spans="1:8" x14ac:dyDescent="0.2">
      <c r="A68" s="167" t="s">
        <v>9698</v>
      </c>
      <c r="B68" s="163" t="s">
        <v>12521</v>
      </c>
      <c r="C68" s="164" t="s">
        <v>12522</v>
      </c>
      <c r="D68">
        <v>116.5</v>
      </c>
      <c r="E68" s="4">
        <v>6094</v>
      </c>
      <c r="F68">
        <f t="shared" si="0"/>
        <v>6</v>
      </c>
      <c r="G68" s="6">
        <f t="shared" si="1"/>
        <v>2.4451266266449672</v>
      </c>
      <c r="H68" s="4">
        <f>E68*G68*Inputs!$B$4/SUMPRODUCT($E$5:$E$6785,$G$5:$G$6785)</f>
        <v>6882.808995337502</v>
      </c>
    </row>
    <row r="69" spans="1:8" x14ac:dyDescent="0.2">
      <c r="A69" s="167" t="s">
        <v>12525</v>
      </c>
      <c r="B69" s="163" t="s">
        <v>12523</v>
      </c>
      <c r="C69" s="164" t="s">
        <v>12524</v>
      </c>
      <c r="D69">
        <v>110.1</v>
      </c>
      <c r="E69" s="4">
        <v>7400</v>
      </c>
      <c r="F69">
        <f t="shared" si="0"/>
        <v>5</v>
      </c>
      <c r="G69" s="6">
        <f t="shared" si="1"/>
        <v>2.0447540826884101</v>
      </c>
      <c r="H69" s="4">
        <f>E69*G69*Inputs!$B$4/SUMPRODUCT($E$5:$E$6785,$G$5:$G$6785)</f>
        <v>6989.3166483793566</v>
      </c>
    </row>
    <row r="70" spans="1:8" x14ac:dyDescent="0.2">
      <c r="A70" s="167" t="s">
        <v>12525</v>
      </c>
      <c r="B70" s="163" t="s">
        <v>12526</v>
      </c>
      <c r="C70" s="164" t="s">
        <v>12527</v>
      </c>
      <c r="D70">
        <v>126.4</v>
      </c>
      <c r="E70" s="4">
        <v>9613</v>
      </c>
      <c r="F70">
        <f t="shared" ref="F70:F133" si="2">VLOOKUP(D70,$K$5:$L$15,2)</f>
        <v>7</v>
      </c>
      <c r="G70" s="6">
        <f t="shared" ref="G70:G133" si="3">VLOOKUP(F70,$L$5:$M$15,2,0)</f>
        <v>2.9238940129502371</v>
      </c>
      <c r="H70" s="4">
        <f>E70*G70*Inputs!$B$4/SUMPRODUCT($E$5:$E$6785,$G$5:$G$6785)</f>
        <v>12983.221937102124</v>
      </c>
    </row>
    <row r="71" spans="1:8" x14ac:dyDescent="0.2">
      <c r="A71" s="167" t="s">
        <v>12525</v>
      </c>
      <c r="B71" s="163" t="s">
        <v>12528</v>
      </c>
      <c r="C71" s="164" t="s">
        <v>12529</v>
      </c>
      <c r="D71">
        <v>114.6</v>
      </c>
      <c r="E71" s="4">
        <v>8323</v>
      </c>
      <c r="F71">
        <f t="shared" si="2"/>
        <v>6</v>
      </c>
      <c r="G71" s="6">
        <f t="shared" si="3"/>
        <v>2.4451266266449672</v>
      </c>
      <c r="H71" s="4">
        <f>E71*G71*Inputs!$B$4/SUMPRODUCT($E$5:$E$6785,$G$5:$G$6785)</f>
        <v>9400.3313534942608</v>
      </c>
    </row>
    <row r="72" spans="1:8" x14ac:dyDescent="0.2">
      <c r="A72" s="167" t="s">
        <v>12525</v>
      </c>
      <c r="B72" s="163" t="s">
        <v>12530</v>
      </c>
      <c r="C72" s="164" t="s">
        <v>12531</v>
      </c>
      <c r="D72">
        <v>122.8</v>
      </c>
      <c r="E72" s="4">
        <v>7104</v>
      </c>
      <c r="F72">
        <f t="shared" si="2"/>
        <v>6</v>
      </c>
      <c r="G72" s="6">
        <f t="shared" si="3"/>
        <v>2.4451266266449672</v>
      </c>
      <c r="H72" s="4">
        <f>E72*G72*Inputs!$B$4/SUMPRODUCT($E$5:$E$6785,$G$5:$G$6785)</f>
        <v>8023.5436663730889</v>
      </c>
    </row>
    <row r="73" spans="1:8" x14ac:dyDescent="0.2">
      <c r="A73" s="167" t="s">
        <v>12525</v>
      </c>
      <c r="B73" s="163" t="s">
        <v>12532</v>
      </c>
      <c r="C73" s="164" t="s">
        <v>12533</v>
      </c>
      <c r="D73">
        <v>76</v>
      </c>
      <c r="E73" s="4">
        <v>5972</v>
      </c>
      <c r="F73">
        <f t="shared" si="2"/>
        <v>3</v>
      </c>
      <c r="G73" s="6">
        <f t="shared" si="3"/>
        <v>1.4299489790507947</v>
      </c>
      <c r="H73" s="4">
        <f>E73*G73*Inputs!$B$4/SUMPRODUCT($E$5:$E$6785,$G$5:$G$6785)</f>
        <v>3944.5934913260512</v>
      </c>
    </row>
    <row r="74" spans="1:8" x14ac:dyDescent="0.2">
      <c r="A74" s="167" t="s">
        <v>12525</v>
      </c>
      <c r="B74" s="163" t="s">
        <v>12534</v>
      </c>
      <c r="C74" s="164" t="s">
        <v>12535</v>
      </c>
      <c r="D74">
        <v>99.1</v>
      </c>
      <c r="E74" s="4">
        <v>7841</v>
      </c>
      <c r="F74">
        <f t="shared" si="2"/>
        <v>5</v>
      </c>
      <c r="G74" s="6">
        <f t="shared" si="3"/>
        <v>2.0447540826884101</v>
      </c>
      <c r="H74" s="4">
        <f>E74*G74*Inputs!$B$4/SUMPRODUCT($E$5:$E$6785,$G$5:$G$6785)</f>
        <v>7405.8421405327745</v>
      </c>
    </row>
    <row r="75" spans="1:8" x14ac:dyDescent="0.2">
      <c r="A75" s="167" t="s">
        <v>12525</v>
      </c>
      <c r="B75" s="163" t="s">
        <v>2783</v>
      </c>
      <c r="C75" s="164" t="s">
        <v>2784</v>
      </c>
      <c r="D75">
        <v>79.400000000000006</v>
      </c>
      <c r="E75" s="4">
        <v>7512</v>
      </c>
      <c r="F75">
        <f t="shared" si="2"/>
        <v>3</v>
      </c>
      <c r="G75" s="6">
        <f t="shared" si="3"/>
        <v>1.4299489790507947</v>
      </c>
      <c r="H75" s="4">
        <f>E75*G75*Inputs!$B$4/SUMPRODUCT($E$5:$E$6785,$G$5:$G$6785)</f>
        <v>4961.7860527195744</v>
      </c>
    </row>
    <row r="76" spans="1:8" x14ac:dyDescent="0.2">
      <c r="A76" s="167" t="s">
        <v>12525</v>
      </c>
      <c r="B76" s="163" t="s">
        <v>2785</v>
      </c>
      <c r="C76" s="164" t="s">
        <v>2786</v>
      </c>
      <c r="D76">
        <v>133.80000000000001</v>
      </c>
      <c r="E76" s="4">
        <v>11484</v>
      </c>
      <c r="F76">
        <f t="shared" si="2"/>
        <v>7</v>
      </c>
      <c r="G76" s="6">
        <f t="shared" si="3"/>
        <v>2.9238940129502371</v>
      </c>
      <c r="H76" s="4">
        <f>E76*G76*Inputs!$B$4/SUMPRODUCT($E$5:$E$6785,$G$5:$G$6785)</f>
        <v>15510.175879088814</v>
      </c>
    </row>
    <row r="77" spans="1:8" x14ac:dyDescent="0.2">
      <c r="A77" s="167" t="s">
        <v>12525</v>
      </c>
      <c r="B77" s="163" t="s">
        <v>2787</v>
      </c>
      <c r="C77" s="164" t="s">
        <v>2788</v>
      </c>
      <c r="D77">
        <v>69.900000000000006</v>
      </c>
      <c r="E77" s="4">
        <v>10673</v>
      </c>
      <c r="F77">
        <f t="shared" si="2"/>
        <v>2</v>
      </c>
      <c r="G77" s="6">
        <f t="shared" si="3"/>
        <v>1.195804741189294</v>
      </c>
      <c r="H77" s="4">
        <f>E77*G77*Inputs!$B$4/SUMPRODUCT($E$5:$E$6785,$G$5:$G$6785)</f>
        <v>5895.3377749330775</v>
      </c>
    </row>
    <row r="78" spans="1:8" x14ac:dyDescent="0.2">
      <c r="A78" s="167" t="s">
        <v>12525</v>
      </c>
      <c r="B78" s="163" t="s">
        <v>2789</v>
      </c>
      <c r="C78" s="164" t="s">
        <v>2790</v>
      </c>
      <c r="D78">
        <v>115.7</v>
      </c>
      <c r="E78" s="4">
        <v>7696</v>
      </c>
      <c r="F78">
        <f t="shared" si="2"/>
        <v>6</v>
      </c>
      <c r="G78" s="6">
        <f t="shared" si="3"/>
        <v>2.4451266266449672</v>
      </c>
      <c r="H78" s="4">
        <f>E78*G78*Inputs!$B$4/SUMPRODUCT($E$5:$E$6785,$G$5:$G$6785)</f>
        <v>8692.1723052375146</v>
      </c>
    </row>
    <row r="79" spans="1:8" x14ac:dyDescent="0.2">
      <c r="A79" s="167" t="s">
        <v>12525</v>
      </c>
      <c r="B79" s="163" t="s">
        <v>2791</v>
      </c>
      <c r="C79" s="164" t="s">
        <v>2792</v>
      </c>
      <c r="D79">
        <v>78.099999999999994</v>
      </c>
      <c r="E79" s="4">
        <v>7848</v>
      </c>
      <c r="F79">
        <f t="shared" si="2"/>
        <v>3</v>
      </c>
      <c r="G79" s="6">
        <f t="shared" si="3"/>
        <v>1.4299489790507947</v>
      </c>
      <c r="H79" s="4">
        <f>E79*G79*Inputs!$B$4/SUMPRODUCT($E$5:$E$6785,$G$5:$G$6785)</f>
        <v>5183.7189752054337</v>
      </c>
    </row>
    <row r="80" spans="1:8" x14ac:dyDescent="0.2">
      <c r="A80" s="167" t="s">
        <v>12525</v>
      </c>
      <c r="B80" s="163" t="s">
        <v>2793</v>
      </c>
      <c r="C80" s="164" t="s">
        <v>2794</v>
      </c>
      <c r="D80">
        <v>101.3</v>
      </c>
      <c r="E80" s="4">
        <v>6274</v>
      </c>
      <c r="F80">
        <f t="shared" si="2"/>
        <v>5</v>
      </c>
      <c r="G80" s="6">
        <f t="shared" si="3"/>
        <v>2.0447540826884101</v>
      </c>
      <c r="H80" s="4">
        <f>E80*G80*Inputs!$B$4/SUMPRODUCT($E$5:$E$6785,$G$5:$G$6785)</f>
        <v>5925.8071151259564</v>
      </c>
    </row>
    <row r="81" spans="1:8" x14ac:dyDescent="0.2">
      <c r="A81" s="167" t="s">
        <v>12525</v>
      </c>
      <c r="B81" s="163" t="s">
        <v>1967</v>
      </c>
      <c r="C81" s="164" t="s">
        <v>1968</v>
      </c>
      <c r="D81">
        <v>81.2</v>
      </c>
      <c r="E81" s="4">
        <v>7659</v>
      </c>
      <c r="F81">
        <f t="shared" si="2"/>
        <v>3</v>
      </c>
      <c r="G81" s="6">
        <f t="shared" si="3"/>
        <v>1.4299489790507947</v>
      </c>
      <c r="H81" s="4">
        <f>E81*G81*Inputs!$B$4/SUMPRODUCT($E$5:$E$6785,$G$5:$G$6785)</f>
        <v>5058.8817063071374</v>
      </c>
    </row>
    <row r="82" spans="1:8" x14ac:dyDescent="0.2">
      <c r="A82" s="167" t="s">
        <v>12525</v>
      </c>
      <c r="B82" s="163" t="s">
        <v>1969</v>
      </c>
      <c r="C82" s="164" t="s">
        <v>3786</v>
      </c>
      <c r="D82">
        <v>83.7</v>
      </c>
      <c r="E82" s="4">
        <v>7596</v>
      </c>
      <c r="F82">
        <f t="shared" si="2"/>
        <v>3</v>
      </c>
      <c r="G82" s="6">
        <f t="shared" si="3"/>
        <v>1.4299489790507947</v>
      </c>
      <c r="H82" s="4">
        <f>E82*G82*Inputs!$B$4/SUMPRODUCT($E$5:$E$6785,$G$5:$G$6785)</f>
        <v>5017.2692833410392</v>
      </c>
    </row>
    <row r="83" spans="1:8" x14ac:dyDescent="0.2">
      <c r="A83" s="167" t="s">
        <v>12525</v>
      </c>
      <c r="B83" s="163" t="s">
        <v>3787</v>
      </c>
      <c r="C83" s="164" t="s">
        <v>3788</v>
      </c>
      <c r="D83">
        <v>96.8</v>
      </c>
      <c r="E83" s="4">
        <v>7929</v>
      </c>
      <c r="F83">
        <f t="shared" si="2"/>
        <v>4</v>
      </c>
      <c r="G83" s="6">
        <f t="shared" si="3"/>
        <v>1.7099397688077311</v>
      </c>
      <c r="H83" s="4">
        <f>E83*G83*Inputs!$B$4/SUMPRODUCT($E$5:$E$6785,$G$5:$G$6785)</f>
        <v>6262.6932981260115</v>
      </c>
    </row>
    <row r="84" spans="1:8" x14ac:dyDescent="0.2">
      <c r="A84" s="167" t="s">
        <v>12525</v>
      </c>
      <c r="B84" s="163" t="s">
        <v>3789</v>
      </c>
      <c r="C84" s="164" t="s">
        <v>3790</v>
      </c>
      <c r="D84">
        <v>82.2</v>
      </c>
      <c r="E84" s="4">
        <v>9150</v>
      </c>
      <c r="F84">
        <f t="shared" si="2"/>
        <v>3</v>
      </c>
      <c r="G84" s="6">
        <f t="shared" si="3"/>
        <v>1.4299489790507947</v>
      </c>
      <c r="H84" s="4">
        <f>E84*G84*Inputs!$B$4/SUMPRODUCT($E$5:$E$6785,$G$5:$G$6785)</f>
        <v>6043.7090498381394</v>
      </c>
    </row>
    <row r="85" spans="1:8" x14ac:dyDescent="0.2">
      <c r="A85" s="167" t="s">
        <v>12525</v>
      </c>
      <c r="B85" s="163" t="s">
        <v>3791</v>
      </c>
      <c r="C85" s="164" t="s">
        <v>3792</v>
      </c>
      <c r="D85">
        <v>81.8</v>
      </c>
      <c r="E85" s="4">
        <v>7608</v>
      </c>
      <c r="F85">
        <f t="shared" si="2"/>
        <v>3</v>
      </c>
      <c r="G85" s="6">
        <f t="shared" si="3"/>
        <v>1.4299489790507947</v>
      </c>
      <c r="H85" s="4">
        <f>E85*G85*Inputs!$B$4/SUMPRODUCT($E$5:$E$6785,$G$5:$G$6785)</f>
        <v>5025.1954591441063</v>
      </c>
    </row>
    <row r="86" spans="1:8" x14ac:dyDescent="0.2">
      <c r="A86" s="167" t="s">
        <v>12525</v>
      </c>
      <c r="B86" s="163" t="s">
        <v>3793</v>
      </c>
      <c r="C86" s="164" t="s">
        <v>3794</v>
      </c>
      <c r="D86">
        <v>86.4</v>
      </c>
      <c r="E86" s="4">
        <v>8812</v>
      </c>
      <c r="F86">
        <f t="shared" si="2"/>
        <v>3</v>
      </c>
      <c r="G86" s="6">
        <f t="shared" si="3"/>
        <v>1.4299489790507947</v>
      </c>
      <c r="H86" s="4">
        <f>E86*G86*Inputs!$B$4/SUMPRODUCT($E$5:$E$6785,$G$5:$G$6785)</f>
        <v>5820.4550980517688</v>
      </c>
    </row>
    <row r="87" spans="1:8" x14ac:dyDescent="0.2">
      <c r="A87" s="167" t="s">
        <v>12525</v>
      </c>
      <c r="B87" s="163" t="s">
        <v>3795</v>
      </c>
      <c r="C87" s="164" t="s">
        <v>3796</v>
      </c>
      <c r="D87">
        <v>114.2</v>
      </c>
      <c r="E87" s="4">
        <v>9556</v>
      </c>
      <c r="F87">
        <f t="shared" si="2"/>
        <v>6</v>
      </c>
      <c r="G87" s="6">
        <f t="shared" si="3"/>
        <v>2.4451266266449672</v>
      </c>
      <c r="H87" s="4">
        <f>E87*G87*Inputs!$B$4/SUMPRODUCT($E$5:$E$6785,$G$5:$G$6785)</f>
        <v>10792.93120437236</v>
      </c>
    </row>
    <row r="88" spans="1:8" x14ac:dyDescent="0.2">
      <c r="A88" s="167" t="s">
        <v>12525</v>
      </c>
      <c r="B88" s="163" t="s">
        <v>3797</v>
      </c>
      <c r="C88" s="164" t="s">
        <v>3798</v>
      </c>
      <c r="D88">
        <v>62.8</v>
      </c>
      <c r="E88" s="4">
        <v>10503</v>
      </c>
      <c r="F88">
        <f t="shared" si="2"/>
        <v>2</v>
      </c>
      <c r="G88" s="6">
        <f t="shared" si="3"/>
        <v>1.195804741189294</v>
      </c>
      <c r="H88" s="4">
        <f>E88*G88*Inputs!$B$4/SUMPRODUCT($E$5:$E$6785,$G$5:$G$6785)</f>
        <v>5801.4365829778044</v>
      </c>
    </row>
    <row r="89" spans="1:8" x14ac:dyDescent="0.2">
      <c r="A89" s="167" t="s">
        <v>12525</v>
      </c>
      <c r="B89" s="163" t="s">
        <v>3799</v>
      </c>
      <c r="C89" s="164" t="s">
        <v>3800</v>
      </c>
      <c r="D89">
        <v>76.900000000000006</v>
      </c>
      <c r="E89" s="4">
        <v>7737</v>
      </c>
      <c r="F89">
        <f t="shared" si="2"/>
        <v>3</v>
      </c>
      <c r="G89" s="6">
        <f t="shared" si="3"/>
        <v>1.4299489790507947</v>
      </c>
      <c r="H89" s="4">
        <f>E89*G89*Inputs!$B$4/SUMPRODUCT($E$5:$E$6785,$G$5:$G$6785)</f>
        <v>5110.4018490270682</v>
      </c>
    </row>
    <row r="90" spans="1:8" x14ac:dyDescent="0.2">
      <c r="A90" s="167" t="s">
        <v>12525</v>
      </c>
      <c r="B90" s="163" t="s">
        <v>3801</v>
      </c>
      <c r="C90" s="164" t="s">
        <v>3802</v>
      </c>
      <c r="D90">
        <v>60.3</v>
      </c>
      <c r="E90" s="4">
        <v>7232</v>
      </c>
      <c r="F90">
        <f t="shared" si="2"/>
        <v>1</v>
      </c>
      <c r="G90" s="6">
        <f t="shared" si="3"/>
        <v>1</v>
      </c>
      <c r="H90" s="4">
        <f>E90*G90*Inputs!$B$4/SUMPRODUCT($E$5:$E$6785,$G$5:$G$6785)</f>
        <v>3340.568104617907</v>
      </c>
    </row>
    <row r="91" spans="1:8" x14ac:dyDescent="0.2">
      <c r="A91" s="167" t="s">
        <v>12525</v>
      </c>
      <c r="B91" s="163" t="s">
        <v>3803</v>
      </c>
      <c r="C91" s="164" t="s">
        <v>3804</v>
      </c>
      <c r="D91">
        <v>51.1</v>
      </c>
      <c r="E91" s="4">
        <v>7450</v>
      </c>
      <c r="F91">
        <f t="shared" si="2"/>
        <v>1</v>
      </c>
      <c r="G91" s="6">
        <f t="shared" si="3"/>
        <v>1</v>
      </c>
      <c r="H91" s="4">
        <f>E91*G91*Inputs!$B$4/SUMPRODUCT($E$5:$E$6785,$G$5:$G$6785)</f>
        <v>3441.2655391874182</v>
      </c>
    </row>
    <row r="92" spans="1:8" x14ac:dyDescent="0.2">
      <c r="A92" s="167" t="s">
        <v>12525</v>
      </c>
      <c r="B92" s="163" t="s">
        <v>3805</v>
      </c>
      <c r="C92" s="164" t="s">
        <v>3806</v>
      </c>
      <c r="D92">
        <v>63.7</v>
      </c>
      <c r="E92" s="4">
        <v>7556</v>
      </c>
      <c r="F92">
        <f t="shared" si="2"/>
        <v>2</v>
      </c>
      <c r="G92" s="6">
        <f t="shared" si="3"/>
        <v>1.195804741189294</v>
      </c>
      <c r="H92" s="4">
        <f>E92*G92*Inputs!$B$4/SUMPRODUCT($E$5:$E$6785,$G$5:$G$6785)</f>
        <v>4173.6318024355223</v>
      </c>
    </row>
    <row r="93" spans="1:8" x14ac:dyDescent="0.2">
      <c r="A93" s="167" t="s">
        <v>12525</v>
      </c>
      <c r="B93" s="163" t="s">
        <v>3807</v>
      </c>
      <c r="C93" s="164" t="s">
        <v>3808</v>
      </c>
      <c r="D93">
        <v>61.1</v>
      </c>
      <c r="E93" s="4">
        <v>7677</v>
      </c>
      <c r="F93">
        <f t="shared" si="2"/>
        <v>1</v>
      </c>
      <c r="G93" s="6">
        <f t="shared" si="3"/>
        <v>1</v>
      </c>
      <c r="H93" s="4">
        <f>E93*G93*Inputs!$B$4/SUMPRODUCT($E$5:$E$6785,$G$5:$G$6785)</f>
        <v>3546.1202072942024</v>
      </c>
    </row>
    <row r="94" spans="1:8" x14ac:dyDescent="0.2">
      <c r="A94" s="167" t="s">
        <v>12525</v>
      </c>
      <c r="B94" s="163" t="s">
        <v>3809</v>
      </c>
      <c r="C94" s="164" t="s">
        <v>3810</v>
      </c>
      <c r="D94">
        <v>107.8</v>
      </c>
      <c r="E94" s="4">
        <v>8297</v>
      </c>
      <c r="F94">
        <f t="shared" si="2"/>
        <v>5</v>
      </c>
      <c r="G94" s="6">
        <f t="shared" si="3"/>
        <v>2.0447540826884101</v>
      </c>
      <c r="H94" s="4">
        <f>E94*G94*Inputs!$B$4/SUMPRODUCT($E$5:$E$6785,$G$5:$G$6785)</f>
        <v>7836.5351664329082</v>
      </c>
    </row>
    <row r="95" spans="1:8" x14ac:dyDescent="0.2">
      <c r="A95" s="167" t="s">
        <v>12525</v>
      </c>
      <c r="B95" s="163" t="s">
        <v>3811</v>
      </c>
      <c r="C95" s="164" t="s">
        <v>3812</v>
      </c>
      <c r="D95">
        <v>88.1</v>
      </c>
      <c r="E95" s="4">
        <v>9419</v>
      </c>
      <c r="F95">
        <f t="shared" si="2"/>
        <v>4</v>
      </c>
      <c r="G95" s="6">
        <f t="shared" si="3"/>
        <v>1.7099397688077311</v>
      </c>
      <c r="H95" s="4">
        <f>E95*G95*Inputs!$B$4/SUMPRODUCT($E$5:$E$6785,$G$5:$G$6785)</f>
        <v>7439.564658222841</v>
      </c>
    </row>
    <row r="96" spans="1:8" x14ac:dyDescent="0.2">
      <c r="A96" s="167" t="s">
        <v>12525</v>
      </c>
      <c r="B96" s="163" t="s">
        <v>3813</v>
      </c>
      <c r="C96" s="164" t="s">
        <v>3814</v>
      </c>
      <c r="D96">
        <v>113.6</v>
      </c>
      <c r="E96" s="4">
        <v>6036</v>
      </c>
      <c r="F96">
        <f t="shared" si="2"/>
        <v>6</v>
      </c>
      <c r="G96" s="6">
        <f t="shared" si="3"/>
        <v>2.4451266266449672</v>
      </c>
      <c r="H96" s="4">
        <f>E96*G96*Inputs!$B$4/SUMPRODUCT($E$5:$E$6785,$G$5:$G$6785)</f>
        <v>6817.3014597730817</v>
      </c>
    </row>
    <row r="97" spans="1:8" x14ac:dyDescent="0.2">
      <c r="A97" s="167" t="s">
        <v>3817</v>
      </c>
      <c r="B97" s="163" t="s">
        <v>3815</v>
      </c>
      <c r="C97" s="164" t="s">
        <v>3816</v>
      </c>
      <c r="D97">
        <v>78.400000000000006</v>
      </c>
      <c r="E97" s="4">
        <v>9163</v>
      </c>
      <c r="F97">
        <f t="shared" si="2"/>
        <v>3</v>
      </c>
      <c r="G97" s="6">
        <f t="shared" si="3"/>
        <v>1.4299489790507947</v>
      </c>
      <c r="H97" s="4">
        <f>E97*G97*Inputs!$B$4/SUMPRODUCT($E$5:$E$6785,$G$5:$G$6785)</f>
        <v>6052.2957402914608</v>
      </c>
    </row>
    <row r="98" spans="1:8" x14ac:dyDescent="0.2">
      <c r="A98" s="167" t="s">
        <v>3817</v>
      </c>
      <c r="B98" s="163" t="s">
        <v>3818</v>
      </c>
      <c r="C98" s="164" t="s">
        <v>3819</v>
      </c>
      <c r="D98">
        <v>84.7</v>
      </c>
      <c r="E98" s="4">
        <v>7376</v>
      </c>
      <c r="F98">
        <f t="shared" si="2"/>
        <v>3</v>
      </c>
      <c r="G98" s="6">
        <f t="shared" si="3"/>
        <v>1.4299489790507947</v>
      </c>
      <c r="H98" s="4">
        <f>E98*G98*Inputs!$B$4/SUMPRODUCT($E$5:$E$6785,$G$5:$G$6785)</f>
        <v>4871.9560602848214</v>
      </c>
    </row>
    <row r="99" spans="1:8" x14ac:dyDescent="0.2">
      <c r="A99" s="167" t="s">
        <v>3817</v>
      </c>
      <c r="B99" s="163" t="s">
        <v>3820</v>
      </c>
      <c r="C99" s="164" t="s">
        <v>9250</v>
      </c>
      <c r="D99">
        <v>82.7</v>
      </c>
      <c r="E99" s="4">
        <v>8537</v>
      </c>
      <c r="F99">
        <f t="shared" si="2"/>
        <v>3</v>
      </c>
      <c r="G99" s="6">
        <f t="shared" si="3"/>
        <v>1.4299489790507947</v>
      </c>
      <c r="H99" s="4">
        <f>E99*G99*Inputs!$B$4/SUMPRODUCT($E$5:$E$6785,$G$5:$G$6785)</f>
        <v>5638.8135692314963</v>
      </c>
    </row>
    <row r="100" spans="1:8" x14ac:dyDescent="0.2">
      <c r="A100" s="167" t="s">
        <v>3817</v>
      </c>
      <c r="B100" s="163" t="s">
        <v>9251</v>
      </c>
      <c r="C100" s="164" t="s">
        <v>9252</v>
      </c>
      <c r="D100">
        <v>72.599999999999994</v>
      </c>
      <c r="E100" s="4">
        <v>6247</v>
      </c>
      <c r="F100">
        <f t="shared" si="2"/>
        <v>2</v>
      </c>
      <c r="G100" s="6">
        <f t="shared" si="3"/>
        <v>1.195804741189294</v>
      </c>
      <c r="H100" s="4">
        <f>E100*G100*Inputs!$B$4/SUMPRODUCT($E$5:$E$6785,$G$5:$G$6785)</f>
        <v>3450.592624379924</v>
      </c>
    </row>
    <row r="101" spans="1:8" x14ac:dyDescent="0.2">
      <c r="A101" s="167" t="s">
        <v>3817</v>
      </c>
      <c r="B101" s="163" t="s">
        <v>9253</v>
      </c>
      <c r="C101" s="164" t="s">
        <v>9254</v>
      </c>
      <c r="D101">
        <v>81.3</v>
      </c>
      <c r="E101" s="4">
        <v>7755</v>
      </c>
      <c r="F101">
        <f t="shared" si="2"/>
        <v>3</v>
      </c>
      <c r="G101" s="6">
        <f t="shared" si="3"/>
        <v>1.4299489790507947</v>
      </c>
      <c r="H101" s="4">
        <f>E101*G101*Inputs!$B$4/SUMPRODUCT($E$5:$E$6785,$G$5:$G$6785)</f>
        <v>5122.2911127316684</v>
      </c>
    </row>
    <row r="102" spans="1:8" x14ac:dyDescent="0.2">
      <c r="A102" s="167" t="s">
        <v>3817</v>
      </c>
      <c r="B102" s="163" t="s">
        <v>9255</v>
      </c>
      <c r="C102" s="164" t="s">
        <v>9256</v>
      </c>
      <c r="D102">
        <v>91.9</v>
      </c>
      <c r="E102" s="4">
        <v>6800</v>
      </c>
      <c r="F102">
        <f t="shared" si="2"/>
        <v>4</v>
      </c>
      <c r="G102" s="6">
        <f t="shared" si="3"/>
        <v>1.7099397688077311</v>
      </c>
      <c r="H102" s="4">
        <f>E102*G102*Inputs!$B$4/SUMPRODUCT($E$5:$E$6785,$G$5:$G$6785)</f>
        <v>5370.956542723784</v>
      </c>
    </row>
    <row r="103" spans="1:8" x14ac:dyDescent="0.2">
      <c r="A103" s="167" t="s">
        <v>3817</v>
      </c>
      <c r="B103" s="163" t="s">
        <v>9257</v>
      </c>
      <c r="C103" s="164" t="s">
        <v>9258</v>
      </c>
      <c r="D103">
        <v>83.7</v>
      </c>
      <c r="E103" s="4">
        <v>6844</v>
      </c>
      <c r="F103">
        <f t="shared" si="2"/>
        <v>3</v>
      </c>
      <c r="G103" s="6">
        <f t="shared" si="3"/>
        <v>1.4299489790507947</v>
      </c>
      <c r="H103" s="4">
        <f>E103*G103*Inputs!$B$4/SUMPRODUCT($E$5:$E$6785,$G$5:$G$6785)</f>
        <v>4520.5622663488775</v>
      </c>
    </row>
    <row r="104" spans="1:8" x14ac:dyDescent="0.2">
      <c r="A104" s="167" t="s">
        <v>3817</v>
      </c>
      <c r="B104" s="163" t="s">
        <v>9259</v>
      </c>
      <c r="C104" s="164" t="s">
        <v>9260</v>
      </c>
      <c r="D104">
        <v>93.3</v>
      </c>
      <c r="E104" s="4">
        <v>6834</v>
      </c>
      <c r="F104">
        <f t="shared" si="2"/>
        <v>4</v>
      </c>
      <c r="G104" s="6">
        <f t="shared" si="3"/>
        <v>1.7099397688077311</v>
      </c>
      <c r="H104" s="4">
        <f>E104*G104*Inputs!$B$4/SUMPRODUCT($E$5:$E$6785,$G$5:$G$6785)</f>
        <v>5397.811325437403</v>
      </c>
    </row>
    <row r="105" spans="1:8" x14ac:dyDescent="0.2">
      <c r="A105" s="167" t="s">
        <v>3817</v>
      </c>
      <c r="B105" s="163" t="s">
        <v>9261</v>
      </c>
      <c r="C105" s="164" t="s">
        <v>9262</v>
      </c>
      <c r="D105">
        <v>129.4</v>
      </c>
      <c r="E105" s="4">
        <v>7692</v>
      </c>
      <c r="F105">
        <f t="shared" si="2"/>
        <v>7</v>
      </c>
      <c r="G105" s="6">
        <f t="shared" si="3"/>
        <v>2.9238940129502371</v>
      </c>
      <c r="H105" s="4">
        <f>E105*G105*Inputs!$B$4/SUMPRODUCT($E$5:$E$6785,$G$5:$G$6785)</f>
        <v>10388.738493726154</v>
      </c>
    </row>
    <row r="106" spans="1:8" x14ac:dyDescent="0.2">
      <c r="A106" s="167" t="s">
        <v>3817</v>
      </c>
      <c r="B106" s="163" t="s">
        <v>9263</v>
      </c>
      <c r="C106" s="164" t="s">
        <v>9264</v>
      </c>
      <c r="D106">
        <v>105.4</v>
      </c>
      <c r="E106" s="4">
        <v>6574</v>
      </c>
      <c r="F106">
        <f t="shared" si="2"/>
        <v>5</v>
      </c>
      <c r="G106" s="6">
        <f t="shared" si="3"/>
        <v>2.0447540826884101</v>
      </c>
      <c r="H106" s="4">
        <f>E106*G106*Inputs!$B$4/SUMPRODUCT($E$5:$E$6785,$G$5:$G$6785)</f>
        <v>6209.1577900602542</v>
      </c>
    </row>
    <row r="107" spans="1:8" x14ac:dyDescent="0.2">
      <c r="A107" s="167" t="s">
        <v>3817</v>
      </c>
      <c r="B107" s="163" t="s">
        <v>3831</v>
      </c>
      <c r="C107" s="164" t="s">
        <v>3832</v>
      </c>
      <c r="D107">
        <v>83.2</v>
      </c>
      <c r="E107" s="4">
        <v>7310</v>
      </c>
      <c r="F107">
        <f t="shared" si="2"/>
        <v>3</v>
      </c>
      <c r="G107" s="6">
        <f t="shared" si="3"/>
        <v>1.4299489790507947</v>
      </c>
      <c r="H107" s="4">
        <f>E107*G107*Inputs!$B$4/SUMPRODUCT($E$5:$E$6785,$G$5:$G$6785)</f>
        <v>4828.3620933679558</v>
      </c>
    </row>
    <row r="108" spans="1:8" x14ac:dyDescent="0.2">
      <c r="A108" s="167" t="s">
        <v>3817</v>
      </c>
      <c r="B108" s="163" t="s">
        <v>3833</v>
      </c>
      <c r="C108" s="164" t="s">
        <v>3834</v>
      </c>
      <c r="D108">
        <v>81.7</v>
      </c>
      <c r="E108" s="4">
        <v>5973</v>
      </c>
      <c r="F108">
        <f t="shared" si="2"/>
        <v>3</v>
      </c>
      <c r="G108" s="6">
        <f t="shared" si="3"/>
        <v>1.4299489790507947</v>
      </c>
      <c r="H108" s="4">
        <f>E108*G108*Inputs!$B$4/SUMPRODUCT($E$5:$E$6785,$G$5:$G$6785)</f>
        <v>3945.2540059763064</v>
      </c>
    </row>
    <row r="109" spans="1:8" x14ac:dyDescent="0.2">
      <c r="A109" s="167" t="s">
        <v>3817</v>
      </c>
      <c r="B109" s="163" t="s">
        <v>3835</v>
      </c>
      <c r="C109" s="164" t="s">
        <v>3836</v>
      </c>
      <c r="D109">
        <v>76.900000000000006</v>
      </c>
      <c r="E109" s="4">
        <v>7320</v>
      </c>
      <c r="F109">
        <f t="shared" si="2"/>
        <v>3</v>
      </c>
      <c r="G109" s="6">
        <f t="shared" si="3"/>
        <v>1.4299489790507947</v>
      </c>
      <c r="H109" s="4">
        <f>E109*G109*Inputs!$B$4/SUMPRODUCT($E$5:$E$6785,$G$5:$G$6785)</f>
        <v>4834.9672398705115</v>
      </c>
    </row>
    <row r="110" spans="1:8" x14ac:dyDescent="0.2">
      <c r="A110" s="167" t="s">
        <v>3817</v>
      </c>
      <c r="B110" s="163" t="s">
        <v>3837</v>
      </c>
      <c r="C110" s="164" t="s">
        <v>3838</v>
      </c>
      <c r="D110">
        <v>101.6</v>
      </c>
      <c r="E110" s="4">
        <v>8545</v>
      </c>
      <c r="F110">
        <f t="shared" si="2"/>
        <v>5</v>
      </c>
      <c r="G110" s="6">
        <f t="shared" si="3"/>
        <v>2.0447540826884101</v>
      </c>
      <c r="H110" s="4">
        <f>E110*G110*Inputs!$B$4/SUMPRODUCT($E$5:$E$6785,$G$5:$G$6785)</f>
        <v>8070.7717243785946</v>
      </c>
    </row>
    <row r="111" spans="1:8" x14ac:dyDescent="0.2">
      <c r="A111" s="167" t="s">
        <v>3817</v>
      </c>
      <c r="B111" s="163" t="s">
        <v>3839</v>
      </c>
      <c r="C111" s="164" t="s">
        <v>3840</v>
      </c>
      <c r="D111">
        <v>107.7</v>
      </c>
      <c r="E111" s="4">
        <v>8425</v>
      </c>
      <c r="F111">
        <f t="shared" si="2"/>
        <v>5</v>
      </c>
      <c r="G111" s="6">
        <f t="shared" si="3"/>
        <v>2.0447540826884101</v>
      </c>
      <c r="H111" s="4">
        <f>E111*G111*Inputs!$B$4/SUMPRODUCT($E$5:$E$6785,$G$5:$G$6785)</f>
        <v>7957.4314544048748</v>
      </c>
    </row>
    <row r="112" spans="1:8" x14ac:dyDescent="0.2">
      <c r="A112" s="167" t="s">
        <v>3817</v>
      </c>
      <c r="B112" s="163" t="s">
        <v>3841</v>
      </c>
      <c r="C112" s="164" t="s">
        <v>3842</v>
      </c>
      <c r="D112">
        <v>113.1</v>
      </c>
      <c r="E112" s="4">
        <v>5706</v>
      </c>
      <c r="F112">
        <f t="shared" si="2"/>
        <v>6</v>
      </c>
      <c r="G112" s="6">
        <f t="shared" si="3"/>
        <v>2.4451266266449672</v>
      </c>
      <c r="H112" s="4">
        <f>E112*G112*Inputs!$B$4/SUMPRODUCT($E$5:$E$6785,$G$5:$G$6785)</f>
        <v>6444.586171216898</v>
      </c>
    </row>
    <row r="113" spans="1:8" x14ac:dyDescent="0.2">
      <c r="A113" s="167" t="s">
        <v>3817</v>
      </c>
      <c r="B113" s="163" t="s">
        <v>3843</v>
      </c>
      <c r="C113" s="164" t="s">
        <v>3844</v>
      </c>
      <c r="D113">
        <v>107.8</v>
      </c>
      <c r="E113" s="4">
        <v>7425</v>
      </c>
      <c r="F113">
        <f t="shared" si="2"/>
        <v>5</v>
      </c>
      <c r="G113" s="6">
        <f t="shared" si="3"/>
        <v>2.0447540826884101</v>
      </c>
      <c r="H113" s="4">
        <f>E113*G113*Inputs!$B$4/SUMPRODUCT($E$5:$E$6785,$G$5:$G$6785)</f>
        <v>7012.9292046238816</v>
      </c>
    </row>
    <row r="114" spans="1:8" x14ac:dyDescent="0.2">
      <c r="A114" s="167" t="s">
        <v>3817</v>
      </c>
      <c r="B114" s="163" t="s">
        <v>3845</v>
      </c>
      <c r="C114" s="164" t="s">
        <v>3846</v>
      </c>
      <c r="D114">
        <v>88.4</v>
      </c>
      <c r="E114" s="4">
        <v>6208</v>
      </c>
      <c r="F114">
        <f t="shared" si="2"/>
        <v>4</v>
      </c>
      <c r="G114" s="6">
        <f t="shared" si="3"/>
        <v>1.7099397688077311</v>
      </c>
      <c r="H114" s="4">
        <f>E114*G114*Inputs!$B$4/SUMPRODUCT($E$5:$E$6785,$G$5:$G$6785)</f>
        <v>4903.3673848866547</v>
      </c>
    </row>
    <row r="115" spans="1:8" x14ac:dyDescent="0.2">
      <c r="A115" s="167" t="s">
        <v>3817</v>
      </c>
      <c r="B115" s="163" t="s">
        <v>3847</v>
      </c>
      <c r="C115" s="164" t="s">
        <v>3848</v>
      </c>
      <c r="D115">
        <v>101.9</v>
      </c>
      <c r="E115" s="4">
        <v>8562</v>
      </c>
      <c r="F115">
        <f t="shared" si="2"/>
        <v>5</v>
      </c>
      <c r="G115" s="6">
        <f t="shared" si="3"/>
        <v>2.0447540826884101</v>
      </c>
      <c r="H115" s="4">
        <f>E115*G115*Inputs!$B$4/SUMPRODUCT($E$5:$E$6785,$G$5:$G$6785)</f>
        <v>8086.828262624872</v>
      </c>
    </row>
    <row r="116" spans="1:8" x14ac:dyDescent="0.2">
      <c r="A116" s="167" t="s">
        <v>3817</v>
      </c>
      <c r="B116" s="163" t="s">
        <v>3849</v>
      </c>
      <c r="C116" s="164" t="s">
        <v>3850</v>
      </c>
      <c r="D116">
        <v>102.8</v>
      </c>
      <c r="E116" s="4">
        <v>7973</v>
      </c>
      <c r="F116">
        <f t="shared" si="2"/>
        <v>5</v>
      </c>
      <c r="G116" s="6">
        <f t="shared" si="3"/>
        <v>2.0447540826884101</v>
      </c>
      <c r="H116" s="4">
        <f>E116*G116*Inputs!$B$4/SUMPRODUCT($E$5:$E$6785,$G$5:$G$6785)</f>
        <v>7530.5164375038657</v>
      </c>
    </row>
    <row r="117" spans="1:8" x14ac:dyDescent="0.2">
      <c r="A117" s="167" t="s">
        <v>3817</v>
      </c>
      <c r="B117" s="163" t="s">
        <v>3851</v>
      </c>
      <c r="C117" s="164" t="s">
        <v>3852</v>
      </c>
      <c r="D117">
        <v>119</v>
      </c>
      <c r="E117" s="4">
        <v>8330</v>
      </c>
      <c r="F117">
        <f t="shared" si="2"/>
        <v>6</v>
      </c>
      <c r="G117" s="6">
        <f t="shared" si="3"/>
        <v>2.4451266266449672</v>
      </c>
      <c r="H117" s="4">
        <f>E117*G117*Inputs!$B$4/SUMPRODUCT($E$5:$E$6785,$G$5:$G$6785)</f>
        <v>9408.2374353727246</v>
      </c>
    </row>
    <row r="118" spans="1:8" x14ac:dyDescent="0.2">
      <c r="A118" s="167" t="s">
        <v>3817</v>
      </c>
      <c r="B118" s="163" t="s">
        <v>3853</v>
      </c>
      <c r="C118" s="164" t="s">
        <v>1031</v>
      </c>
      <c r="D118">
        <v>110.5</v>
      </c>
      <c r="E118" s="4">
        <v>6799</v>
      </c>
      <c r="F118">
        <f t="shared" si="2"/>
        <v>5</v>
      </c>
      <c r="G118" s="6">
        <f t="shared" si="3"/>
        <v>2.0447540826884101</v>
      </c>
      <c r="H118" s="4">
        <f>E118*G118*Inputs!$B$4/SUMPRODUCT($E$5:$E$6785,$G$5:$G$6785)</f>
        <v>6421.6707962609789</v>
      </c>
    </row>
    <row r="119" spans="1:8" x14ac:dyDescent="0.2">
      <c r="A119" s="167" t="s">
        <v>3817</v>
      </c>
      <c r="B119" s="163" t="s">
        <v>1032</v>
      </c>
      <c r="C119" s="164" t="s">
        <v>1033</v>
      </c>
      <c r="D119">
        <v>105.4</v>
      </c>
      <c r="E119" s="4">
        <v>6902</v>
      </c>
      <c r="F119">
        <f t="shared" si="2"/>
        <v>5</v>
      </c>
      <c r="G119" s="6">
        <f t="shared" si="3"/>
        <v>2.0447540826884101</v>
      </c>
      <c r="H119" s="4">
        <f>E119*G119*Inputs!$B$4/SUMPRODUCT($E$5:$E$6785,$G$5:$G$6785)</f>
        <v>6518.9545279884223</v>
      </c>
    </row>
    <row r="120" spans="1:8" x14ac:dyDescent="0.2">
      <c r="A120" s="167" t="s">
        <v>3817</v>
      </c>
      <c r="B120" s="163" t="s">
        <v>1034</v>
      </c>
      <c r="C120" s="164" t="s">
        <v>1035</v>
      </c>
      <c r="D120">
        <v>163</v>
      </c>
      <c r="E120" s="4">
        <v>5970</v>
      </c>
      <c r="F120">
        <f t="shared" si="2"/>
        <v>9</v>
      </c>
      <c r="G120" s="6">
        <f t="shared" si="3"/>
        <v>4.1810192586709229</v>
      </c>
      <c r="H120" s="4">
        <f>E120*G120*Inputs!$B$4/SUMPRODUCT($E$5:$E$6785,$G$5:$G$6785)</f>
        <v>11529.710743148018</v>
      </c>
    </row>
    <row r="121" spans="1:8" x14ac:dyDescent="0.2">
      <c r="A121" s="167" t="s">
        <v>3817</v>
      </c>
      <c r="B121" s="163" t="s">
        <v>1036</v>
      </c>
      <c r="C121" s="164" t="s">
        <v>1037</v>
      </c>
      <c r="D121">
        <v>119</v>
      </c>
      <c r="E121" s="4">
        <v>10112</v>
      </c>
      <c r="F121">
        <f t="shared" si="2"/>
        <v>6</v>
      </c>
      <c r="G121" s="6">
        <f t="shared" si="3"/>
        <v>2.4451266266449672</v>
      </c>
      <c r="H121" s="4">
        <f>E121*G121*Inputs!$B$4/SUMPRODUCT($E$5:$E$6785,$G$5:$G$6785)</f>
        <v>11420.899993576111</v>
      </c>
    </row>
    <row r="122" spans="1:8" x14ac:dyDescent="0.2">
      <c r="A122" s="167" t="s">
        <v>3817</v>
      </c>
      <c r="B122" s="163" t="s">
        <v>1038</v>
      </c>
      <c r="C122" s="164" t="s">
        <v>1039</v>
      </c>
      <c r="D122">
        <v>110.3</v>
      </c>
      <c r="E122" s="4">
        <v>8514</v>
      </c>
      <c r="F122">
        <f t="shared" si="2"/>
        <v>5</v>
      </c>
      <c r="G122" s="6">
        <f t="shared" si="3"/>
        <v>2.0447540826884101</v>
      </c>
      <c r="H122" s="4">
        <f>E122*G122*Inputs!$B$4/SUMPRODUCT($E$5:$E$6785,$G$5:$G$6785)</f>
        <v>8041.4921546353844</v>
      </c>
    </row>
    <row r="123" spans="1:8" x14ac:dyDescent="0.2">
      <c r="A123" s="167" t="s">
        <v>3817</v>
      </c>
      <c r="B123" s="163" t="s">
        <v>1040</v>
      </c>
      <c r="C123" s="164" t="s">
        <v>1041</v>
      </c>
      <c r="D123">
        <v>122.1</v>
      </c>
      <c r="E123" s="4">
        <v>5772</v>
      </c>
      <c r="F123">
        <f t="shared" si="2"/>
        <v>6</v>
      </c>
      <c r="G123" s="6">
        <f t="shared" si="3"/>
        <v>2.4451266266449672</v>
      </c>
      <c r="H123" s="4">
        <f>E123*G123*Inputs!$B$4/SUMPRODUCT($E$5:$E$6785,$G$5:$G$6785)</f>
        <v>6519.1292289281355</v>
      </c>
    </row>
    <row r="124" spans="1:8" x14ac:dyDescent="0.2">
      <c r="A124" s="167" t="s">
        <v>3817</v>
      </c>
      <c r="B124" s="163" t="s">
        <v>1042</v>
      </c>
      <c r="C124" s="164" t="s">
        <v>1043</v>
      </c>
      <c r="D124">
        <v>111.5</v>
      </c>
      <c r="E124" s="4">
        <v>7522</v>
      </c>
      <c r="F124">
        <f t="shared" si="2"/>
        <v>6</v>
      </c>
      <c r="G124" s="6">
        <f t="shared" si="3"/>
        <v>2.4451266266449672</v>
      </c>
      <c r="H124" s="4">
        <f>E124*G124*Inputs!$B$4/SUMPRODUCT($E$5:$E$6785,$G$5:$G$6785)</f>
        <v>8495.6496985442554</v>
      </c>
    </row>
    <row r="125" spans="1:8" x14ac:dyDescent="0.2">
      <c r="A125" s="167" t="s">
        <v>3817</v>
      </c>
      <c r="B125" s="163" t="s">
        <v>1044</v>
      </c>
      <c r="C125" s="164" t="s">
        <v>1045</v>
      </c>
      <c r="D125">
        <v>106.5</v>
      </c>
      <c r="E125" s="4">
        <v>8242</v>
      </c>
      <c r="F125">
        <f t="shared" si="2"/>
        <v>5</v>
      </c>
      <c r="G125" s="6">
        <f t="shared" si="3"/>
        <v>2.0447540826884101</v>
      </c>
      <c r="H125" s="4">
        <f>E125*G125*Inputs!$B$4/SUMPRODUCT($E$5:$E$6785,$G$5:$G$6785)</f>
        <v>7784.5875426949533</v>
      </c>
    </row>
    <row r="126" spans="1:8" x14ac:dyDescent="0.2">
      <c r="A126" s="167" t="s">
        <v>3817</v>
      </c>
      <c r="B126" s="163" t="s">
        <v>1046</v>
      </c>
      <c r="C126" s="164" t="s">
        <v>1047</v>
      </c>
      <c r="D126">
        <v>92.3</v>
      </c>
      <c r="E126" s="4">
        <v>7166</v>
      </c>
      <c r="F126">
        <f t="shared" si="2"/>
        <v>4</v>
      </c>
      <c r="G126" s="6">
        <f t="shared" si="3"/>
        <v>1.7099397688077311</v>
      </c>
      <c r="H126" s="4">
        <f>E126*G126*Inputs!$B$4/SUMPRODUCT($E$5:$E$6785,$G$5:$G$6785)</f>
        <v>5660.0403801703869</v>
      </c>
    </row>
    <row r="127" spans="1:8" x14ac:dyDescent="0.2">
      <c r="A127" s="167" t="s">
        <v>3817</v>
      </c>
      <c r="B127" s="163" t="s">
        <v>1048</v>
      </c>
      <c r="C127" s="164" t="s">
        <v>1049</v>
      </c>
      <c r="D127">
        <v>125</v>
      </c>
      <c r="E127" s="4">
        <v>11517</v>
      </c>
      <c r="F127">
        <f t="shared" si="2"/>
        <v>7</v>
      </c>
      <c r="G127" s="6">
        <f t="shared" si="3"/>
        <v>2.9238940129502371</v>
      </c>
      <c r="H127" s="4">
        <f>E127*G127*Inputs!$B$4/SUMPRODUCT($E$5:$E$6785,$G$5:$G$6785)</f>
        <v>15554.745350005736</v>
      </c>
    </row>
    <row r="128" spans="1:8" x14ac:dyDescent="0.2">
      <c r="A128" s="167" t="s">
        <v>3817</v>
      </c>
      <c r="B128" s="163" t="s">
        <v>1050</v>
      </c>
      <c r="C128" s="164" t="s">
        <v>1051</v>
      </c>
      <c r="D128">
        <v>116.3</v>
      </c>
      <c r="E128" s="4">
        <v>7970</v>
      </c>
      <c r="F128">
        <f t="shared" si="2"/>
        <v>6</v>
      </c>
      <c r="G128" s="6">
        <f t="shared" si="3"/>
        <v>2.4451266266449672</v>
      </c>
      <c r="H128" s="4">
        <f>E128*G128*Inputs!$B$4/SUMPRODUCT($E$5:$E$6785,$G$5:$G$6785)</f>
        <v>9001.6389387659801</v>
      </c>
    </row>
    <row r="129" spans="1:8" x14ac:dyDescent="0.2">
      <c r="A129" s="167" t="s">
        <v>3817</v>
      </c>
      <c r="B129" s="163" t="s">
        <v>1052</v>
      </c>
      <c r="C129" s="164" t="s">
        <v>1053</v>
      </c>
      <c r="D129">
        <v>95.7</v>
      </c>
      <c r="E129" s="4">
        <v>8324</v>
      </c>
      <c r="F129">
        <f t="shared" si="2"/>
        <v>4</v>
      </c>
      <c r="G129" s="6">
        <f t="shared" si="3"/>
        <v>1.7099397688077311</v>
      </c>
      <c r="H129" s="4">
        <f>E129*G129*Inputs!$B$4/SUMPRODUCT($E$5:$E$6785,$G$5:$G$6785)</f>
        <v>6574.6826855342324</v>
      </c>
    </row>
    <row r="130" spans="1:8" x14ac:dyDescent="0.2">
      <c r="A130" s="167" t="s">
        <v>3817</v>
      </c>
      <c r="B130" s="163" t="s">
        <v>1054</v>
      </c>
      <c r="C130" s="164" t="s">
        <v>1055</v>
      </c>
      <c r="D130">
        <v>144.19999999999999</v>
      </c>
      <c r="E130" s="4">
        <v>6147</v>
      </c>
      <c r="F130">
        <f t="shared" si="2"/>
        <v>8</v>
      </c>
      <c r="G130" s="6">
        <f t="shared" si="3"/>
        <v>3.4964063234208851</v>
      </c>
      <c r="H130" s="4">
        <f>E130*G130*Inputs!$B$4/SUMPRODUCT($E$5:$E$6785,$G$5:$G$6785)</f>
        <v>9927.6629196918184</v>
      </c>
    </row>
    <row r="131" spans="1:8" x14ac:dyDescent="0.2">
      <c r="A131" s="167" t="s">
        <v>1058</v>
      </c>
      <c r="B131" s="163" t="s">
        <v>1056</v>
      </c>
      <c r="C131" s="164" t="s">
        <v>1057</v>
      </c>
      <c r="D131">
        <v>119.2</v>
      </c>
      <c r="E131" s="4">
        <v>8779</v>
      </c>
      <c r="F131">
        <f t="shared" si="2"/>
        <v>6</v>
      </c>
      <c r="G131" s="6">
        <f t="shared" si="3"/>
        <v>2.4451266266449672</v>
      </c>
      <c r="H131" s="4">
        <f>E131*G131*Inputs!$B$4/SUMPRODUCT($E$5:$E$6785,$G$5:$G$6785)</f>
        <v>9915.3561158628036</v>
      </c>
    </row>
    <row r="132" spans="1:8" x14ac:dyDescent="0.2">
      <c r="A132" s="167" t="s">
        <v>1058</v>
      </c>
      <c r="B132" s="163" t="s">
        <v>1059</v>
      </c>
      <c r="C132" s="164" t="s">
        <v>1060</v>
      </c>
      <c r="D132">
        <v>76.599999999999994</v>
      </c>
      <c r="E132" s="4">
        <v>7385</v>
      </c>
      <c r="F132">
        <f t="shared" si="2"/>
        <v>3</v>
      </c>
      <c r="G132" s="6">
        <f t="shared" si="3"/>
        <v>1.4299489790507947</v>
      </c>
      <c r="H132" s="4">
        <f>E132*G132*Inputs!$B$4/SUMPRODUCT($E$5:$E$6785,$G$5:$G$6785)</f>
        <v>4877.900692137121</v>
      </c>
    </row>
    <row r="133" spans="1:8" x14ac:dyDescent="0.2">
      <c r="A133" s="167" t="s">
        <v>1058</v>
      </c>
      <c r="B133" s="163" t="s">
        <v>1061</v>
      </c>
      <c r="C133" s="164" t="s">
        <v>1062</v>
      </c>
      <c r="D133">
        <v>76.099999999999994</v>
      </c>
      <c r="E133" s="4">
        <v>7731</v>
      </c>
      <c r="F133">
        <f t="shared" si="2"/>
        <v>3</v>
      </c>
      <c r="G133" s="6">
        <f t="shared" si="3"/>
        <v>1.4299489790507947</v>
      </c>
      <c r="H133" s="4">
        <f>E133*G133*Inputs!$B$4/SUMPRODUCT($E$5:$E$6785,$G$5:$G$6785)</f>
        <v>5106.4387611255361</v>
      </c>
    </row>
    <row r="134" spans="1:8" x14ac:dyDescent="0.2">
      <c r="A134" s="167" t="s">
        <v>1058</v>
      </c>
      <c r="B134" s="163" t="s">
        <v>1063</v>
      </c>
      <c r="C134" s="164" t="s">
        <v>1064</v>
      </c>
      <c r="D134">
        <v>110.9</v>
      </c>
      <c r="E134" s="4">
        <v>8061</v>
      </c>
      <c r="F134">
        <f t="shared" ref="F134:F197" si="4">VLOOKUP(D134,$K$5:$L$15,2)</f>
        <v>5</v>
      </c>
      <c r="G134" s="6">
        <f t="shared" ref="G134:G197" si="5">VLOOKUP(F134,$L$5:$M$15,2,0)</f>
        <v>2.0447540826884101</v>
      </c>
      <c r="H134" s="4">
        <f>E134*G134*Inputs!$B$4/SUMPRODUCT($E$5:$E$6785,$G$5:$G$6785)</f>
        <v>7613.6326354845933</v>
      </c>
    </row>
    <row r="135" spans="1:8" x14ac:dyDescent="0.2">
      <c r="A135" s="167" t="s">
        <v>1058</v>
      </c>
      <c r="B135" s="163" t="s">
        <v>1065</v>
      </c>
      <c r="C135" s="164" t="s">
        <v>1066</v>
      </c>
      <c r="D135">
        <v>112.7</v>
      </c>
      <c r="E135" s="4">
        <v>8953</v>
      </c>
      <c r="F135">
        <f t="shared" si="4"/>
        <v>6</v>
      </c>
      <c r="G135" s="6">
        <f t="shared" si="5"/>
        <v>2.4451266266449672</v>
      </c>
      <c r="H135" s="4">
        <f>E135*G135*Inputs!$B$4/SUMPRODUCT($E$5:$E$6785,$G$5:$G$6785)</f>
        <v>10111.878722556063</v>
      </c>
    </row>
    <row r="136" spans="1:8" x14ac:dyDescent="0.2">
      <c r="A136" s="167" t="s">
        <v>1058</v>
      </c>
      <c r="B136" s="163" t="s">
        <v>1067</v>
      </c>
      <c r="C136" s="164" t="s">
        <v>1068</v>
      </c>
      <c r="D136">
        <v>84.4</v>
      </c>
      <c r="E136" s="4">
        <v>8812</v>
      </c>
      <c r="F136">
        <f t="shared" si="4"/>
        <v>3</v>
      </c>
      <c r="G136" s="6">
        <f t="shared" si="5"/>
        <v>1.4299489790507947</v>
      </c>
      <c r="H136" s="4">
        <f>E136*G136*Inputs!$B$4/SUMPRODUCT($E$5:$E$6785,$G$5:$G$6785)</f>
        <v>5820.4550980517688</v>
      </c>
    </row>
    <row r="137" spans="1:8" x14ac:dyDescent="0.2">
      <c r="A137" s="167" t="s">
        <v>1058</v>
      </c>
      <c r="B137" s="163" t="s">
        <v>1069</v>
      </c>
      <c r="C137" s="164" t="s">
        <v>1070</v>
      </c>
      <c r="D137">
        <v>72.8</v>
      </c>
      <c r="E137" s="4">
        <v>9513</v>
      </c>
      <c r="F137">
        <f t="shared" si="4"/>
        <v>2</v>
      </c>
      <c r="G137" s="6">
        <f t="shared" si="5"/>
        <v>1.195804741189294</v>
      </c>
      <c r="H137" s="4">
        <f>E137*G137*Inputs!$B$4/SUMPRODUCT($E$5:$E$6785,$G$5:$G$6785)</f>
        <v>5254.6002298265121</v>
      </c>
    </row>
    <row r="138" spans="1:8" x14ac:dyDescent="0.2">
      <c r="A138" s="167" t="s">
        <v>1058</v>
      </c>
      <c r="B138" s="163" t="s">
        <v>1071</v>
      </c>
      <c r="C138" s="164" t="s">
        <v>1072</v>
      </c>
      <c r="D138">
        <v>100.8</v>
      </c>
      <c r="E138" s="4">
        <v>10874</v>
      </c>
      <c r="F138">
        <f t="shared" si="4"/>
        <v>5</v>
      </c>
      <c r="G138" s="6">
        <f t="shared" si="5"/>
        <v>2.0447540826884101</v>
      </c>
      <c r="H138" s="4">
        <f>E138*G138*Inputs!$B$4/SUMPRODUCT($E$5:$E$6785,$G$5:$G$6785)</f>
        <v>10270.517464118529</v>
      </c>
    </row>
    <row r="139" spans="1:8" x14ac:dyDescent="0.2">
      <c r="A139" s="167" t="s">
        <v>1058</v>
      </c>
      <c r="B139" s="163" t="s">
        <v>1073</v>
      </c>
      <c r="C139" s="164" t="s">
        <v>1074</v>
      </c>
      <c r="D139">
        <v>128.19999999999999</v>
      </c>
      <c r="E139" s="4">
        <v>9862</v>
      </c>
      <c r="F139">
        <f t="shared" si="4"/>
        <v>7</v>
      </c>
      <c r="G139" s="6">
        <f t="shared" si="5"/>
        <v>2.9238940129502371</v>
      </c>
      <c r="H139" s="4">
        <f>E139*G139*Inputs!$B$4/SUMPRODUCT($E$5:$E$6785,$G$5:$G$6785)</f>
        <v>13319.518854020715</v>
      </c>
    </row>
    <row r="140" spans="1:8" x14ac:dyDescent="0.2">
      <c r="A140" s="167" t="s">
        <v>1058</v>
      </c>
      <c r="B140" s="163" t="s">
        <v>1075</v>
      </c>
      <c r="C140" s="164" t="s">
        <v>1076</v>
      </c>
      <c r="D140">
        <v>86.5</v>
      </c>
      <c r="E140" s="4">
        <v>5836</v>
      </c>
      <c r="F140">
        <f t="shared" si="4"/>
        <v>3</v>
      </c>
      <c r="G140" s="6">
        <f t="shared" si="5"/>
        <v>1.4299489790507947</v>
      </c>
      <c r="H140" s="4">
        <f>E140*G140*Inputs!$B$4/SUMPRODUCT($E$5:$E$6785,$G$5:$G$6785)</f>
        <v>3854.7634988912987</v>
      </c>
    </row>
    <row r="141" spans="1:8" x14ac:dyDescent="0.2">
      <c r="A141" s="167" t="s">
        <v>1058</v>
      </c>
      <c r="B141" s="163" t="s">
        <v>1077</v>
      </c>
      <c r="C141" s="164" t="s">
        <v>1078</v>
      </c>
      <c r="D141">
        <v>91.5</v>
      </c>
      <c r="E141" s="4">
        <v>7822</v>
      </c>
      <c r="F141">
        <f t="shared" si="4"/>
        <v>4</v>
      </c>
      <c r="G141" s="6">
        <f t="shared" si="5"/>
        <v>1.7099397688077311</v>
      </c>
      <c r="H141" s="4">
        <f>E141*G141*Inputs!$B$4/SUMPRODUCT($E$5:$E$6785,$G$5:$G$6785)</f>
        <v>6178.1797172331517</v>
      </c>
    </row>
    <row r="142" spans="1:8" x14ac:dyDescent="0.2">
      <c r="A142" s="167" t="s">
        <v>1058</v>
      </c>
      <c r="B142" s="163" t="s">
        <v>1079</v>
      </c>
      <c r="C142" s="164" t="s">
        <v>1080</v>
      </c>
      <c r="D142">
        <v>60.4</v>
      </c>
      <c r="E142" s="4">
        <v>8004</v>
      </c>
      <c r="F142">
        <f t="shared" si="4"/>
        <v>1</v>
      </c>
      <c r="G142" s="6">
        <f t="shared" si="5"/>
        <v>1</v>
      </c>
      <c r="H142" s="4">
        <f>E142*G142*Inputs!$B$4/SUMPRODUCT($E$5:$E$6785,$G$5:$G$6785)</f>
        <v>3697.1663591484689</v>
      </c>
    </row>
    <row r="143" spans="1:8" x14ac:dyDescent="0.2">
      <c r="A143" s="167" t="s">
        <v>1058</v>
      </c>
      <c r="B143" s="163" t="s">
        <v>8695</v>
      </c>
      <c r="C143" s="164" t="s">
        <v>8696</v>
      </c>
      <c r="D143">
        <v>94.6</v>
      </c>
      <c r="E143" s="4">
        <v>7341</v>
      </c>
      <c r="F143">
        <f t="shared" si="4"/>
        <v>4</v>
      </c>
      <c r="G143" s="6">
        <f t="shared" si="5"/>
        <v>1.7099397688077311</v>
      </c>
      <c r="H143" s="4">
        <f>E143*G143*Inputs!$B$4/SUMPRODUCT($E$5:$E$6785,$G$5:$G$6785)</f>
        <v>5798.2635264904848</v>
      </c>
    </row>
    <row r="144" spans="1:8" x14ac:dyDescent="0.2">
      <c r="A144" s="167" t="s">
        <v>1058</v>
      </c>
      <c r="B144" s="163" t="s">
        <v>8697</v>
      </c>
      <c r="C144" s="164" t="s">
        <v>8698</v>
      </c>
      <c r="D144">
        <v>120.9</v>
      </c>
      <c r="E144" s="4">
        <v>7949</v>
      </c>
      <c r="F144">
        <f t="shared" si="4"/>
        <v>6</v>
      </c>
      <c r="G144" s="6">
        <f t="shared" si="5"/>
        <v>2.4451266266449672</v>
      </c>
      <c r="H144" s="4">
        <f>E144*G144*Inputs!$B$4/SUMPRODUCT($E$5:$E$6785,$G$5:$G$6785)</f>
        <v>8977.9206931305889</v>
      </c>
    </row>
    <row r="145" spans="1:8" x14ac:dyDescent="0.2">
      <c r="A145" s="167" t="s">
        <v>1058</v>
      </c>
      <c r="B145" s="163" t="s">
        <v>8699</v>
      </c>
      <c r="C145" s="164" t="s">
        <v>8700</v>
      </c>
      <c r="D145">
        <v>110</v>
      </c>
      <c r="E145" s="4">
        <v>7734</v>
      </c>
      <c r="F145">
        <f t="shared" si="4"/>
        <v>5</v>
      </c>
      <c r="G145" s="6">
        <f t="shared" si="5"/>
        <v>2.0447540826884101</v>
      </c>
      <c r="H145" s="4">
        <f>E145*G145*Inputs!$B$4/SUMPRODUCT($E$5:$E$6785,$G$5:$G$6785)</f>
        <v>7304.7803998062091</v>
      </c>
    </row>
    <row r="146" spans="1:8" x14ac:dyDescent="0.2">
      <c r="A146" s="167" t="s">
        <v>1058</v>
      </c>
      <c r="B146" s="163" t="s">
        <v>8701</v>
      </c>
      <c r="C146" s="164" t="s">
        <v>8702</v>
      </c>
      <c r="D146">
        <v>84.4</v>
      </c>
      <c r="E146" s="4">
        <v>8353</v>
      </c>
      <c r="F146">
        <f t="shared" si="4"/>
        <v>3</v>
      </c>
      <c r="G146" s="6">
        <f t="shared" si="5"/>
        <v>1.4299489790507947</v>
      </c>
      <c r="H146" s="4">
        <f>E146*G146*Inputs!$B$4/SUMPRODUCT($E$5:$E$6785,$G$5:$G$6785)</f>
        <v>5517.2788735844779</v>
      </c>
    </row>
    <row r="147" spans="1:8" x14ac:dyDescent="0.2">
      <c r="A147" s="167" t="s">
        <v>1058</v>
      </c>
      <c r="B147" s="163" t="s">
        <v>8703</v>
      </c>
      <c r="C147" s="164" t="s">
        <v>8704</v>
      </c>
      <c r="D147">
        <v>83.2</v>
      </c>
      <c r="E147" s="4">
        <v>7668</v>
      </c>
      <c r="F147">
        <f t="shared" si="4"/>
        <v>3</v>
      </c>
      <c r="G147" s="6">
        <f t="shared" si="5"/>
        <v>1.4299489790507947</v>
      </c>
      <c r="H147" s="4">
        <f>E147*G147*Inputs!$B$4/SUMPRODUCT($E$5:$E$6785,$G$5:$G$6785)</f>
        <v>5064.826338159437</v>
      </c>
    </row>
    <row r="148" spans="1:8" x14ac:dyDescent="0.2">
      <c r="A148" s="167" t="s">
        <v>1058</v>
      </c>
      <c r="B148" s="163" t="s">
        <v>8705</v>
      </c>
      <c r="C148" s="164" t="s">
        <v>8706</v>
      </c>
      <c r="D148">
        <v>58.8</v>
      </c>
      <c r="E148" s="4">
        <v>8527</v>
      </c>
      <c r="F148">
        <f t="shared" si="4"/>
        <v>1</v>
      </c>
      <c r="G148" s="6">
        <f t="shared" si="5"/>
        <v>1</v>
      </c>
      <c r="H148" s="4">
        <f>E148*G148*Inputs!$B$4/SUMPRODUCT($E$5:$E$6785,$G$5:$G$6785)</f>
        <v>3938.7478191478003</v>
      </c>
    </row>
    <row r="149" spans="1:8" x14ac:dyDescent="0.2">
      <c r="A149" s="167" t="s">
        <v>1058</v>
      </c>
      <c r="B149" s="163" t="s">
        <v>8707</v>
      </c>
      <c r="C149" s="164" t="s">
        <v>8708</v>
      </c>
      <c r="D149">
        <v>120.2</v>
      </c>
      <c r="E149" s="4">
        <v>7882</v>
      </c>
      <c r="F149">
        <f t="shared" si="4"/>
        <v>6</v>
      </c>
      <c r="G149" s="6">
        <f t="shared" si="5"/>
        <v>2.4451266266449672</v>
      </c>
      <c r="H149" s="4">
        <f>E149*G149*Inputs!$B$4/SUMPRODUCT($E$5:$E$6785,$G$5:$G$6785)</f>
        <v>8902.2481951509981</v>
      </c>
    </row>
    <row r="150" spans="1:8" x14ac:dyDescent="0.2">
      <c r="A150" s="167" t="s">
        <v>1058</v>
      </c>
      <c r="B150" s="163" t="s">
        <v>8709</v>
      </c>
      <c r="C150" s="164" t="s">
        <v>8710</v>
      </c>
      <c r="D150">
        <v>96.2</v>
      </c>
      <c r="E150" s="4">
        <v>8338</v>
      </c>
      <c r="F150">
        <f t="shared" si="4"/>
        <v>4</v>
      </c>
      <c r="G150" s="6">
        <f t="shared" si="5"/>
        <v>1.7099397688077311</v>
      </c>
      <c r="H150" s="4">
        <f>E150*G150*Inputs!$B$4/SUMPRODUCT($E$5:$E$6785,$G$5:$G$6785)</f>
        <v>6585.7405372398407</v>
      </c>
    </row>
    <row r="151" spans="1:8" x14ac:dyDescent="0.2">
      <c r="A151" s="167" t="s">
        <v>1058</v>
      </c>
      <c r="B151" s="163" t="s">
        <v>8711</v>
      </c>
      <c r="C151" s="164" t="s">
        <v>8712</v>
      </c>
      <c r="D151">
        <v>50.6</v>
      </c>
      <c r="E151" s="4">
        <v>7859</v>
      </c>
      <c r="F151">
        <f t="shared" si="4"/>
        <v>1</v>
      </c>
      <c r="G151" s="6">
        <f t="shared" si="5"/>
        <v>1</v>
      </c>
      <c r="H151" s="4">
        <f>E151*G151*Inputs!$B$4/SUMPRODUCT($E$5:$E$6785,$G$5:$G$6785)</f>
        <v>3630.1887077146198</v>
      </c>
    </row>
    <row r="152" spans="1:8" x14ac:dyDescent="0.2">
      <c r="A152" s="167" t="s">
        <v>1058</v>
      </c>
      <c r="B152" s="163" t="s">
        <v>8713</v>
      </c>
      <c r="C152" s="164" t="s">
        <v>13272</v>
      </c>
      <c r="D152">
        <v>65.900000000000006</v>
      </c>
      <c r="E152" s="4">
        <v>6509</v>
      </c>
      <c r="F152">
        <f t="shared" si="4"/>
        <v>2</v>
      </c>
      <c r="G152" s="6">
        <f t="shared" si="5"/>
        <v>1.195804741189294</v>
      </c>
      <c r="H152" s="4">
        <f>E152*G152*Inputs!$B$4/SUMPRODUCT($E$5:$E$6785,$G$5:$G$6785)</f>
        <v>3595.3109319815799</v>
      </c>
    </row>
    <row r="153" spans="1:8" x14ac:dyDescent="0.2">
      <c r="A153" s="167" t="s">
        <v>1058</v>
      </c>
      <c r="B153" s="163" t="s">
        <v>13273</v>
      </c>
      <c r="C153" s="164" t="s">
        <v>13274</v>
      </c>
      <c r="D153">
        <v>84.6</v>
      </c>
      <c r="E153" s="4">
        <v>7713</v>
      </c>
      <c r="F153">
        <f t="shared" si="4"/>
        <v>3</v>
      </c>
      <c r="G153" s="6">
        <f t="shared" si="5"/>
        <v>1.4299489790507947</v>
      </c>
      <c r="H153" s="4">
        <f>E153*G153*Inputs!$B$4/SUMPRODUCT($E$5:$E$6785,$G$5:$G$6785)</f>
        <v>5094.5494974209369</v>
      </c>
    </row>
    <row r="154" spans="1:8" x14ac:dyDescent="0.2">
      <c r="A154" s="167" t="s">
        <v>1058</v>
      </c>
      <c r="B154" s="163" t="s">
        <v>13275</v>
      </c>
      <c r="C154" s="164" t="s">
        <v>13276</v>
      </c>
      <c r="D154">
        <v>56.6</v>
      </c>
      <c r="E154" s="4">
        <v>8473</v>
      </c>
      <c r="F154">
        <f t="shared" si="4"/>
        <v>1</v>
      </c>
      <c r="G154" s="6">
        <f t="shared" si="5"/>
        <v>1</v>
      </c>
      <c r="H154" s="4">
        <f>E154*G154*Inputs!$B$4/SUMPRODUCT($E$5:$E$6785,$G$5:$G$6785)</f>
        <v>3913.8044179241601</v>
      </c>
    </row>
    <row r="155" spans="1:8" x14ac:dyDescent="0.2">
      <c r="A155" s="167" t="s">
        <v>1058</v>
      </c>
      <c r="B155" s="163" t="s">
        <v>13277</v>
      </c>
      <c r="C155" s="164" t="s">
        <v>13278</v>
      </c>
      <c r="D155">
        <v>49</v>
      </c>
      <c r="E155" s="4">
        <v>7572</v>
      </c>
      <c r="F155">
        <f t="shared" si="4"/>
        <v>1</v>
      </c>
      <c r="G155" s="6">
        <f t="shared" si="5"/>
        <v>1</v>
      </c>
      <c r="H155" s="4">
        <f>E155*G155*Inputs!$B$4/SUMPRODUCT($E$5:$E$6785,$G$5:$G$6785)</f>
        <v>3497.6191493593465</v>
      </c>
    </row>
    <row r="156" spans="1:8" x14ac:dyDescent="0.2">
      <c r="A156" s="167" t="s">
        <v>1058</v>
      </c>
      <c r="B156" s="163" t="s">
        <v>1099</v>
      </c>
      <c r="C156" s="164" t="s">
        <v>1100</v>
      </c>
      <c r="D156">
        <v>94</v>
      </c>
      <c r="E156" s="4">
        <v>6643</v>
      </c>
      <c r="F156">
        <f t="shared" si="4"/>
        <v>4</v>
      </c>
      <c r="G156" s="6">
        <f t="shared" si="5"/>
        <v>1.7099397688077311</v>
      </c>
      <c r="H156" s="4">
        <f>E156*G156*Inputs!$B$4/SUMPRODUCT($E$5:$E$6785,$G$5:$G$6785)</f>
        <v>5246.9506343108969</v>
      </c>
    </row>
    <row r="157" spans="1:8" x14ac:dyDescent="0.2">
      <c r="A157" s="167" t="s">
        <v>1058</v>
      </c>
      <c r="B157" s="163" t="s">
        <v>1101</v>
      </c>
      <c r="C157" s="164" t="s">
        <v>1102</v>
      </c>
      <c r="D157">
        <v>57.5</v>
      </c>
      <c r="E157" s="4">
        <v>7910</v>
      </c>
      <c r="F157">
        <f t="shared" si="4"/>
        <v>1</v>
      </c>
      <c r="G157" s="6">
        <f t="shared" si="5"/>
        <v>1</v>
      </c>
      <c r="H157" s="4">
        <f>E157*G157*Inputs!$B$4/SUMPRODUCT($E$5:$E$6785,$G$5:$G$6785)</f>
        <v>3653.746364425836</v>
      </c>
    </row>
    <row r="158" spans="1:8" x14ac:dyDescent="0.2">
      <c r="A158" s="167" t="s">
        <v>1058</v>
      </c>
      <c r="B158" s="163" t="s">
        <v>4615</v>
      </c>
      <c r="C158" s="164" t="s">
        <v>4616</v>
      </c>
      <c r="D158">
        <v>70.099999999999994</v>
      </c>
      <c r="E158" s="4">
        <v>7894</v>
      </c>
      <c r="F158">
        <f t="shared" si="4"/>
        <v>2</v>
      </c>
      <c r="G158" s="6">
        <f t="shared" si="5"/>
        <v>1.195804741189294</v>
      </c>
      <c r="H158" s="4">
        <f>E158*G158*Inputs!$B$4/SUMPRODUCT($E$5:$E$6785,$G$5:$G$6785)</f>
        <v>4360.3294664407113</v>
      </c>
    </row>
    <row r="159" spans="1:8" x14ac:dyDescent="0.2">
      <c r="A159" s="167" t="s">
        <v>1058</v>
      </c>
      <c r="B159" s="163" t="s">
        <v>4617</v>
      </c>
      <c r="C159" s="164" t="s">
        <v>4618</v>
      </c>
      <c r="D159">
        <v>81.900000000000006</v>
      </c>
      <c r="E159" s="4">
        <v>7132</v>
      </c>
      <c r="F159">
        <f t="shared" si="4"/>
        <v>3</v>
      </c>
      <c r="G159" s="6">
        <f t="shared" si="5"/>
        <v>1.4299489790507947</v>
      </c>
      <c r="H159" s="4">
        <f>E159*G159*Inputs!$B$4/SUMPRODUCT($E$5:$E$6785,$G$5:$G$6785)</f>
        <v>4710.7904856224714</v>
      </c>
    </row>
    <row r="160" spans="1:8" x14ac:dyDescent="0.2">
      <c r="A160" s="167" t="s">
        <v>1058</v>
      </c>
      <c r="B160" s="163" t="s">
        <v>4619</v>
      </c>
      <c r="C160" s="164" t="s">
        <v>4620</v>
      </c>
      <c r="D160">
        <v>69.5</v>
      </c>
      <c r="E160" s="4">
        <v>12064</v>
      </c>
      <c r="F160">
        <f t="shared" si="4"/>
        <v>2</v>
      </c>
      <c r="G160" s="6">
        <f t="shared" si="5"/>
        <v>1.195804741189294</v>
      </c>
      <c r="H160" s="4">
        <f>E160*G160*Inputs!$B$4/SUMPRODUCT($E$5:$E$6785,$G$5:$G$6785)</f>
        <v>6663.6704691082778</v>
      </c>
    </row>
    <row r="161" spans="1:8" x14ac:dyDescent="0.2">
      <c r="A161" s="167" t="s">
        <v>1058</v>
      </c>
      <c r="B161" s="163" t="s">
        <v>4621</v>
      </c>
      <c r="C161" s="164" t="s">
        <v>4622</v>
      </c>
      <c r="D161">
        <v>57.4</v>
      </c>
      <c r="E161" s="4">
        <v>8076</v>
      </c>
      <c r="F161">
        <f t="shared" si="4"/>
        <v>1</v>
      </c>
      <c r="G161" s="6">
        <f t="shared" si="5"/>
        <v>1</v>
      </c>
      <c r="H161" s="4">
        <f>E161*G161*Inputs!$B$4/SUMPRODUCT($E$5:$E$6785,$G$5:$G$6785)</f>
        <v>3730.424227446656</v>
      </c>
    </row>
    <row r="162" spans="1:8" x14ac:dyDescent="0.2">
      <c r="A162" s="167" t="s">
        <v>1058</v>
      </c>
      <c r="B162" s="163" t="s">
        <v>4623</v>
      </c>
      <c r="C162" s="164" t="s">
        <v>4624</v>
      </c>
      <c r="D162">
        <v>80.599999999999994</v>
      </c>
      <c r="E162" s="4">
        <v>7621</v>
      </c>
      <c r="F162">
        <f t="shared" si="4"/>
        <v>3</v>
      </c>
      <c r="G162" s="6">
        <f t="shared" si="5"/>
        <v>1.4299489790507947</v>
      </c>
      <c r="H162" s="4">
        <f>E162*G162*Inputs!$B$4/SUMPRODUCT($E$5:$E$6785,$G$5:$G$6785)</f>
        <v>5033.7821495974276</v>
      </c>
    </row>
    <row r="163" spans="1:8" x14ac:dyDescent="0.2">
      <c r="A163" s="167" t="s">
        <v>1058</v>
      </c>
      <c r="B163" s="163" t="s">
        <v>4834</v>
      </c>
      <c r="C163" s="164" t="s">
        <v>4835</v>
      </c>
      <c r="D163">
        <v>67.099999999999994</v>
      </c>
      <c r="E163" s="4">
        <v>6999</v>
      </c>
      <c r="F163">
        <f t="shared" si="4"/>
        <v>2</v>
      </c>
      <c r="G163" s="6">
        <f t="shared" si="5"/>
        <v>1.195804741189294</v>
      </c>
      <c r="H163" s="4">
        <f>E163*G163*Inputs!$B$4/SUMPRODUCT($E$5:$E$6785,$G$5:$G$6785)</f>
        <v>3865.9673087938359</v>
      </c>
    </row>
    <row r="164" spans="1:8" x14ac:dyDescent="0.2">
      <c r="A164" s="167" t="s">
        <v>1058</v>
      </c>
      <c r="B164" s="163" t="s">
        <v>4836</v>
      </c>
      <c r="C164" s="164" t="s">
        <v>13290</v>
      </c>
      <c r="D164">
        <v>69.599999999999994</v>
      </c>
      <c r="E164" s="4">
        <v>7790</v>
      </c>
      <c r="F164">
        <f t="shared" si="4"/>
        <v>2</v>
      </c>
      <c r="G164" s="6">
        <f t="shared" si="5"/>
        <v>1.195804741189294</v>
      </c>
      <c r="H164" s="4">
        <f>E164*G164*Inputs!$B$4/SUMPRODUCT($E$5:$E$6785,$G$5:$G$6785)</f>
        <v>4302.8840313621922</v>
      </c>
    </row>
    <row r="165" spans="1:8" x14ac:dyDescent="0.2">
      <c r="A165" s="167" t="s">
        <v>1058</v>
      </c>
      <c r="B165" s="163" t="s">
        <v>13291</v>
      </c>
      <c r="C165" s="164" t="s">
        <v>3932</v>
      </c>
      <c r="D165">
        <v>77.3</v>
      </c>
      <c r="E165" s="4">
        <v>8559</v>
      </c>
      <c r="F165">
        <f t="shared" si="4"/>
        <v>3</v>
      </c>
      <c r="G165" s="6">
        <f t="shared" si="5"/>
        <v>1.4299489790507947</v>
      </c>
      <c r="H165" s="4">
        <f>E165*G165*Inputs!$B$4/SUMPRODUCT($E$5:$E$6785,$G$5:$G$6785)</f>
        <v>5653.3448915371182</v>
      </c>
    </row>
    <row r="166" spans="1:8" x14ac:dyDescent="0.2">
      <c r="A166" s="167" t="s">
        <v>1058</v>
      </c>
      <c r="B166" s="163" t="s">
        <v>4837</v>
      </c>
      <c r="C166" s="164" t="s">
        <v>4838</v>
      </c>
      <c r="D166">
        <v>76.8</v>
      </c>
      <c r="E166" s="4">
        <v>6814</v>
      </c>
      <c r="F166">
        <f t="shared" si="4"/>
        <v>3</v>
      </c>
      <c r="G166" s="6">
        <f t="shared" si="5"/>
        <v>1.4299489790507947</v>
      </c>
      <c r="H166" s="4">
        <f>E166*G166*Inputs!$B$4/SUMPRODUCT($E$5:$E$6785,$G$5:$G$6785)</f>
        <v>4500.7468268412103</v>
      </c>
    </row>
    <row r="167" spans="1:8" x14ac:dyDescent="0.2">
      <c r="A167" s="167" t="s">
        <v>1058</v>
      </c>
      <c r="B167" s="163" t="s">
        <v>4839</v>
      </c>
      <c r="C167" s="164" t="s">
        <v>4840</v>
      </c>
      <c r="D167">
        <v>61.6</v>
      </c>
      <c r="E167" s="4">
        <v>7720</v>
      </c>
      <c r="F167">
        <f t="shared" si="4"/>
        <v>1</v>
      </c>
      <c r="G167" s="6">
        <f t="shared" si="5"/>
        <v>1</v>
      </c>
      <c r="H167" s="4">
        <f>E167*G167*Inputs!$B$4/SUMPRODUCT($E$5:$E$6785,$G$5:$G$6785)</f>
        <v>3565.9825453056196</v>
      </c>
    </row>
    <row r="168" spans="1:8" x14ac:dyDescent="0.2">
      <c r="A168" s="167" t="s">
        <v>1058</v>
      </c>
      <c r="B168" s="163" t="s">
        <v>4841</v>
      </c>
      <c r="C168" s="164" t="s">
        <v>4842</v>
      </c>
      <c r="D168">
        <v>65.599999999999994</v>
      </c>
      <c r="E168" s="4">
        <v>6443</v>
      </c>
      <c r="F168">
        <f t="shared" si="4"/>
        <v>2</v>
      </c>
      <c r="G168" s="6">
        <f t="shared" si="5"/>
        <v>1.195804741189294</v>
      </c>
      <c r="H168" s="4">
        <f>E168*G168*Inputs!$B$4/SUMPRODUCT($E$5:$E$6785,$G$5:$G$6785)</f>
        <v>3558.8551751048271</v>
      </c>
    </row>
    <row r="169" spans="1:8" x14ac:dyDescent="0.2">
      <c r="A169" s="167" t="s">
        <v>1058</v>
      </c>
      <c r="B169" s="163" t="s">
        <v>4843</v>
      </c>
      <c r="C169" s="164" t="s">
        <v>4844</v>
      </c>
      <c r="D169">
        <v>76.099999999999994</v>
      </c>
      <c r="E169" s="4">
        <v>7165</v>
      </c>
      <c r="F169">
        <f t="shared" si="4"/>
        <v>3</v>
      </c>
      <c r="G169" s="6">
        <f t="shared" si="5"/>
        <v>1.4299489790507947</v>
      </c>
      <c r="H169" s="4">
        <f>E169*G169*Inputs!$B$4/SUMPRODUCT($E$5:$E$6785,$G$5:$G$6785)</f>
        <v>4732.5874690809032</v>
      </c>
    </row>
    <row r="170" spans="1:8" x14ac:dyDescent="0.2">
      <c r="A170" s="167" t="s">
        <v>4847</v>
      </c>
      <c r="B170" s="163" t="s">
        <v>4845</v>
      </c>
      <c r="C170" s="164" t="s">
        <v>4846</v>
      </c>
      <c r="D170">
        <v>70.099999999999994</v>
      </c>
      <c r="E170" s="4">
        <v>8593</v>
      </c>
      <c r="F170">
        <f t="shared" si="4"/>
        <v>2</v>
      </c>
      <c r="G170" s="6">
        <f t="shared" si="5"/>
        <v>1.195804741189294</v>
      </c>
      <c r="H170" s="4">
        <f>E170*G170*Inputs!$B$4/SUMPRODUCT($E$5:$E$6785,$G$5:$G$6785)</f>
        <v>4746.429073362684</v>
      </c>
    </row>
    <row r="171" spans="1:8" x14ac:dyDescent="0.2">
      <c r="A171" s="167" t="s">
        <v>4847</v>
      </c>
      <c r="B171" s="163" t="s">
        <v>4848</v>
      </c>
      <c r="C171" s="164" t="s">
        <v>4849</v>
      </c>
      <c r="D171">
        <v>77.2</v>
      </c>
      <c r="E171" s="4">
        <v>8202</v>
      </c>
      <c r="F171">
        <f t="shared" si="4"/>
        <v>3</v>
      </c>
      <c r="G171" s="6">
        <f t="shared" si="5"/>
        <v>1.4299489790507947</v>
      </c>
      <c r="H171" s="4">
        <f>E171*G171*Inputs!$B$4/SUMPRODUCT($E$5:$E$6785,$G$5:$G$6785)</f>
        <v>5417.5411613958931</v>
      </c>
    </row>
    <row r="172" spans="1:8" x14ac:dyDescent="0.2">
      <c r="A172" s="167" t="s">
        <v>4847</v>
      </c>
      <c r="B172" s="163" t="s">
        <v>4850</v>
      </c>
      <c r="C172" s="164" t="s">
        <v>4851</v>
      </c>
      <c r="D172">
        <v>129.19999999999999</v>
      </c>
      <c r="E172" s="4">
        <v>8313</v>
      </c>
      <c r="F172">
        <f t="shared" si="4"/>
        <v>7</v>
      </c>
      <c r="G172" s="6">
        <f t="shared" si="5"/>
        <v>2.9238940129502371</v>
      </c>
      <c r="H172" s="4">
        <f>E172*G172*Inputs!$B$4/SUMPRODUCT($E$5:$E$6785,$G$5:$G$6785)</f>
        <v>11227.454900980958</v>
      </c>
    </row>
    <row r="173" spans="1:8" x14ac:dyDescent="0.2">
      <c r="A173" s="167" t="s">
        <v>4847</v>
      </c>
      <c r="B173" s="163" t="s">
        <v>4852</v>
      </c>
      <c r="C173" s="164" t="s">
        <v>4853</v>
      </c>
      <c r="D173">
        <v>70.5</v>
      </c>
      <c r="E173" s="4">
        <v>7115</v>
      </c>
      <c r="F173">
        <f t="shared" si="4"/>
        <v>2</v>
      </c>
      <c r="G173" s="6">
        <f t="shared" si="5"/>
        <v>1.195804741189294</v>
      </c>
      <c r="H173" s="4">
        <f>E173*G173*Inputs!$B$4/SUMPRODUCT($E$5:$E$6785,$G$5:$G$6785)</f>
        <v>3930.0410633044917</v>
      </c>
    </row>
    <row r="174" spans="1:8" x14ac:dyDescent="0.2">
      <c r="A174" s="167" t="s">
        <v>4847</v>
      </c>
      <c r="B174" s="163" t="s">
        <v>4854</v>
      </c>
      <c r="C174" s="164" t="s">
        <v>4855</v>
      </c>
      <c r="D174">
        <v>98.8</v>
      </c>
      <c r="E174" s="4">
        <v>8508</v>
      </c>
      <c r="F174">
        <f t="shared" si="4"/>
        <v>4</v>
      </c>
      <c r="G174" s="6">
        <f t="shared" si="5"/>
        <v>1.7099397688077311</v>
      </c>
      <c r="H174" s="4">
        <f>E174*G174*Inputs!$B$4/SUMPRODUCT($E$5:$E$6785,$G$5:$G$6785)</f>
        <v>6720.0144508079338</v>
      </c>
    </row>
    <row r="175" spans="1:8" x14ac:dyDescent="0.2">
      <c r="A175" s="167" t="s">
        <v>4847</v>
      </c>
      <c r="B175" s="163" t="s">
        <v>4856</v>
      </c>
      <c r="C175" s="164" t="s">
        <v>4857</v>
      </c>
      <c r="D175">
        <v>74.8</v>
      </c>
      <c r="E175" s="4">
        <v>8731</v>
      </c>
      <c r="F175">
        <f t="shared" si="4"/>
        <v>3</v>
      </c>
      <c r="G175" s="6">
        <f t="shared" si="5"/>
        <v>1.4299489790507947</v>
      </c>
      <c r="H175" s="4">
        <f>E175*G175*Inputs!$B$4/SUMPRODUCT($E$5:$E$6785,$G$5:$G$6785)</f>
        <v>5766.9534113810696</v>
      </c>
    </row>
    <row r="176" spans="1:8" x14ac:dyDescent="0.2">
      <c r="A176" s="167" t="s">
        <v>4847</v>
      </c>
      <c r="B176" s="163" t="s">
        <v>4858</v>
      </c>
      <c r="C176" s="164" t="s">
        <v>4859</v>
      </c>
      <c r="D176">
        <v>148.9</v>
      </c>
      <c r="E176" s="4">
        <v>11413</v>
      </c>
      <c r="F176">
        <f t="shared" si="4"/>
        <v>9</v>
      </c>
      <c r="G176" s="6">
        <f t="shared" si="5"/>
        <v>4.1810192586709229</v>
      </c>
      <c r="H176" s="4">
        <f>E176*G176*Inputs!$B$4/SUMPRODUCT($E$5:$E$6785,$G$5:$G$6785)</f>
        <v>22041.639650175603</v>
      </c>
    </row>
    <row r="177" spans="1:8" x14ac:dyDescent="0.2">
      <c r="A177" s="167" t="s">
        <v>4847</v>
      </c>
      <c r="B177" s="163" t="s">
        <v>4860</v>
      </c>
      <c r="C177" s="164" t="s">
        <v>4861</v>
      </c>
      <c r="D177">
        <v>86.9</v>
      </c>
      <c r="E177" s="4">
        <v>7469</v>
      </c>
      <c r="F177">
        <f t="shared" si="4"/>
        <v>4</v>
      </c>
      <c r="G177" s="6">
        <f t="shared" si="5"/>
        <v>1.7099397688077311</v>
      </c>
      <c r="H177" s="4">
        <f>E177*G177*Inputs!$B$4/SUMPRODUCT($E$5:$E$6785,$G$5:$G$6785)</f>
        <v>5899.3638849417566</v>
      </c>
    </row>
    <row r="178" spans="1:8" x14ac:dyDescent="0.2">
      <c r="A178" s="167" t="s">
        <v>4847</v>
      </c>
      <c r="B178" s="163" t="s">
        <v>4862</v>
      </c>
      <c r="C178" s="164" t="s">
        <v>1103</v>
      </c>
      <c r="D178">
        <v>145.1</v>
      </c>
      <c r="E178" s="4">
        <v>9511</v>
      </c>
      <c r="F178">
        <f t="shared" si="4"/>
        <v>8</v>
      </c>
      <c r="G178" s="6">
        <f t="shared" si="5"/>
        <v>3.4964063234208851</v>
      </c>
      <c r="H178" s="4">
        <f>E178*G178*Inputs!$B$4/SUMPRODUCT($E$5:$E$6785,$G$5:$G$6785)</f>
        <v>15360.664068519425</v>
      </c>
    </row>
    <row r="179" spans="1:8" x14ac:dyDescent="0.2">
      <c r="A179" s="167" t="s">
        <v>4847</v>
      </c>
      <c r="B179" s="163" t="s">
        <v>1104</v>
      </c>
      <c r="C179" s="164" t="s">
        <v>1105</v>
      </c>
      <c r="D179">
        <v>93.9</v>
      </c>
      <c r="E179" s="4">
        <v>9437</v>
      </c>
      <c r="F179">
        <f t="shared" si="4"/>
        <v>4</v>
      </c>
      <c r="G179" s="6">
        <f t="shared" si="5"/>
        <v>1.7099397688077311</v>
      </c>
      <c r="H179" s="4">
        <f>E179*G179*Inputs!$B$4/SUMPRODUCT($E$5:$E$6785,$G$5:$G$6785)</f>
        <v>7453.7818961300509</v>
      </c>
    </row>
    <row r="180" spans="1:8" x14ac:dyDescent="0.2">
      <c r="A180" s="167" t="s">
        <v>4847</v>
      </c>
      <c r="B180" s="163" t="s">
        <v>1106</v>
      </c>
      <c r="C180" s="164" t="s">
        <v>1107</v>
      </c>
      <c r="D180">
        <v>56.5</v>
      </c>
      <c r="E180" s="4">
        <v>6398</v>
      </c>
      <c r="F180">
        <f t="shared" si="4"/>
        <v>1</v>
      </c>
      <c r="G180" s="6">
        <f t="shared" si="5"/>
        <v>1</v>
      </c>
      <c r="H180" s="4">
        <f>E180*G180*Inputs!$B$4/SUMPRODUCT($E$5:$E$6785,$G$5:$G$6785)</f>
        <v>2955.331130163906</v>
      </c>
    </row>
    <row r="181" spans="1:8" x14ac:dyDescent="0.2">
      <c r="A181" s="167" t="s">
        <v>4847</v>
      </c>
      <c r="B181" s="163" t="s">
        <v>1108</v>
      </c>
      <c r="C181" s="164" t="s">
        <v>4625</v>
      </c>
      <c r="D181">
        <v>127.7</v>
      </c>
      <c r="E181" s="4">
        <v>9863</v>
      </c>
      <c r="F181">
        <f t="shared" si="4"/>
        <v>7</v>
      </c>
      <c r="G181" s="6">
        <f t="shared" si="5"/>
        <v>2.9238940129502371</v>
      </c>
      <c r="H181" s="4">
        <f>E181*G181*Inputs!$B$4/SUMPRODUCT($E$5:$E$6785,$G$5:$G$6785)</f>
        <v>13320.8694440485</v>
      </c>
    </row>
    <row r="182" spans="1:8" x14ac:dyDescent="0.2">
      <c r="A182" s="167" t="s">
        <v>4847</v>
      </c>
      <c r="B182" s="163" t="s">
        <v>4626</v>
      </c>
      <c r="C182" s="164" t="s">
        <v>4627</v>
      </c>
      <c r="D182">
        <v>126.4</v>
      </c>
      <c r="E182" s="4">
        <v>9594</v>
      </c>
      <c r="F182">
        <f t="shared" si="4"/>
        <v>7</v>
      </c>
      <c r="G182" s="6">
        <f t="shared" si="5"/>
        <v>2.9238940129502371</v>
      </c>
      <c r="H182" s="4">
        <f>E182*G182*Inputs!$B$4/SUMPRODUCT($E$5:$E$6785,$G$5:$G$6785)</f>
        <v>12957.560726574198</v>
      </c>
    </row>
    <row r="183" spans="1:8" x14ac:dyDescent="0.2">
      <c r="A183" s="167" t="s">
        <v>4847</v>
      </c>
      <c r="B183" s="163" t="s">
        <v>4628</v>
      </c>
      <c r="C183" s="164" t="s">
        <v>4629</v>
      </c>
      <c r="D183">
        <v>74.3</v>
      </c>
      <c r="E183" s="4">
        <v>6803</v>
      </c>
      <c r="F183">
        <f t="shared" si="4"/>
        <v>3</v>
      </c>
      <c r="G183" s="6">
        <f t="shared" si="5"/>
        <v>1.4299489790507947</v>
      </c>
      <c r="H183" s="4">
        <f>E183*G183*Inputs!$B$4/SUMPRODUCT($E$5:$E$6785,$G$5:$G$6785)</f>
        <v>4493.4811656883994</v>
      </c>
    </row>
    <row r="184" spans="1:8" x14ac:dyDescent="0.2">
      <c r="A184" s="167" t="s">
        <v>4847</v>
      </c>
      <c r="B184" s="163" t="s">
        <v>4630</v>
      </c>
      <c r="C184" s="164" t="s">
        <v>4631</v>
      </c>
      <c r="D184">
        <v>101.1</v>
      </c>
      <c r="E184" s="4">
        <v>8794</v>
      </c>
      <c r="F184">
        <f t="shared" si="4"/>
        <v>5</v>
      </c>
      <c r="G184" s="6">
        <f t="shared" si="5"/>
        <v>2.0447540826884101</v>
      </c>
      <c r="H184" s="4">
        <f>E184*G184*Inputs!$B$4/SUMPRODUCT($E$5:$E$6785,$G$5:$G$6785)</f>
        <v>8305.9527845740613</v>
      </c>
    </row>
    <row r="185" spans="1:8" x14ac:dyDescent="0.2">
      <c r="A185" s="167" t="s">
        <v>4847</v>
      </c>
      <c r="B185" s="163" t="s">
        <v>4632</v>
      </c>
      <c r="C185" s="164" t="s">
        <v>4633</v>
      </c>
      <c r="D185">
        <v>83.7</v>
      </c>
      <c r="E185" s="4">
        <v>8092</v>
      </c>
      <c r="F185">
        <f t="shared" si="4"/>
        <v>3</v>
      </c>
      <c r="G185" s="6">
        <f t="shared" si="5"/>
        <v>1.4299489790507947</v>
      </c>
      <c r="H185" s="4">
        <f>E185*G185*Inputs!$B$4/SUMPRODUCT($E$5:$E$6785,$G$5:$G$6785)</f>
        <v>5344.8845498677838</v>
      </c>
    </row>
    <row r="186" spans="1:8" x14ac:dyDescent="0.2">
      <c r="A186" s="167" t="s">
        <v>4847</v>
      </c>
      <c r="B186" s="163" t="s">
        <v>4634</v>
      </c>
      <c r="C186" s="164" t="s">
        <v>4635</v>
      </c>
      <c r="D186">
        <v>74.900000000000006</v>
      </c>
      <c r="E186" s="4">
        <v>7238</v>
      </c>
      <c r="F186">
        <f t="shared" si="4"/>
        <v>3</v>
      </c>
      <c r="G186" s="6">
        <f t="shared" si="5"/>
        <v>1.4299489790507947</v>
      </c>
      <c r="H186" s="4">
        <f>E186*G186*Inputs!$B$4/SUMPRODUCT($E$5:$E$6785,$G$5:$G$6785)</f>
        <v>4780.8050385495571</v>
      </c>
    </row>
    <row r="187" spans="1:8" x14ac:dyDescent="0.2">
      <c r="A187" s="167" t="s">
        <v>4847</v>
      </c>
      <c r="B187" s="163" t="s">
        <v>4636</v>
      </c>
      <c r="C187" s="164" t="s">
        <v>4637</v>
      </c>
      <c r="D187">
        <v>81.8</v>
      </c>
      <c r="E187" s="4">
        <v>8579</v>
      </c>
      <c r="F187">
        <f t="shared" si="4"/>
        <v>3</v>
      </c>
      <c r="G187" s="6">
        <f t="shared" si="5"/>
        <v>1.4299489790507947</v>
      </c>
      <c r="H187" s="4">
        <f>E187*G187*Inputs!$B$4/SUMPRODUCT($E$5:$E$6785,$G$5:$G$6785)</f>
        <v>5666.5551845422287</v>
      </c>
    </row>
    <row r="188" spans="1:8" x14ac:dyDescent="0.2">
      <c r="A188" s="167" t="s">
        <v>4847</v>
      </c>
      <c r="B188" s="163" t="s">
        <v>4638</v>
      </c>
      <c r="C188" s="164" t="s">
        <v>4639</v>
      </c>
      <c r="D188">
        <v>128.4</v>
      </c>
      <c r="E188" s="4">
        <v>9656</v>
      </c>
      <c r="F188">
        <f t="shared" si="4"/>
        <v>7</v>
      </c>
      <c r="G188" s="6">
        <f t="shared" si="5"/>
        <v>2.9238940129502371</v>
      </c>
      <c r="H188" s="4">
        <f>E188*G188*Inputs!$B$4/SUMPRODUCT($E$5:$E$6785,$G$5:$G$6785)</f>
        <v>13041.297308296898</v>
      </c>
    </row>
    <row r="189" spans="1:8" x14ac:dyDescent="0.2">
      <c r="A189" s="167" t="s">
        <v>4847</v>
      </c>
      <c r="B189" s="163" t="s">
        <v>4640</v>
      </c>
      <c r="C189" s="164" t="s">
        <v>4641</v>
      </c>
      <c r="D189">
        <v>153.4</v>
      </c>
      <c r="E189" s="4">
        <v>9286</v>
      </c>
      <c r="F189">
        <f t="shared" si="4"/>
        <v>9</v>
      </c>
      <c r="G189" s="6">
        <f t="shared" si="5"/>
        <v>4.1810192586709229</v>
      </c>
      <c r="H189" s="4">
        <f>E189*G189*Inputs!$B$4/SUMPRODUCT($E$5:$E$6785,$G$5:$G$6785)</f>
        <v>17933.818083898241</v>
      </c>
    </row>
    <row r="190" spans="1:8" x14ac:dyDescent="0.2">
      <c r="A190" s="167" t="s">
        <v>4847</v>
      </c>
      <c r="B190" s="163" t="s">
        <v>4869</v>
      </c>
      <c r="C190" s="164" t="s">
        <v>4870</v>
      </c>
      <c r="D190">
        <v>138.5</v>
      </c>
      <c r="E190" s="4">
        <v>6829</v>
      </c>
      <c r="F190">
        <f t="shared" si="4"/>
        <v>8</v>
      </c>
      <c r="G190" s="6">
        <f t="shared" si="5"/>
        <v>3.4964063234208851</v>
      </c>
      <c r="H190" s="4">
        <f>E190*G190*Inputs!$B$4/SUMPRODUCT($E$5:$E$6785,$G$5:$G$6785)</f>
        <v>11029.121535476726</v>
      </c>
    </row>
    <row r="191" spans="1:8" x14ac:dyDescent="0.2">
      <c r="A191" s="167" t="s">
        <v>4847</v>
      </c>
      <c r="B191" s="163" t="s">
        <v>4871</v>
      </c>
      <c r="C191" s="164" t="s">
        <v>4872</v>
      </c>
      <c r="D191">
        <v>123.2</v>
      </c>
      <c r="E191" s="4">
        <v>8711</v>
      </c>
      <c r="F191">
        <f t="shared" si="4"/>
        <v>6</v>
      </c>
      <c r="G191" s="6">
        <f t="shared" si="5"/>
        <v>2.4451266266449672</v>
      </c>
      <c r="H191" s="4">
        <f>E191*G191*Inputs!$B$4/SUMPRODUCT($E$5:$E$6785,$G$5:$G$6785)</f>
        <v>9838.5541776148621</v>
      </c>
    </row>
    <row r="192" spans="1:8" x14ac:dyDescent="0.2">
      <c r="A192" s="167" t="s">
        <v>4847</v>
      </c>
      <c r="B192" s="163" t="s">
        <v>4873</v>
      </c>
      <c r="C192" s="164" t="s">
        <v>4874</v>
      </c>
      <c r="D192">
        <v>132.9</v>
      </c>
      <c r="E192" s="4">
        <v>8418</v>
      </c>
      <c r="F192">
        <f t="shared" si="4"/>
        <v>7</v>
      </c>
      <c r="G192" s="6">
        <f t="shared" si="5"/>
        <v>2.9238940129502371</v>
      </c>
      <c r="H192" s="4">
        <f>E192*G192*Inputs!$B$4/SUMPRODUCT($E$5:$E$6785,$G$5:$G$6785)</f>
        <v>11369.266853898438</v>
      </c>
    </row>
    <row r="193" spans="1:8" x14ac:dyDescent="0.2">
      <c r="A193" s="167" t="s">
        <v>4847</v>
      </c>
      <c r="B193" s="163" t="s">
        <v>4875</v>
      </c>
      <c r="C193" s="164" t="s">
        <v>4876</v>
      </c>
      <c r="D193">
        <v>99.1</v>
      </c>
      <c r="E193" s="4">
        <v>7344</v>
      </c>
      <c r="F193">
        <f t="shared" si="4"/>
        <v>5</v>
      </c>
      <c r="G193" s="6">
        <f t="shared" si="5"/>
        <v>2.0447540826884101</v>
      </c>
      <c r="H193" s="4">
        <f>E193*G193*Inputs!$B$4/SUMPRODUCT($E$5:$E$6785,$G$5:$G$6785)</f>
        <v>6936.4245223916205</v>
      </c>
    </row>
    <row r="194" spans="1:8" x14ac:dyDescent="0.2">
      <c r="A194" s="167" t="s">
        <v>4847</v>
      </c>
      <c r="B194" s="163" t="s">
        <v>4877</v>
      </c>
      <c r="C194" s="164" t="s">
        <v>4878</v>
      </c>
      <c r="D194">
        <v>132.5</v>
      </c>
      <c r="E194" s="4">
        <v>8534</v>
      </c>
      <c r="F194">
        <f t="shared" si="4"/>
        <v>7</v>
      </c>
      <c r="G194" s="6">
        <f t="shared" si="5"/>
        <v>2.9238940129502371</v>
      </c>
      <c r="H194" s="4">
        <f>E194*G194*Inputs!$B$4/SUMPRODUCT($E$5:$E$6785,$G$5:$G$6785)</f>
        <v>11525.935297121556</v>
      </c>
    </row>
    <row r="195" spans="1:8" x14ac:dyDescent="0.2">
      <c r="A195" s="167" t="s">
        <v>4847</v>
      </c>
      <c r="B195" s="163" t="s">
        <v>6598</v>
      </c>
      <c r="C195" s="164" t="s">
        <v>6599</v>
      </c>
      <c r="D195">
        <v>94.9</v>
      </c>
      <c r="E195" s="4">
        <v>8561</v>
      </c>
      <c r="F195">
        <f t="shared" si="4"/>
        <v>4</v>
      </c>
      <c r="G195" s="6">
        <f t="shared" si="5"/>
        <v>1.7099397688077311</v>
      </c>
      <c r="H195" s="4">
        <f>E195*G195*Inputs!$B$4/SUMPRODUCT($E$5:$E$6785,$G$5:$G$6785)</f>
        <v>6761.876317979164</v>
      </c>
    </row>
    <row r="196" spans="1:8" x14ac:dyDescent="0.2">
      <c r="A196" s="167" t="s">
        <v>4847</v>
      </c>
      <c r="B196" s="163" t="s">
        <v>6600</v>
      </c>
      <c r="C196" s="164" t="s">
        <v>6601</v>
      </c>
      <c r="D196">
        <v>100.7</v>
      </c>
      <c r="E196" s="4">
        <v>7283</v>
      </c>
      <c r="F196">
        <f t="shared" si="4"/>
        <v>5</v>
      </c>
      <c r="G196" s="6">
        <f t="shared" si="5"/>
        <v>2.0447540826884101</v>
      </c>
      <c r="H196" s="4">
        <f>E196*G196*Inputs!$B$4/SUMPRODUCT($E$5:$E$6785,$G$5:$G$6785)</f>
        <v>6878.8098851549794</v>
      </c>
    </row>
    <row r="197" spans="1:8" x14ac:dyDescent="0.2">
      <c r="A197" s="167" t="s">
        <v>4847</v>
      </c>
      <c r="B197" s="163" t="s">
        <v>6602</v>
      </c>
      <c r="C197" s="164" t="s">
        <v>6603</v>
      </c>
      <c r="D197">
        <v>111.4</v>
      </c>
      <c r="E197" s="4">
        <v>8087</v>
      </c>
      <c r="F197">
        <f t="shared" si="4"/>
        <v>5</v>
      </c>
      <c r="G197" s="6">
        <f t="shared" si="5"/>
        <v>2.0447540826884101</v>
      </c>
      <c r="H197" s="4">
        <f>E197*G197*Inputs!$B$4/SUMPRODUCT($E$5:$E$6785,$G$5:$G$6785)</f>
        <v>7638.1896939788994</v>
      </c>
    </row>
    <row r="198" spans="1:8" x14ac:dyDescent="0.2">
      <c r="A198" s="167" t="s">
        <v>6606</v>
      </c>
      <c r="B198" s="163" t="s">
        <v>6604</v>
      </c>
      <c r="C198" s="164" t="s">
        <v>6605</v>
      </c>
      <c r="D198">
        <v>117.4</v>
      </c>
      <c r="E198" s="4">
        <v>7636</v>
      </c>
      <c r="F198">
        <f t="shared" ref="F198:F261" si="6">VLOOKUP(D198,$K$5:$L$15,2)</f>
        <v>6</v>
      </c>
      <c r="G198" s="6">
        <f t="shared" ref="G198:G261" si="7">VLOOKUP(F198,$L$5:$M$15,2,0)</f>
        <v>2.4451266266449672</v>
      </c>
      <c r="H198" s="4">
        <f>E198*G198*Inputs!$B$4/SUMPRODUCT($E$5:$E$6785,$G$5:$G$6785)</f>
        <v>8624.4058891363893</v>
      </c>
    </row>
    <row r="199" spans="1:8" x14ac:dyDescent="0.2">
      <c r="A199" s="167" t="s">
        <v>6606</v>
      </c>
      <c r="B199" s="163" t="s">
        <v>6607</v>
      </c>
      <c r="C199" s="164" t="s">
        <v>6608</v>
      </c>
      <c r="D199">
        <v>88.1</v>
      </c>
      <c r="E199" s="4">
        <v>8509</v>
      </c>
      <c r="F199">
        <f t="shared" si="6"/>
        <v>4</v>
      </c>
      <c r="G199" s="6">
        <f t="shared" si="7"/>
        <v>1.7099397688077311</v>
      </c>
      <c r="H199" s="4">
        <f>E199*G199*Inputs!$B$4/SUMPRODUCT($E$5:$E$6785,$G$5:$G$6785)</f>
        <v>6720.8042973583351</v>
      </c>
    </row>
    <row r="200" spans="1:8" x14ac:dyDescent="0.2">
      <c r="A200" s="167" t="s">
        <v>6606</v>
      </c>
      <c r="B200" s="163" t="s">
        <v>6609</v>
      </c>
      <c r="C200" s="164" t="s">
        <v>6610</v>
      </c>
      <c r="D200">
        <v>106.2</v>
      </c>
      <c r="E200" s="4">
        <v>6504</v>
      </c>
      <c r="F200">
        <f t="shared" si="6"/>
        <v>5</v>
      </c>
      <c r="G200" s="6">
        <f t="shared" si="7"/>
        <v>2.0447540826884101</v>
      </c>
      <c r="H200" s="4">
        <f>E200*G200*Inputs!$B$4/SUMPRODUCT($E$5:$E$6785,$G$5:$G$6785)</f>
        <v>6143.0426325755852</v>
      </c>
    </row>
    <row r="201" spans="1:8" x14ac:dyDescent="0.2">
      <c r="A201" s="167" t="s">
        <v>6606</v>
      </c>
      <c r="B201" s="163" t="s">
        <v>12156</v>
      </c>
      <c r="C201" s="164" t="s">
        <v>12157</v>
      </c>
      <c r="D201">
        <v>91.2</v>
      </c>
      <c r="E201" s="4">
        <v>8802</v>
      </c>
      <c r="F201">
        <f t="shared" si="6"/>
        <v>4</v>
      </c>
      <c r="G201" s="6">
        <f t="shared" si="7"/>
        <v>1.7099397688077311</v>
      </c>
      <c r="H201" s="4">
        <f>E201*G201*Inputs!$B$4/SUMPRODUCT($E$5:$E$6785,$G$5:$G$6785)</f>
        <v>6952.2293366256981</v>
      </c>
    </row>
    <row r="202" spans="1:8" x14ac:dyDescent="0.2">
      <c r="A202" s="167" t="s">
        <v>6606</v>
      </c>
      <c r="B202" s="163" t="s">
        <v>12158</v>
      </c>
      <c r="C202" s="164" t="s">
        <v>12159</v>
      </c>
      <c r="D202">
        <v>119.7</v>
      </c>
      <c r="E202" s="4">
        <v>7980</v>
      </c>
      <c r="F202">
        <f t="shared" si="6"/>
        <v>6</v>
      </c>
      <c r="G202" s="6">
        <f t="shared" si="7"/>
        <v>2.4451266266449672</v>
      </c>
      <c r="H202" s="4">
        <f>E202*G202*Inputs!$B$4/SUMPRODUCT($E$5:$E$6785,$G$5:$G$6785)</f>
        <v>9012.9333414495013</v>
      </c>
    </row>
    <row r="203" spans="1:8" x14ac:dyDescent="0.2">
      <c r="A203" s="167" t="s">
        <v>6606</v>
      </c>
      <c r="B203" s="163" t="s">
        <v>12160</v>
      </c>
      <c r="C203" s="164" t="s">
        <v>12161</v>
      </c>
      <c r="D203">
        <v>89.1</v>
      </c>
      <c r="E203" s="4">
        <v>7725</v>
      </c>
      <c r="F203">
        <f t="shared" si="6"/>
        <v>4</v>
      </c>
      <c r="G203" s="6">
        <f t="shared" si="7"/>
        <v>1.7099397688077311</v>
      </c>
      <c r="H203" s="4">
        <f>E203*G203*Inputs!$B$4/SUMPRODUCT($E$5:$E$6785,$G$5:$G$6785)</f>
        <v>6101.5646018442985</v>
      </c>
    </row>
    <row r="204" spans="1:8" x14ac:dyDescent="0.2">
      <c r="A204" s="167" t="s">
        <v>6606</v>
      </c>
      <c r="B204" s="163" t="s">
        <v>4879</v>
      </c>
      <c r="C204" s="164" t="s">
        <v>4880</v>
      </c>
      <c r="D204">
        <v>105.8</v>
      </c>
      <c r="E204" s="4">
        <v>7594</v>
      </c>
      <c r="F204">
        <f t="shared" si="6"/>
        <v>5</v>
      </c>
      <c r="G204" s="6">
        <f t="shared" si="7"/>
        <v>2.0447540826884101</v>
      </c>
      <c r="H204" s="4">
        <f>E204*G204*Inputs!$B$4/SUMPRODUCT($E$5:$E$6785,$G$5:$G$6785)</f>
        <v>7172.5500848368692</v>
      </c>
    </row>
    <row r="205" spans="1:8" x14ac:dyDescent="0.2">
      <c r="A205" s="167" t="s">
        <v>6606</v>
      </c>
      <c r="B205" s="163" t="s">
        <v>4881</v>
      </c>
      <c r="C205" s="164" t="s">
        <v>4882</v>
      </c>
      <c r="D205">
        <v>127.2</v>
      </c>
      <c r="E205" s="4">
        <v>7643</v>
      </c>
      <c r="F205">
        <f t="shared" si="6"/>
        <v>7</v>
      </c>
      <c r="G205" s="6">
        <f t="shared" si="7"/>
        <v>2.9238940129502371</v>
      </c>
      <c r="H205" s="4">
        <f>E205*G205*Inputs!$B$4/SUMPRODUCT($E$5:$E$6785,$G$5:$G$6785)</f>
        <v>10322.559582364664</v>
      </c>
    </row>
    <row r="206" spans="1:8" x14ac:dyDescent="0.2">
      <c r="A206" s="167" t="s">
        <v>6606</v>
      </c>
      <c r="B206" s="163" t="s">
        <v>4883</v>
      </c>
      <c r="C206" s="164" t="s">
        <v>7722</v>
      </c>
      <c r="D206">
        <v>66.5</v>
      </c>
      <c r="E206" s="4">
        <v>9564</v>
      </c>
      <c r="F206">
        <f t="shared" si="6"/>
        <v>2</v>
      </c>
      <c r="G206" s="6">
        <f t="shared" si="7"/>
        <v>1.195804741189294</v>
      </c>
      <c r="H206" s="4">
        <f>E206*G206*Inputs!$B$4/SUMPRODUCT($E$5:$E$6785,$G$5:$G$6785)</f>
        <v>5282.7705874130934</v>
      </c>
    </row>
    <row r="207" spans="1:8" x14ac:dyDescent="0.2">
      <c r="A207" s="167" t="s">
        <v>6606</v>
      </c>
      <c r="B207" s="163" t="s">
        <v>7723</v>
      </c>
      <c r="C207" s="164" t="s">
        <v>7724</v>
      </c>
      <c r="D207">
        <v>110.5</v>
      </c>
      <c r="E207" s="4">
        <v>8026</v>
      </c>
      <c r="F207">
        <f t="shared" si="6"/>
        <v>5</v>
      </c>
      <c r="G207" s="6">
        <f t="shared" si="7"/>
        <v>2.0447540826884101</v>
      </c>
      <c r="H207" s="4">
        <f>E207*G207*Inputs!$B$4/SUMPRODUCT($E$5:$E$6785,$G$5:$G$6785)</f>
        <v>7580.5750567422583</v>
      </c>
    </row>
    <row r="208" spans="1:8" x14ac:dyDescent="0.2">
      <c r="A208" s="167" t="s">
        <v>6606</v>
      </c>
      <c r="B208" s="163" t="s">
        <v>7725</v>
      </c>
      <c r="C208" s="164" t="s">
        <v>7726</v>
      </c>
      <c r="D208">
        <v>94.2</v>
      </c>
      <c r="E208" s="4">
        <v>9808</v>
      </c>
      <c r="F208">
        <f t="shared" si="6"/>
        <v>4</v>
      </c>
      <c r="G208" s="6">
        <f t="shared" si="7"/>
        <v>1.7099397688077311</v>
      </c>
      <c r="H208" s="4">
        <f>E208*G208*Inputs!$B$4/SUMPRODUCT($E$5:$E$6785,$G$5:$G$6785)</f>
        <v>7746.8149663286586</v>
      </c>
    </row>
    <row r="209" spans="1:8" x14ac:dyDescent="0.2">
      <c r="A209" s="167" t="s">
        <v>6606</v>
      </c>
      <c r="B209" s="163" t="s">
        <v>7727</v>
      </c>
      <c r="C209" s="164" t="s">
        <v>7728</v>
      </c>
      <c r="D209">
        <v>102.5</v>
      </c>
      <c r="E209" s="4">
        <v>7466</v>
      </c>
      <c r="F209">
        <f t="shared" si="6"/>
        <v>5</v>
      </c>
      <c r="G209" s="6">
        <f t="shared" si="7"/>
        <v>2.0447540826884101</v>
      </c>
      <c r="H209" s="4">
        <f>E209*G209*Inputs!$B$4/SUMPRODUCT($E$5:$E$6785,$G$5:$G$6785)</f>
        <v>7051.6537968649018</v>
      </c>
    </row>
    <row r="210" spans="1:8" x14ac:dyDescent="0.2">
      <c r="A210" s="167" t="s">
        <v>6606</v>
      </c>
      <c r="B210" s="163" t="s">
        <v>7729</v>
      </c>
      <c r="C210" s="164" t="s">
        <v>7730</v>
      </c>
      <c r="D210">
        <v>129.69999999999999</v>
      </c>
      <c r="E210" s="4">
        <v>9164</v>
      </c>
      <c r="F210">
        <f t="shared" si="6"/>
        <v>7</v>
      </c>
      <c r="G210" s="6">
        <f t="shared" si="7"/>
        <v>2.9238940129502371</v>
      </c>
      <c r="H210" s="4">
        <f>E210*G210*Inputs!$B$4/SUMPRODUCT($E$5:$E$6785,$G$5:$G$6785)</f>
        <v>12376.807014626427</v>
      </c>
    </row>
    <row r="211" spans="1:8" x14ac:dyDescent="0.2">
      <c r="A211" s="167" t="s">
        <v>6606</v>
      </c>
      <c r="B211" s="163" t="s">
        <v>7731</v>
      </c>
      <c r="C211" s="164" t="s">
        <v>7732</v>
      </c>
      <c r="D211">
        <v>136.9</v>
      </c>
      <c r="E211" s="4">
        <v>7983</v>
      </c>
      <c r="F211">
        <f t="shared" si="6"/>
        <v>8</v>
      </c>
      <c r="G211" s="6">
        <f t="shared" si="7"/>
        <v>3.4964063234208851</v>
      </c>
      <c r="H211" s="4">
        <f>E211*G211*Inputs!$B$4/SUMPRODUCT($E$5:$E$6785,$G$5:$G$6785)</f>
        <v>12892.879955734472</v>
      </c>
    </row>
    <row r="212" spans="1:8" x14ac:dyDescent="0.2">
      <c r="A212" s="167" t="s">
        <v>6606</v>
      </c>
      <c r="B212" s="163" t="s">
        <v>7733</v>
      </c>
      <c r="C212" s="164" t="s">
        <v>7734</v>
      </c>
      <c r="D212">
        <v>135.69999999999999</v>
      </c>
      <c r="E212" s="4">
        <v>9064</v>
      </c>
      <c r="F212">
        <f t="shared" si="6"/>
        <v>7</v>
      </c>
      <c r="G212" s="6">
        <f t="shared" si="7"/>
        <v>2.9238940129502371</v>
      </c>
      <c r="H212" s="4">
        <f>E212*G212*Inputs!$B$4/SUMPRODUCT($E$5:$E$6785,$G$5:$G$6785)</f>
        <v>12241.748011847876</v>
      </c>
    </row>
    <row r="213" spans="1:8" x14ac:dyDescent="0.2">
      <c r="A213" s="167" t="s">
        <v>6606</v>
      </c>
      <c r="B213" s="163" t="s">
        <v>7735</v>
      </c>
      <c r="C213" s="164" t="s">
        <v>7736</v>
      </c>
      <c r="D213">
        <v>83.5</v>
      </c>
      <c r="E213" s="4">
        <v>8605</v>
      </c>
      <c r="F213">
        <f t="shared" si="6"/>
        <v>3</v>
      </c>
      <c r="G213" s="6">
        <f t="shared" si="7"/>
        <v>1.4299489790507947</v>
      </c>
      <c r="H213" s="4">
        <f>E213*G213*Inputs!$B$4/SUMPRODUCT($E$5:$E$6785,$G$5:$G$6785)</f>
        <v>5683.7285654488733</v>
      </c>
    </row>
    <row r="214" spans="1:8" x14ac:dyDescent="0.2">
      <c r="A214" s="167" t="s">
        <v>6606</v>
      </c>
      <c r="B214" s="163" t="s">
        <v>7737</v>
      </c>
      <c r="C214" s="164" t="s">
        <v>7738</v>
      </c>
      <c r="D214">
        <v>105</v>
      </c>
      <c r="E214" s="4">
        <v>7946</v>
      </c>
      <c r="F214">
        <f t="shared" si="6"/>
        <v>5</v>
      </c>
      <c r="G214" s="6">
        <f t="shared" si="7"/>
        <v>2.0447540826884101</v>
      </c>
      <c r="H214" s="4">
        <f>E214*G214*Inputs!$B$4/SUMPRODUCT($E$5:$E$6785,$G$5:$G$6785)</f>
        <v>7505.0148767597784</v>
      </c>
    </row>
    <row r="215" spans="1:8" x14ac:dyDescent="0.2">
      <c r="A215" s="167" t="s">
        <v>6606</v>
      </c>
      <c r="B215" s="163" t="s">
        <v>7739</v>
      </c>
      <c r="C215" s="164" t="s">
        <v>7740</v>
      </c>
      <c r="D215">
        <v>66.599999999999994</v>
      </c>
      <c r="E215" s="4">
        <v>7530</v>
      </c>
      <c r="F215">
        <f t="shared" si="6"/>
        <v>2</v>
      </c>
      <c r="G215" s="6">
        <f t="shared" si="7"/>
        <v>1.195804741189294</v>
      </c>
      <c r="H215" s="4">
        <f>E215*G215*Inputs!$B$4/SUMPRODUCT($E$5:$E$6785,$G$5:$G$6785)</f>
        <v>4159.2704436658923</v>
      </c>
    </row>
    <row r="216" spans="1:8" x14ac:dyDescent="0.2">
      <c r="A216" s="167" t="s">
        <v>6606</v>
      </c>
      <c r="B216" s="163" t="s">
        <v>7741</v>
      </c>
      <c r="C216" s="164" t="s">
        <v>7742</v>
      </c>
      <c r="D216">
        <v>115</v>
      </c>
      <c r="E216" s="4">
        <v>7964</v>
      </c>
      <c r="F216">
        <f t="shared" si="6"/>
        <v>6</v>
      </c>
      <c r="G216" s="6">
        <f t="shared" si="7"/>
        <v>2.4451266266449672</v>
      </c>
      <c r="H216" s="4">
        <f>E216*G216*Inputs!$B$4/SUMPRODUCT($E$5:$E$6785,$G$5:$G$6785)</f>
        <v>8994.8622971558689</v>
      </c>
    </row>
    <row r="217" spans="1:8" x14ac:dyDescent="0.2">
      <c r="A217" s="167" t="s">
        <v>6606</v>
      </c>
      <c r="B217" s="163" t="s">
        <v>7743</v>
      </c>
      <c r="C217" s="164" t="s">
        <v>7744</v>
      </c>
      <c r="D217">
        <v>147.1</v>
      </c>
      <c r="E217" s="4">
        <v>8954</v>
      </c>
      <c r="F217">
        <f t="shared" si="6"/>
        <v>8</v>
      </c>
      <c r="G217" s="6">
        <f t="shared" si="7"/>
        <v>3.4964063234208851</v>
      </c>
      <c r="H217" s="4">
        <f>E217*G217*Inputs!$B$4/SUMPRODUCT($E$5:$E$6785,$G$5:$G$6785)</f>
        <v>14461.08569756313</v>
      </c>
    </row>
    <row r="218" spans="1:8" x14ac:dyDescent="0.2">
      <c r="A218" s="167" t="s">
        <v>6606</v>
      </c>
      <c r="B218" s="163" t="s">
        <v>7745</v>
      </c>
      <c r="C218" s="164" t="s">
        <v>7746</v>
      </c>
      <c r="D218">
        <v>85</v>
      </c>
      <c r="E218" s="4">
        <v>5773</v>
      </c>
      <c r="F218">
        <f t="shared" si="6"/>
        <v>3</v>
      </c>
      <c r="G218" s="6">
        <f t="shared" si="7"/>
        <v>1.4299489790507947</v>
      </c>
      <c r="H218" s="4">
        <f>E218*G218*Inputs!$B$4/SUMPRODUCT($E$5:$E$6785,$G$5:$G$6785)</f>
        <v>3813.1510759251996</v>
      </c>
    </row>
    <row r="219" spans="1:8" x14ac:dyDescent="0.2">
      <c r="A219" s="167" t="s">
        <v>6606</v>
      </c>
      <c r="B219" s="163" t="s">
        <v>7747</v>
      </c>
      <c r="C219" s="164" t="s">
        <v>7748</v>
      </c>
      <c r="D219">
        <v>111.5</v>
      </c>
      <c r="E219" s="4">
        <v>10208</v>
      </c>
      <c r="F219">
        <f t="shared" si="6"/>
        <v>6</v>
      </c>
      <c r="G219" s="6">
        <f t="shared" si="7"/>
        <v>2.4451266266449672</v>
      </c>
      <c r="H219" s="4">
        <f>E219*G219*Inputs!$B$4/SUMPRODUCT($E$5:$E$6785,$G$5:$G$6785)</f>
        <v>11529.326259337908</v>
      </c>
    </row>
    <row r="220" spans="1:8" x14ac:dyDescent="0.2">
      <c r="A220" s="167" t="s">
        <v>6606</v>
      </c>
      <c r="B220" s="163" t="s">
        <v>7749</v>
      </c>
      <c r="C220" s="164" t="s">
        <v>7750</v>
      </c>
      <c r="D220">
        <v>80.7</v>
      </c>
      <c r="E220" s="4">
        <v>6760</v>
      </c>
      <c r="F220">
        <f t="shared" si="6"/>
        <v>3</v>
      </c>
      <c r="G220" s="6">
        <f t="shared" si="7"/>
        <v>1.4299489790507947</v>
      </c>
      <c r="H220" s="4">
        <f>E220*G220*Inputs!$B$4/SUMPRODUCT($E$5:$E$6785,$G$5:$G$6785)</f>
        <v>4465.0790357274127</v>
      </c>
    </row>
    <row r="221" spans="1:8" x14ac:dyDescent="0.2">
      <c r="A221" s="167" t="s">
        <v>6606</v>
      </c>
      <c r="B221" s="163" t="s">
        <v>7751</v>
      </c>
      <c r="C221" s="164" t="s">
        <v>7752</v>
      </c>
      <c r="D221">
        <v>127.5</v>
      </c>
      <c r="E221" s="4">
        <v>8172</v>
      </c>
      <c r="F221">
        <f t="shared" si="6"/>
        <v>7</v>
      </c>
      <c r="G221" s="6">
        <f t="shared" si="7"/>
        <v>2.9238940129502371</v>
      </c>
      <c r="H221" s="4">
        <f>E221*G221*Inputs!$B$4/SUMPRODUCT($E$5:$E$6785,$G$5:$G$6785)</f>
        <v>11037.021707063201</v>
      </c>
    </row>
    <row r="222" spans="1:8" x14ac:dyDescent="0.2">
      <c r="A222" s="167" t="s">
        <v>6606</v>
      </c>
      <c r="B222" s="163" t="s">
        <v>7753</v>
      </c>
      <c r="C222" s="164" t="s">
        <v>7754</v>
      </c>
      <c r="D222">
        <v>85.4</v>
      </c>
      <c r="E222" s="4">
        <v>6120</v>
      </c>
      <c r="F222">
        <f t="shared" si="6"/>
        <v>3</v>
      </c>
      <c r="G222" s="6">
        <f t="shared" si="7"/>
        <v>1.4299489790507947</v>
      </c>
      <c r="H222" s="4">
        <f>E222*G222*Inputs!$B$4/SUMPRODUCT($E$5:$E$6785,$G$5:$G$6785)</f>
        <v>4042.3496595638703</v>
      </c>
    </row>
    <row r="223" spans="1:8" x14ac:dyDescent="0.2">
      <c r="A223" s="167" t="s">
        <v>6606</v>
      </c>
      <c r="B223" s="163" t="s">
        <v>7755</v>
      </c>
      <c r="C223" s="164" t="s">
        <v>7756</v>
      </c>
      <c r="D223">
        <v>70.900000000000006</v>
      </c>
      <c r="E223" s="4">
        <v>7383</v>
      </c>
      <c r="F223">
        <f t="shared" si="6"/>
        <v>2</v>
      </c>
      <c r="G223" s="6">
        <f t="shared" si="7"/>
        <v>1.195804741189294</v>
      </c>
      <c r="H223" s="4">
        <f>E223*G223*Inputs!$B$4/SUMPRODUCT($E$5:$E$6785,$G$5:$G$6785)</f>
        <v>4078.0735306222164</v>
      </c>
    </row>
    <row r="224" spans="1:8" x14ac:dyDescent="0.2">
      <c r="A224" s="167" t="s">
        <v>6606</v>
      </c>
      <c r="B224" s="163" t="s">
        <v>7757</v>
      </c>
      <c r="C224" s="164" t="s">
        <v>7758</v>
      </c>
      <c r="D224">
        <v>117.6</v>
      </c>
      <c r="E224" s="4">
        <v>9181</v>
      </c>
      <c r="F224">
        <f t="shared" si="6"/>
        <v>6</v>
      </c>
      <c r="G224" s="6">
        <f t="shared" si="7"/>
        <v>2.4451266266449672</v>
      </c>
      <c r="H224" s="4">
        <f>E224*G224*Inputs!$B$4/SUMPRODUCT($E$5:$E$6785,$G$5:$G$6785)</f>
        <v>10369.391103740336</v>
      </c>
    </row>
    <row r="225" spans="1:8" x14ac:dyDescent="0.2">
      <c r="A225" s="167" t="s">
        <v>6606</v>
      </c>
      <c r="B225" s="163" t="s">
        <v>7759</v>
      </c>
      <c r="C225" s="164" t="s">
        <v>7760</v>
      </c>
      <c r="D225">
        <v>123.8</v>
      </c>
      <c r="E225" s="4">
        <v>8857</v>
      </c>
      <c r="F225">
        <f t="shared" si="6"/>
        <v>6</v>
      </c>
      <c r="G225" s="6">
        <f t="shared" si="7"/>
        <v>2.4451266266449672</v>
      </c>
      <c r="H225" s="4">
        <f>E225*G225*Inputs!$B$4/SUMPRODUCT($E$5:$E$6785,$G$5:$G$6785)</f>
        <v>10003.452456794264</v>
      </c>
    </row>
    <row r="226" spans="1:8" x14ac:dyDescent="0.2">
      <c r="A226" s="167" t="s">
        <v>6606</v>
      </c>
      <c r="B226" s="163" t="s">
        <v>7761</v>
      </c>
      <c r="C226" s="164" t="s">
        <v>7762</v>
      </c>
      <c r="D226">
        <v>86.2</v>
      </c>
      <c r="E226" s="4">
        <v>7461</v>
      </c>
      <c r="F226">
        <f t="shared" si="6"/>
        <v>3</v>
      </c>
      <c r="G226" s="6">
        <f t="shared" si="7"/>
        <v>1.4299489790507947</v>
      </c>
      <c r="H226" s="4">
        <f>E226*G226*Inputs!$B$4/SUMPRODUCT($E$5:$E$6785,$G$5:$G$6785)</f>
        <v>4928.0998055565415</v>
      </c>
    </row>
    <row r="227" spans="1:8" x14ac:dyDescent="0.2">
      <c r="A227" s="167" t="s">
        <v>6606</v>
      </c>
      <c r="B227" s="163" t="s">
        <v>7763</v>
      </c>
      <c r="C227" s="164" t="s">
        <v>7764</v>
      </c>
      <c r="D227">
        <v>159.80000000000001</v>
      </c>
      <c r="E227" s="4">
        <v>7992</v>
      </c>
      <c r="F227">
        <f t="shared" si="6"/>
        <v>9</v>
      </c>
      <c r="G227" s="6">
        <f t="shared" si="7"/>
        <v>4.1810192586709229</v>
      </c>
      <c r="H227" s="4">
        <f>E227*G227*Inputs!$B$4/SUMPRODUCT($E$5:$E$6785,$G$5:$G$6785)</f>
        <v>15434.748452133828</v>
      </c>
    </row>
    <row r="228" spans="1:8" x14ac:dyDescent="0.2">
      <c r="A228" s="167" t="s">
        <v>6606</v>
      </c>
      <c r="B228" s="163" t="s">
        <v>7765</v>
      </c>
      <c r="C228" s="164" t="s">
        <v>7766</v>
      </c>
      <c r="D228">
        <v>90.1</v>
      </c>
      <c r="E228" s="4">
        <v>7620</v>
      </c>
      <c r="F228">
        <f t="shared" si="6"/>
        <v>4</v>
      </c>
      <c r="G228" s="6">
        <f t="shared" si="7"/>
        <v>1.7099397688077311</v>
      </c>
      <c r="H228" s="4">
        <f>E228*G228*Inputs!$B$4/SUMPRODUCT($E$5:$E$6785,$G$5:$G$6785)</f>
        <v>6018.6307140522404</v>
      </c>
    </row>
    <row r="229" spans="1:8" x14ac:dyDescent="0.2">
      <c r="A229" s="167" t="s">
        <v>6606</v>
      </c>
      <c r="B229" s="163" t="s">
        <v>7767</v>
      </c>
      <c r="C229" s="164" t="s">
        <v>7768</v>
      </c>
      <c r="D229">
        <v>125.6</v>
      </c>
      <c r="E229" s="4">
        <v>7224</v>
      </c>
      <c r="F229">
        <f t="shared" si="6"/>
        <v>7</v>
      </c>
      <c r="G229" s="6">
        <f t="shared" si="7"/>
        <v>2.9238940129502371</v>
      </c>
      <c r="H229" s="4">
        <f>E229*G229*Inputs!$B$4/SUMPRODUCT($E$5:$E$6785,$G$5:$G$6785)</f>
        <v>9756.6623607225356</v>
      </c>
    </row>
    <row r="230" spans="1:8" x14ac:dyDescent="0.2">
      <c r="A230" s="167" t="s">
        <v>6606</v>
      </c>
      <c r="B230" s="163" t="s">
        <v>7769</v>
      </c>
      <c r="C230" s="164" t="s">
        <v>7770</v>
      </c>
      <c r="D230">
        <v>48.1</v>
      </c>
      <c r="E230" s="4">
        <v>7313</v>
      </c>
      <c r="F230">
        <f t="shared" si="6"/>
        <v>1</v>
      </c>
      <c r="G230" s="6">
        <f t="shared" si="7"/>
        <v>1</v>
      </c>
      <c r="H230" s="4">
        <f>E230*G230*Inputs!$B$4/SUMPRODUCT($E$5:$E$6785,$G$5:$G$6785)</f>
        <v>3377.9832064533675</v>
      </c>
    </row>
    <row r="231" spans="1:8" x14ac:dyDescent="0.2">
      <c r="A231" s="167" t="s">
        <v>6606</v>
      </c>
      <c r="B231" s="163" t="s">
        <v>7771</v>
      </c>
      <c r="C231" s="164" t="s">
        <v>7772</v>
      </c>
      <c r="D231">
        <v>78.3</v>
      </c>
      <c r="E231" s="4">
        <v>11207</v>
      </c>
      <c r="F231">
        <f t="shared" si="6"/>
        <v>3</v>
      </c>
      <c r="G231" s="6">
        <f t="shared" si="7"/>
        <v>1.4299489790507947</v>
      </c>
      <c r="H231" s="4">
        <f>E231*G231*Inputs!$B$4/SUMPRODUCT($E$5:$E$6785,$G$5:$G$6785)</f>
        <v>7402.3876854137743</v>
      </c>
    </row>
    <row r="232" spans="1:8" x14ac:dyDescent="0.2">
      <c r="A232" s="167" t="s">
        <v>6606</v>
      </c>
      <c r="B232" s="163" t="s">
        <v>7773</v>
      </c>
      <c r="C232" s="164" t="s">
        <v>7774</v>
      </c>
      <c r="D232">
        <v>52.4</v>
      </c>
      <c r="E232" s="4">
        <v>7274</v>
      </c>
      <c r="F232">
        <f t="shared" si="6"/>
        <v>1</v>
      </c>
      <c r="G232" s="6">
        <f t="shared" si="7"/>
        <v>1</v>
      </c>
      <c r="H232" s="4">
        <f>E232*G232*Inputs!$B$4/SUMPRODUCT($E$5:$E$6785,$G$5:$G$6785)</f>
        <v>3359.9685277918497</v>
      </c>
    </row>
    <row r="233" spans="1:8" x14ac:dyDescent="0.2">
      <c r="A233" s="167" t="s">
        <v>6606</v>
      </c>
      <c r="B233" s="163" t="s">
        <v>7775</v>
      </c>
      <c r="C233" s="164" t="s">
        <v>7776</v>
      </c>
      <c r="D233">
        <v>161.80000000000001</v>
      </c>
      <c r="E233" s="4">
        <v>5664</v>
      </c>
      <c r="F233">
        <f t="shared" si="6"/>
        <v>9</v>
      </c>
      <c r="G233" s="6">
        <f t="shared" si="7"/>
        <v>4.1810192586709229</v>
      </c>
      <c r="H233" s="4">
        <f>E233*G233*Inputs!$B$4/SUMPRODUCT($E$5:$E$6785,$G$5:$G$6785)</f>
        <v>10938.740644755508</v>
      </c>
    </row>
    <row r="234" spans="1:8" x14ac:dyDescent="0.2">
      <c r="A234" s="167" t="s">
        <v>6606</v>
      </c>
      <c r="B234" s="163" t="s">
        <v>7777</v>
      </c>
      <c r="C234" s="164" t="s">
        <v>7778</v>
      </c>
      <c r="D234">
        <v>72</v>
      </c>
      <c r="E234" s="4">
        <v>9313</v>
      </c>
      <c r="F234">
        <f t="shared" si="6"/>
        <v>2</v>
      </c>
      <c r="G234" s="6">
        <f t="shared" si="7"/>
        <v>1.195804741189294</v>
      </c>
      <c r="H234" s="4">
        <f>E234*G234*Inputs!$B$4/SUMPRODUCT($E$5:$E$6785,$G$5:$G$6785)</f>
        <v>5144.128239290897</v>
      </c>
    </row>
    <row r="235" spans="1:8" x14ac:dyDescent="0.2">
      <c r="A235" s="167" t="s">
        <v>6606</v>
      </c>
      <c r="B235" s="163" t="s">
        <v>7779</v>
      </c>
      <c r="C235" s="164" t="s">
        <v>7780</v>
      </c>
      <c r="D235">
        <v>75.099999999999994</v>
      </c>
      <c r="E235" s="4">
        <v>7157</v>
      </c>
      <c r="F235">
        <f t="shared" si="6"/>
        <v>3</v>
      </c>
      <c r="G235" s="6">
        <f t="shared" si="7"/>
        <v>1.4299489790507947</v>
      </c>
      <c r="H235" s="4">
        <f>E235*G235*Inputs!$B$4/SUMPRODUCT($E$5:$E$6785,$G$5:$G$6785)</f>
        <v>4727.3033518788588</v>
      </c>
    </row>
    <row r="236" spans="1:8" x14ac:dyDescent="0.2">
      <c r="A236" s="167" t="s">
        <v>6606</v>
      </c>
      <c r="B236" s="163" t="s">
        <v>7781</v>
      </c>
      <c r="C236" s="164" t="s">
        <v>7782</v>
      </c>
      <c r="D236">
        <v>83.1</v>
      </c>
      <c r="E236" s="4">
        <v>5865</v>
      </c>
      <c r="F236">
        <f t="shared" si="6"/>
        <v>3</v>
      </c>
      <c r="G236" s="6">
        <f t="shared" si="7"/>
        <v>1.4299489790507947</v>
      </c>
      <c r="H236" s="4">
        <f>E236*G236*Inputs!$B$4/SUMPRODUCT($E$5:$E$6785,$G$5:$G$6785)</f>
        <v>3873.9184237487093</v>
      </c>
    </row>
    <row r="237" spans="1:8" x14ac:dyDescent="0.2">
      <c r="A237" s="167" t="s">
        <v>6606</v>
      </c>
      <c r="B237" s="163" t="s">
        <v>7783</v>
      </c>
      <c r="C237" s="164" t="s">
        <v>7784</v>
      </c>
      <c r="D237">
        <v>93.1</v>
      </c>
      <c r="E237" s="4">
        <v>5950</v>
      </c>
      <c r="F237">
        <f t="shared" si="6"/>
        <v>4</v>
      </c>
      <c r="G237" s="6">
        <f t="shared" si="7"/>
        <v>1.7099397688077311</v>
      </c>
      <c r="H237" s="4">
        <f>E237*G237*Inputs!$B$4/SUMPRODUCT($E$5:$E$6785,$G$5:$G$6785)</f>
        <v>4699.5869748833111</v>
      </c>
    </row>
    <row r="238" spans="1:8" x14ac:dyDescent="0.2">
      <c r="A238" s="167" t="s">
        <v>6606</v>
      </c>
      <c r="B238" s="163" t="s">
        <v>7785</v>
      </c>
      <c r="C238" s="164" t="s">
        <v>7786</v>
      </c>
      <c r="D238">
        <v>69.099999999999994</v>
      </c>
      <c r="E238" s="4">
        <v>7499</v>
      </c>
      <c r="F238">
        <f t="shared" si="6"/>
        <v>2</v>
      </c>
      <c r="G238" s="6">
        <f t="shared" si="7"/>
        <v>1.195804741189294</v>
      </c>
      <c r="H238" s="4">
        <f>E238*G238*Inputs!$B$4/SUMPRODUCT($E$5:$E$6785,$G$5:$G$6785)</f>
        <v>4142.1472851328726</v>
      </c>
    </row>
    <row r="239" spans="1:8" x14ac:dyDescent="0.2">
      <c r="A239" s="167" t="s">
        <v>6606</v>
      </c>
      <c r="B239" s="163" t="s">
        <v>7787</v>
      </c>
      <c r="C239" s="164" t="s">
        <v>7788</v>
      </c>
      <c r="D239">
        <v>74</v>
      </c>
      <c r="E239" s="4">
        <v>6568</v>
      </c>
      <c r="F239">
        <f t="shared" si="6"/>
        <v>2</v>
      </c>
      <c r="G239" s="6">
        <f t="shared" si="7"/>
        <v>1.195804741189294</v>
      </c>
      <c r="H239" s="4">
        <f>E239*G239*Inputs!$B$4/SUMPRODUCT($E$5:$E$6785,$G$5:$G$6785)</f>
        <v>3627.900169189586</v>
      </c>
    </row>
    <row r="240" spans="1:8" x14ac:dyDescent="0.2">
      <c r="A240" s="167" t="s">
        <v>6606</v>
      </c>
      <c r="B240" s="163" t="s">
        <v>7789</v>
      </c>
      <c r="C240" s="164" t="s">
        <v>7790</v>
      </c>
      <c r="D240">
        <v>85.4</v>
      </c>
      <c r="E240" s="4">
        <v>7269</v>
      </c>
      <c r="F240">
        <f t="shared" si="6"/>
        <v>3</v>
      </c>
      <c r="G240" s="6">
        <f t="shared" si="7"/>
        <v>1.4299489790507947</v>
      </c>
      <c r="H240" s="4">
        <f>E240*G240*Inputs!$B$4/SUMPRODUCT($E$5:$E$6785,$G$5:$G$6785)</f>
        <v>4801.2809927074786</v>
      </c>
    </row>
    <row r="241" spans="1:8" x14ac:dyDescent="0.2">
      <c r="A241" s="167" t="s">
        <v>6606</v>
      </c>
      <c r="B241" s="163" t="s">
        <v>7791</v>
      </c>
      <c r="C241" s="164" t="s">
        <v>7792</v>
      </c>
      <c r="D241">
        <v>76.400000000000006</v>
      </c>
      <c r="E241" s="4">
        <v>7265</v>
      </c>
      <c r="F241">
        <f t="shared" si="6"/>
        <v>3</v>
      </c>
      <c r="G241" s="6">
        <f t="shared" si="7"/>
        <v>1.4299489790507947</v>
      </c>
      <c r="H241" s="4">
        <f>E241*G241*Inputs!$B$4/SUMPRODUCT($E$5:$E$6785,$G$5:$G$6785)</f>
        <v>4798.6389341064578</v>
      </c>
    </row>
    <row r="242" spans="1:8" x14ac:dyDescent="0.2">
      <c r="A242" s="167" t="s">
        <v>7795</v>
      </c>
      <c r="B242" s="163" t="s">
        <v>7793</v>
      </c>
      <c r="C242" s="164" t="s">
        <v>7794</v>
      </c>
      <c r="D242">
        <v>101.6</v>
      </c>
      <c r="E242" s="4">
        <v>8661</v>
      </c>
      <c r="F242">
        <f t="shared" si="6"/>
        <v>5</v>
      </c>
      <c r="G242" s="6">
        <f t="shared" si="7"/>
        <v>2.0447540826884101</v>
      </c>
      <c r="H242" s="4">
        <f>E242*G242*Inputs!$B$4/SUMPRODUCT($E$5:$E$6785,$G$5:$G$6785)</f>
        <v>8180.3339853531897</v>
      </c>
    </row>
    <row r="243" spans="1:8" x14ac:dyDescent="0.2">
      <c r="A243" s="167" t="s">
        <v>7795</v>
      </c>
      <c r="B243" s="163" t="s">
        <v>7796</v>
      </c>
      <c r="C243" s="164" t="s">
        <v>7797</v>
      </c>
      <c r="D243">
        <v>68.5</v>
      </c>
      <c r="E243" s="4">
        <v>8264</v>
      </c>
      <c r="F243">
        <f t="shared" si="6"/>
        <v>2</v>
      </c>
      <c r="G243" s="6">
        <f t="shared" si="7"/>
        <v>1.195804741189294</v>
      </c>
      <c r="H243" s="4">
        <f>E243*G243*Inputs!$B$4/SUMPRODUCT($E$5:$E$6785,$G$5:$G$6785)</f>
        <v>4564.7026489315986</v>
      </c>
    </row>
    <row r="244" spans="1:8" x14ac:dyDescent="0.2">
      <c r="A244" s="167" t="s">
        <v>7795</v>
      </c>
      <c r="B244" s="163" t="s">
        <v>7798</v>
      </c>
      <c r="C244" s="164" t="s">
        <v>7799</v>
      </c>
      <c r="D244">
        <v>125.8</v>
      </c>
      <c r="E244" s="4">
        <v>9341</v>
      </c>
      <c r="F244">
        <f t="shared" si="6"/>
        <v>7</v>
      </c>
      <c r="G244" s="6">
        <f t="shared" si="7"/>
        <v>2.9238940129502371</v>
      </c>
      <c r="H244" s="4">
        <f>E244*G244*Inputs!$B$4/SUMPRODUCT($E$5:$E$6785,$G$5:$G$6785)</f>
        <v>12615.861449544464</v>
      </c>
    </row>
    <row r="245" spans="1:8" x14ac:dyDescent="0.2">
      <c r="A245" s="167" t="s">
        <v>7795</v>
      </c>
      <c r="B245" s="163" t="s">
        <v>7800</v>
      </c>
      <c r="C245" s="164" t="s">
        <v>7801</v>
      </c>
      <c r="D245">
        <v>68.3</v>
      </c>
      <c r="E245" s="4">
        <v>6107</v>
      </c>
      <c r="F245">
        <f t="shared" si="6"/>
        <v>2</v>
      </c>
      <c r="G245" s="6">
        <f t="shared" si="7"/>
        <v>1.195804741189294</v>
      </c>
      <c r="H245" s="4">
        <f>E245*G245*Inputs!$B$4/SUMPRODUCT($E$5:$E$6785,$G$5:$G$6785)</f>
        <v>3373.2622310049942</v>
      </c>
    </row>
    <row r="246" spans="1:8" x14ac:dyDescent="0.2">
      <c r="A246" s="167" t="s">
        <v>7795</v>
      </c>
      <c r="B246" s="163" t="s">
        <v>7802</v>
      </c>
      <c r="C246" s="164" t="s">
        <v>7803</v>
      </c>
      <c r="D246">
        <v>95.9</v>
      </c>
      <c r="E246" s="4">
        <v>6167</v>
      </c>
      <c r="F246">
        <f t="shared" si="6"/>
        <v>4</v>
      </c>
      <c r="G246" s="6">
        <f t="shared" si="7"/>
        <v>1.7099397688077311</v>
      </c>
      <c r="H246" s="4">
        <f>E246*G246*Inputs!$B$4/SUMPRODUCT($E$5:$E$6785,$G$5:$G$6785)</f>
        <v>4870.983676320232</v>
      </c>
    </row>
    <row r="247" spans="1:8" x14ac:dyDescent="0.2">
      <c r="A247" s="167" t="s">
        <v>7795</v>
      </c>
      <c r="B247" s="163" t="s">
        <v>7804</v>
      </c>
      <c r="C247" s="164" t="s">
        <v>7805</v>
      </c>
      <c r="D247">
        <v>126.1</v>
      </c>
      <c r="E247" s="4">
        <v>7652</v>
      </c>
      <c r="F247">
        <f t="shared" si="6"/>
        <v>7</v>
      </c>
      <c r="G247" s="6">
        <f t="shared" si="7"/>
        <v>2.9238940129502371</v>
      </c>
      <c r="H247" s="4">
        <f>E247*G247*Inputs!$B$4/SUMPRODUCT($E$5:$E$6785,$G$5:$G$6785)</f>
        <v>10334.714892614735</v>
      </c>
    </row>
    <row r="248" spans="1:8" x14ac:dyDescent="0.2">
      <c r="A248" s="167" t="s">
        <v>7795</v>
      </c>
      <c r="B248" s="163" t="s">
        <v>7806</v>
      </c>
      <c r="C248" s="164" t="s">
        <v>7807</v>
      </c>
      <c r="D248">
        <v>71.7</v>
      </c>
      <c r="E248" s="4">
        <v>6417</v>
      </c>
      <c r="F248">
        <f t="shared" si="6"/>
        <v>2</v>
      </c>
      <c r="G248" s="6">
        <f t="shared" si="7"/>
        <v>1.195804741189294</v>
      </c>
      <c r="H248" s="4">
        <f>E248*G248*Inputs!$B$4/SUMPRODUCT($E$5:$E$6785,$G$5:$G$6785)</f>
        <v>3544.4938163351967</v>
      </c>
    </row>
    <row r="249" spans="1:8" x14ac:dyDescent="0.2">
      <c r="A249" s="167" t="s">
        <v>7795</v>
      </c>
      <c r="B249" s="163" t="s">
        <v>7808</v>
      </c>
      <c r="C249" s="164" t="s">
        <v>7809</v>
      </c>
      <c r="D249">
        <v>109.7</v>
      </c>
      <c r="E249" s="4">
        <v>7593</v>
      </c>
      <c r="F249">
        <f t="shared" si="6"/>
        <v>5</v>
      </c>
      <c r="G249" s="6">
        <f t="shared" si="7"/>
        <v>2.0447540826884101</v>
      </c>
      <c r="H249" s="4">
        <f>E249*G249*Inputs!$B$4/SUMPRODUCT($E$5:$E$6785,$G$5:$G$6785)</f>
        <v>7171.6055825870881</v>
      </c>
    </row>
    <row r="250" spans="1:8" x14ac:dyDescent="0.2">
      <c r="A250" s="167" t="s">
        <v>7795</v>
      </c>
      <c r="B250" s="163" t="s">
        <v>7810</v>
      </c>
      <c r="C250" s="164" t="s">
        <v>7811</v>
      </c>
      <c r="D250">
        <v>128.69999999999999</v>
      </c>
      <c r="E250" s="4">
        <v>8094</v>
      </c>
      <c r="F250">
        <f t="shared" si="6"/>
        <v>7</v>
      </c>
      <c r="G250" s="6">
        <f t="shared" si="7"/>
        <v>2.9238940129502371</v>
      </c>
      <c r="H250" s="4">
        <f>E250*G250*Inputs!$B$4/SUMPRODUCT($E$5:$E$6785,$G$5:$G$6785)</f>
        <v>10931.675684895928</v>
      </c>
    </row>
    <row r="251" spans="1:8" x14ac:dyDescent="0.2">
      <c r="A251" s="167" t="s">
        <v>7795</v>
      </c>
      <c r="B251" s="163" t="s">
        <v>7812</v>
      </c>
      <c r="C251" s="164" t="s">
        <v>7813</v>
      </c>
      <c r="D251">
        <v>93.8</v>
      </c>
      <c r="E251" s="4">
        <v>9454</v>
      </c>
      <c r="F251">
        <f t="shared" si="6"/>
        <v>4</v>
      </c>
      <c r="G251" s="6">
        <f t="shared" si="7"/>
        <v>1.7099397688077311</v>
      </c>
      <c r="H251" s="4">
        <f>E251*G251*Inputs!$B$4/SUMPRODUCT($E$5:$E$6785,$G$5:$G$6785)</f>
        <v>7467.2092874868613</v>
      </c>
    </row>
    <row r="252" spans="1:8" x14ac:dyDescent="0.2">
      <c r="A252" s="167" t="s">
        <v>7795</v>
      </c>
      <c r="B252" s="163" t="s">
        <v>7814</v>
      </c>
      <c r="C252" s="164" t="s">
        <v>7815</v>
      </c>
      <c r="D252">
        <v>80.099999999999994</v>
      </c>
      <c r="E252" s="4">
        <v>6676</v>
      </c>
      <c r="F252">
        <f t="shared" si="6"/>
        <v>3</v>
      </c>
      <c r="G252" s="6">
        <f t="shared" si="7"/>
        <v>1.4299489790507947</v>
      </c>
      <c r="H252" s="4">
        <f>E252*G252*Inputs!$B$4/SUMPRODUCT($E$5:$E$6785,$G$5:$G$6785)</f>
        <v>4409.595805105947</v>
      </c>
    </row>
    <row r="253" spans="1:8" x14ac:dyDescent="0.2">
      <c r="A253" s="167" t="s">
        <v>7795</v>
      </c>
      <c r="B253" s="163" t="s">
        <v>7816</v>
      </c>
      <c r="C253" s="164" t="s">
        <v>7817</v>
      </c>
      <c r="D253">
        <v>88</v>
      </c>
      <c r="E253" s="4">
        <v>7004</v>
      </c>
      <c r="F253">
        <f t="shared" si="6"/>
        <v>4</v>
      </c>
      <c r="G253" s="6">
        <f t="shared" si="7"/>
        <v>1.7099397688077311</v>
      </c>
      <c r="H253" s="4">
        <f>E253*G253*Inputs!$B$4/SUMPRODUCT($E$5:$E$6785,$G$5:$G$6785)</f>
        <v>5532.085239005497</v>
      </c>
    </row>
    <row r="254" spans="1:8" x14ac:dyDescent="0.2">
      <c r="A254" s="167" t="s">
        <v>7795</v>
      </c>
      <c r="B254" s="163" t="s">
        <v>7818</v>
      </c>
      <c r="C254" s="164" t="s">
        <v>7819</v>
      </c>
      <c r="D254">
        <v>74.7</v>
      </c>
      <c r="E254" s="4">
        <v>6187</v>
      </c>
      <c r="F254">
        <f t="shared" si="6"/>
        <v>3</v>
      </c>
      <c r="G254" s="6">
        <f t="shared" si="7"/>
        <v>1.4299489790507947</v>
      </c>
      <c r="H254" s="4">
        <f>E254*G254*Inputs!$B$4/SUMPRODUCT($E$5:$E$6785,$G$5:$G$6785)</f>
        <v>4086.6041411309911</v>
      </c>
    </row>
    <row r="255" spans="1:8" x14ac:dyDescent="0.2">
      <c r="A255" s="167" t="s">
        <v>7795</v>
      </c>
      <c r="B255" s="163" t="s">
        <v>7820</v>
      </c>
      <c r="C255" s="164" t="s">
        <v>7821</v>
      </c>
      <c r="D255">
        <v>102.5</v>
      </c>
      <c r="E255" s="4">
        <v>7750</v>
      </c>
      <c r="F255">
        <f t="shared" si="6"/>
        <v>5</v>
      </c>
      <c r="G255" s="6">
        <f t="shared" si="7"/>
        <v>2.0447540826884101</v>
      </c>
      <c r="H255" s="4">
        <f>E255*G255*Inputs!$B$4/SUMPRODUCT($E$5:$E$6785,$G$5:$G$6785)</f>
        <v>7319.8924358027034</v>
      </c>
    </row>
    <row r="256" spans="1:8" x14ac:dyDescent="0.2">
      <c r="A256" s="167" t="s">
        <v>7795</v>
      </c>
      <c r="B256" s="163" t="s">
        <v>7822</v>
      </c>
      <c r="C256" s="164" t="s">
        <v>7823</v>
      </c>
      <c r="D256">
        <v>103.6</v>
      </c>
      <c r="E256" s="4">
        <v>8514</v>
      </c>
      <c r="F256">
        <f t="shared" si="6"/>
        <v>5</v>
      </c>
      <c r="G256" s="6">
        <f t="shared" si="7"/>
        <v>2.0447540826884101</v>
      </c>
      <c r="H256" s="4">
        <f>E256*G256*Inputs!$B$4/SUMPRODUCT($E$5:$E$6785,$G$5:$G$6785)</f>
        <v>8041.4921546353844</v>
      </c>
    </row>
    <row r="257" spans="1:8" x14ac:dyDescent="0.2">
      <c r="A257" s="167" t="s">
        <v>7795</v>
      </c>
      <c r="B257" s="163" t="s">
        <v>7824</v>
      </c>
      <c r="C257" s="164" t="s">
        <v>7825</v>
      </c>
      <c r="D257">
        <v>131.69999999999999</v>
      </c>
      <c r="E257" s="4">
        <v>9361</v>
      </c>
      <c r="F257">
        <f t="shared" si="6"/>
        <v>7</v>
      </c>
      <c r="G257" s="6">
        <f t="shared" si="7"/>
        <v>2.9238940129502371</v>
      </c>
      <c r="H257" s="4">
        <f>E257*G257*Inputs!$B$4/SUMPRODUCT($E$5:$E$6785,$G$5:$G$6785)</f>
        <v>12642.873250100174</v>
      </c>
    </row>
    <row r="258" spans="1:8" x14ac:dyDescent="0.2">
      <c r="A258" s="167" t="s">
        <v>7795</v>
      </c>
      <c r="B258" s="163" t="s">
        <v>7826</v>
      </c>
      <c r="C258" s="164" t="s">
        <v>7827</v>
      </c>
      <c r="D258">
        <v>121.8</v>
      </c>
      <c r="E258" s="4">
        <v>8623</v>
      </c>
      <c r="F258">
        <f t="shared" si="6"/>
        <v>6</v>
      </c>
      <c r="G258" s="6">
        <f t="shared" si="7"/>
        <v>2.4451266266449672</v>
      </c>
      <c r="H258" s="4">
        <f>E258*G258*Inputs!$B$4/SUMPRODUCT($E$5:$E$6785,$G$5:$G$6785)</f>
        <v>9739.1634339998818</v>
      </c>
    </row>
    <row r="259" spans="1:8" x14ac:dyDescent="0.2">
      <c r="A259" s="167" t="s">
        <v>7795</v>
      </c>
      <c r="B259" s="163" t="s">
        <v>7828</v>
      </c>
      <c r="C259" s="164" t="s">
        <v>7829</v>
      </c>
      <c r="D259">
        <v>95.7</v>
      </c>
      <c r="E259" s="4">
        <v>8902</v>
      </c>
      <c r="F259">
        <f t="shared" si="6"/>
        <v>4</v>
      </c>
      <c r="G259" s="6">
        <f t="shared" si="7"/>
        <v>1.7099397688077311</v>
      </c>
      <c r="H259" s="4">
        <f>E259*G259*Inputs!$B$4/SUMPRODUCT($E$5:$E$6785,$G$5:$G$6785)</f>
        <v>7031.2139916657534</v>
      </c>
    </row>
    <row r="260" spans="1:8" x14ac:dyDescent="0.2">
      <c r="A260" s="167" t="s">
        <v>7795</v>
      </c>
      <c r="B260" s="163" t="s">
        <v>7830</v>
      </c>
      <c r="C260" s="164" t="s">
        <v>7831</v>
      </c>
      <c r="D260">
        <v>82</v>
      </c>
      <c r="E260" s="4">
        <v>7781</v>
      </c>
      <c r="F260">
        <f t="shared" si="6"/>
        <v>3</v>
      </c>
      <c r="G260" s="6">
        <f t="shared" si="7"/>
        <v>1.4299489790507947</v>
      </c>
      <c r="H260" s="4">
        <f>E260*G260*Inputs!$B$4/SUMPRODUCT($E$5:$E$6785,$G$5:$G$6785)</f>
        <v>5139.464493638312</v>
      </c>
    </row>
    <row r="261" spans="1:8" x14ac:dyDescent="0.2">
      <c r="A261" s="167" t="s">
        <v>7795</v>
      </c>
      <c r="B261" s="163" t="s">
        <v>7832</v>
      </c>
      <c r="C261" s="164" t="s">
        <v>7619</v>
      </c>
      <c r="D261">
        <v>86.2</v>
      </c>
      <c r="E261" s="4">
        <v>11950</v>
      </c>
      <c r="F261">
        <f t="shared" si="6"/>
        <v>3</v>
      </c>
      <c r="G261" s="6">
        <f t="shared" si="7"/>
        <v>1.4299489790507947</v>
      </c>
      <c r="H261" s="4">
        <f>E261*G261*Inputs!$B$4/SUMPRODUCT($E$5:$E$6785,$G$5:$G$6785)</f>
        <v>7893.1500705536355</v>
      </c>
    </row>
    <row r="262" spans="1:8" x14ac:dyDescent="0.2">
      <c r="A262" s="167" t="s">
        <v>7795</v>
      </c>
      <c r="B262" s="163" t="s">
        <v>7620</v>
      </c>
      <c r="C262" s="164" t="s">
        <v>7621</v>
      </c>
      <c r="D262">
        <v>78.400000000000006</v>
      </c>
      <c r="E262" s="4">
        <v>6933</v>
      </c>
      <c r="F262">
        <f t="shared" ref="F262:F325" si="8">VLOOKUP(D262,$K$5:$L$15,2)</f>
        <v>3</v>
      </c>
      <c r="G262" s="6">
        <f t="shared" ref="G262:G325" si="9">VLOOKUP(F262,$L$5:$M$15,2,0)</f>
        <v>1.4299489790507947</v>
      </c>
      <c r="H262" s="4">
        <f>E262*G262*Inputs!$B$4/SUMPRODUCT($E$5:$E$6785,$G$5:$G$6785)</f>
        <v>4579.3480702216193</v>
      </c>
    </row>
    <row r="263" spans="1:8" x14ac:dyDescent="0.2">
      <c r="A263" s="167" t="s">
        <v>7795</v>
      </c>
      <c r="B263" s="163" t="s">
        <v>7622</v>
      </c>
      <c r="C263" s="164" t="s">
        <v>7623</v>
      </c>
      <c r="D263">
        <v>98.8</v>
      </c>
      <c r="E263" s="4">
        <v>5773</v>
      </c>
      <c r="F263">
        <f t="shared" si="8"/>
        <v>4</v>
      </c>
      <c r="G263" s="6">
        <f t="shared" si="9"/>
        <v>1.7099397688077311</v>
      </c>
      <c r="H263" s="4">
        <f>E263*G263*Inputs!$B$4/SUMPRODUCT($E$5:$E$6785,$G$5:$G$6785)</f>
        <v>4559.7841354624125</v>
      </c>
    </row>
    <row r="264" spans="1:8" x14ac:dyDescent="0.2">
      <c r="A264" s="167" t="s">
        <v>7795</v>
      </c>
      <c r="B264" s="163" t="s">
        <v>7624</v>
      </c>
      <c r="C264" s="164" t="s">
        <v>7625</v>
      </c>
      <c r="D264">
        <v>106.2</v>
      </c>
      <c r="E264" s="4">
        <v>8241</v>
      </c>
      <c r="F264">
        <f t="shared" si="8"/>
        <v>5</v>
      </c>
      <c r="G264" s="6">
        <f t="shared" si="9"/>
        <v>2.0447540826884101</v>
      </c>
      <c r="H264" s="4">
        <f>E264*G264*Inputs!$B$4/SUMPRODUCT($E$5:$E$6785,$G$5:$G$6785)</f>
        <v>7783.6430404451721</v>
      </c>
    </row>
    <row r="265" spans="1:8" x14ac:dyDescent="0.2">
      <c r="A265" s="167" t="s">
        <v>7795</v>
      </c>
      <c r="B265" s="163" t="s">
        <v>7626</v>
      </c>
      <c r="C265" s="164" t="s">
        <v>7627</v>
      </c>
      <c r="D265">
        <v>113.7</v>
      </c>
      <c r="E265" s="4">
        <v>9438</v>
      </c>
      <c r="F265">
        <f t="shared" si="8"/>
        <v>6</v>
      </c>
      <c r="G265" s="6">
        <f t="shared" si="9"/>
        <v>2.4451266266449672</v>
      </c>
      <c r="H265" s="4">
        <f>E265*G265*Inputs!$B$4/SUMPRODUCT($E$5:$E$6785,$G$5:$G$6785)</f>
        <v>10659.657252706817</v>
      </c>
    </row>
    <row r="266" spans="1:8" x14ac:dyDescent="0.2">
      <c r="A266" s="167" t="s">
        <v>7795</v>
      </c>
      <c r="B266" s="163" t="s">
        <v>7628</v>
      </c>
      <c r="C266" s="164" t="s">
        <v>7629</v>
      </c>
      <c r="D266">
        <v>137.30000000000001</v>
      </c>
      <c r="E266" s="4">
        <v>7786</v>
      </c>
      <c r="F266">
        <f t="shared" si="8"/>
        <v>8</v>
      </c>
      <c r="G266" s="6">
        <f t="shared" si="9"/>
        <v>3.4964063234208851</v>
      </c>
      <c r="H266" s="4">
        <f>E266*G266*Inputs!$B$4/SUMPRODUCT($E$5:$E$6785,$G$5:$G$6785)</f>
        <v>12574.716689884579</v>
      </c>
    </row>
    <row r="267" spans="1:8" x14ac:dyDescent="0.2">
      <c r="A267" s="167" t="s">
        <v>7795</v>
      </c>
      <c r="B267" s="163" t="s">
        <v>7630</v>
      </c>
      <c r="C267" s="164" t="s">
        <v>7631</v>
      </c>
      <c r="D267">
        <v>127.5</v>
      </c>
      <c r="E267" s="4">
        <v>12280</v>
      </c>
      <c r="F267">
        <f t="shared" si="8"/>
        <v>7</v>
      </c>
      <c r="G267" s="6">
        <f t="shared" si="9"/>
        <v>2.9238940129502371</v>
      </c>
      <c r="H267" s="4">
        <f>E267*G267*Inputs!$B$4/SUMPRODUCT($E$5:$E$6785,$G$5:$G$6785)</f>
        <v>16585.245541206084</v>
      </c>
    </row>
    <row r="268" spans="1:8" x14ac:dyDescent="0.2">
      <c r="A268" s="167" t="s">
        <v>7795</v>
      </c>
      <c r="B268" s="163" t="s">
        <v>7632</v>
      </c>
      <c r="C268" s="164" t="s">
        <v>7633</v>
      </c>
      <c r="D268">
        <v>95.8</v>
      </c>
      <c r="E268" s="4">
        <v>8718</v>
      </c>
      <c r="F268">
        <f t="shared" si="8"/>
        <v>4</v>
      </c>
      <c r="G268" s="6">
        <f t="shared" si="9"/>
        <v>1.7099397688077311</v>
      </c>
      <c r="H268" s="4">
        <f>E268*G268*Inputs!$B$4/SUMPRODUCT($E$5:$E$6785,$G$5:$G$6785)</f>
        <v>6885.8822263920511</v>
      </c>
    </row>
    <row r="269" spans="1:8" x14ac:dyDescent="0.2">
      <c r="A269" s="167" t="s">
        <v>7795</v>
      </c>
      <c r="B269" s="163" t="s">
        <v>7634</v>
      </c>
      <c r="C269" s="164" t="s">
        <v>7635</v>
      </c>
      <c r="D269">
        <v>119.2</v>
      </c>
      <c r="E269" s="4">
        <v>9621</v>
      </c>
      <c r="F269">
        <f t="shared" si="8"/>
        <v>6</v>
      </c>
      <c r="G269" s="6">
        <f t="shared" si="9"/>
        <v>2.4451266266449672</v>
      </c>
      <c r="H269" s="4">
        <f>E269*G269*Inputs!$B$4/SUMPRODUCT($E$5:$E$6785,$G$5:$G$6785)</f>
        <v>10866.344821815244</v>
      </c>
    </row>
    <row r="270" spans="1:8" x14ac:dyDescent="0.2">
      <c r="A270" s="167" t="s">
        <v>7795</v>
      </c>
      <c r="B270" s="163" t="s">
        <v>7636</v>
      </c>
      <c r="C270" s="164" t="s">
        <v>7637</v>
      </c>
      <c r="D270">
        <v>132.5</v>
      </c>
      <c r="E270" s="4">
        <v>11297</v>
      </c>
      <c r="F270">
        <f t="shared" si="8"/>
        <v>7</v>
      </c>
      <c r="G270" s="6">
        <f t="shared" si="9"/>
        <v>2.9238940129502371</v>
      </c>
      <c r="H270" s="4">
        <f>E270*G270*Inputs!$B$4/SUMPRODUCT($E$5:$E$6785,$G$5:$G$6785)</f>
        <v>15257.615543892924</v>
      </c>
    </row>
    <row r="271" spans="1:8" x14ac:dyDescent="0.2">
      <c r="A271" s="167" t="s">
        <v>7795</v>
      </c>
      <c r="B271" s="163" t="s">
        <v>7638</v>
      </c>
      <c r="C271" s="164" t="s">
        <v>7639</v>
      </c>
      <c r="D271">
        <v>134</v>
      </c>
      <c r="E271" s="4">
        <v>6341</v>
      </c>
      <c r="F271">
        <f t="shared" si="8"/>
        <v>7</v>
      </c>
      <c r="G271" s="6">
        <f t="shared" si="9"/>
        <v>2.9238940129502371</v>
      </c>
      <c r="H271" s="4">
        <f>E271*G271*Inputs!$B$4/SUMPRODUCT($E$5:$E$6785,$G$5:$G$6785)</f>
        <v>8564.0913661879295</v>
      </c>
    </row>
    <row r="272" spans="1:8" x14ac:dyDescent="0.2">
      <c r="A272" s="167" t="s">
        <v>7795</v>
      </c>
      <c r="B272" s="163" t="s">
        <v>7640</v>
      </c>
      <c r="C272" s="164" t="s">
        <v>7641</v>
      </c>
      <c r="D272">
        <v>82.2</v>
      </c>
      <c r="E272" s="4">
        <v>8829</v>
      </c>
      <c r="F272">
        <f t="shared" si="8"/>
        <v>3</v>
      </c>
      <c r="G272" s="6">
        <f t="shared" si="9"/>
        <v>1.4299489790507947</v>
      </c>
      <c r="H272" s="4">
        <f>E272*G272*Inputs!$B$4/SUMPRODUCT($E$5:$E$6785,$G$5:$G$6785)</f>
        <v>5831.6838471061128</v>
      </c>
    </row>
    <row r="273" spans="1:8" x14ac:dyDescent="0.2">
      <c r="A273" s="167" t="s">
        <v>7795</v>
      </c>
      <c r="B273" s="163" t="s">
        <v>7642</v>
      </c>
      <c r="C273" s="164" t="s">
        <v>7643</v>
      </c>
      <c r="D273">
        <v>74.900000000000006</v>
      </c>
      <c r="E273" s="4">
        <v>7551</v>
      </c>
      <c r="F273">
        <f t="shared" si="8"/>
        <v>3</v>
      </c>
      <c r="G273" s="6">
        <f t="shared" si="9"/>
        <v>1.4299489790507947</v>
      </c>
      <c r="H273" s="4">
        <f>E273*G273*Inputs!$B$4/SUMPRODUCT($E$5:$E$6785,$G$5:$G$6785)</f>
        <v>4987.5461240795394</v>
      </c>
    </row>
    <row r="274" spans="1:8" x14ac:dyDescent="0.2">
      <c r="A274" s="167" t="s">
        <v>7795</v>
      </c>
      <c r="B274" s="163" t="s">
        <v>7644</v>
      </c>
      <c r="C274" s="164" t="s">
        <v>7645</v>
      </c>
      <c r="D274">
        <v>112.9</v>
      </c>
      <c r="E274" s="4">
        <v>8748</v>
      </c>
      <c r="F274">
        <f t="shared" si="8"/>
        <v>6</v>
      </c>
      <c r="G274" s="6">
        <f t="shared" si="9"/>
        <v>2.4451266266449672</v>
      </c>
      <c r="H274" s="4">
        <f>E274*G274*Inputs!$B$4/SUMPRODUCT($E$5:$E$6785,$G$5:$G$6785)</f>
        <v>9880.3434675438893</v>
      </c>
    </row>
    <row r="275" spans="1:8" x14ac:dyDescent="0.2">
      <c r="A275" s="167" t="s">
        <v>7795</v>
      </c>
      <c r="B275" s="163" t="s">
        <v>7646</v>
      </c>
      <c r="C275" s="164" t="s">
        <v>7647</v>
      </c>
      <c r="D275">
        <v>79.400000000000006</v>
      </c>
      <c r="E275" s="4">
        <v>6619</v>
      </c>
      <c r="F275">
        <f t="shared" si="8"/>
        <v>3</v>
      </c>
      <c r="G275" s="6">
        <f t="shared" si="9"/>
        <v>1.4299489790507947</v>
      </c>
      <c r="H275" s="4">
        <f>E275*G275*Inputs!$B$4/SUMPRODUCT($E$5:$E$6785,$G$5:$G$6785)</f>
        <v>4371.9464700413819</v>
      </c>
    </row>
    <row r="276" spans="1:8" x14ac:dyDescent="0.2">
      <c r="A276" s="167" t="s">
        <v>7795</v>
      </c>
      <c r="B276" s="163" t="s">
        <v>7648</v>
      </c>
      <c r="C276" s="164" t="s">
        <v>7649</v>
      </c>
      <c r="D276">
        <v>68.8</v>
      </c>
      <c r="E276" s="4">
        <v>6323</v>
      </c>
      <c r="F276">
        <f t="shared" si="8"/>
        <v>2</v>
      </c>
      <c r="G276" s="6">
        <f t="shared" si="9"/>
        <v>1.195804741189294</v>
      </c>
      <c r="H276" s="4">
        <f>E276*G276*Inputs!$B$4/SUMPRODUCT($E$5:$E$6785,$G$5:$G$6785)</f>
        <v>3492.571980783458</v>
      </c>
    </row>
    <row r="277" spans="1:8" x14ac:dyDescent="0.2">
      <c r="A277" s="167" t="s">
        <v>7795</v>
      </c>
      <c r="B277" s="163" t="s">
        <v>7650</v>
      </c>
      <c r="C277" s="164" t="s">
        <v>7651</v>
      </c>
      <c r="D277">
        <v>82.2</v>
      </c>
      <c r="E277" s="4">
        <v>7042</v>
      </c>
      <c r="F277">
        <f t="shared" si="8"/>
        <v>3</v>
      </c>
      <c r="G277" s="6">
        <f t="shared" si="9"/>
        <v>1.4299489790507947</v>
      </c>
      <c r="H277" s="4">
        <f>E277*G277*Inputs!$B$4/SUMPRODUCT($E$5:$E$6785,$G$5:$G$6785)</f>
        <v>4651.3441670994725</v>
      </c>
    </row>
    <row r="278" spans="1:8" x14ac:dyDescent="0.2">
      <c r="A278" s="167" t="s">
        <v>7795</v>
      </c>
      <c r="B278" s="163" t="s">
        <v>7652</v>
      </c>
      <c r="C278" s="164" t="s">
        <v>7653</v>
      </c>
      <c r="D278">
        <v>125.6</v>
      </c>
      <c r="E278" s="4">
        <v>13081</v>
      </c>
      <c r="F278">
        <f t="shared" si="8"/>
        <v>7</v>
      </c>
      <c r="G278" s="6">
        <f t="shared" si="9"/>
        <v>2.9238940129502371</v>
      </c>
      <c r="H278" s="4">
        <f>E278*G278*Inputs!$B$4/SUMPRODUCT($E$5:$E$6785,$G$5:$G$6785)</f>
        <v>17667.068153462274</v>
      </c>
    </row>
    <row r="279" spans="1:8" x14ac:dyDescent="0.2">
      <c r="A279" s="167" t="s">
        <v>7795</v>
      </c>
      <c r="B279" s="163" t="s">
        <v>7654</v>
      </c>
      <c r="C279" s="164" t="s">
        <v>7655</v>
      </c>
      <c r="D279">
        <v>104.3</v>
      </c>
      <c r="E279" s="4">
        <v>6886</v>
      </c>
      <c r="F279">
        <f t="shared" si="8"/>
        <v>5</v>
      </c>
      <c r="G279" s="6">
        <f t="shared" si="9"/>
        <v>2.0447540826884101</v>
      </c>
      <c r="H279" s="4">
        <f>E279*G279*Inputs!$B$4/SUMPRODUCT($E$5:$E$6785,$G$5:$G$6785)</f>
        <v>6503.8424919919262</v>
      </c>
    </row>
    <row r="280" spans="1:8" x14ac:dyDescent="0.2">
      <c r="A280" s="167" t="s">
        <v>7795</v>
      </c>
      <c r="B280" s="163" t="s">
        <v>7656</v>
      </c>
      <c r="C280" s="164" t="s">
        <v>7865</v>
      </c>
      <c r="D280">
        <v>102</v>
      </c>
      <c r="E280" s="4">
        <v>6511</v>
      </c>
      <c r="F280">
        <f t="shared" si="8"/>
        <v>5</v>
      </c>
      <c r="G280" s="6">
        <f t="shared" si="9"/>
        <v>2.0447540826884101</v>
      </c>
      <c r="H280" s="4">
        <f>E280*G280*Inputs!$B$4/SUMPRODUCT($E$5:$E$6785,$G$5:$G$6785)</f>
        <v>6149.6541483240526</v>
      </c>
    </row>
    <row r="281" spans="1:8" x14ac:dyDescent="0.2">
      <c r="A281" s="167" t="s">
        <v>7868</v>
      </c>
      <c r="B281" s="163" t="s">
        <v>7866</v>
      </c>
      <c r="C281" s="164" t="s">
        <v>7867</v>
      </c>
      <c r="D281">
        <v>90.7</v>
      </c>
      <c r="E281" s="4">
        <v>6897</v>
      </c>
      <c r="F281">
        <f t="shared" si="8"/>
        <v>4</v>
      </c>
      <c r="G281" s="6">
        <f t="shared" si="9"/>
        <v>1.7099397688077311</v>
      </c>
      <c r="H281" s="4">
        <f>E281*G281*Inputs!$B$4/SUMPRODUCT($E$5:$E$6785,$G$5:$G$6785)</f>
        <v>5447.571658112638</v>
      </c>
    </row>
    <row r="282" spans="1:8" x14ac:dyDescent="0.2">
      <c r="A282" s="167" t="s">
        <v>7868</v>
      </c>
      <c r="B282" s="163" t="s">
        <v>7869</v>
      </c>
      <c r="C282" s="164" t="s">
        <v>7870</v>
      </c>
      <c r="D282">
        <v>116.3</v>
      </c>
      <c r="E282" s="4">
        <v>8498</v>
      </c>
      <c r="F282">
        <f t="shared" si="8"/>
        <v>6</v>
      </c>
      <c r="G282" s="6">
        <f t="shared" si="9"/>
        <v>2.4451266266449672</v>
      </c>
      <c r="H282" s="4">
        <f>E282*G282*Inputs!$B$4/SUMPRODUCT($E$5:$E$6785,$G$5:$G$6785)</f>
        <v>9597.9834004558725</v>
      </c>
    </row>
    <row r="283" spans="1:8" x14ac:dyDescent="0.2">
      <c r="A283" s="167" t="s">
        <v>7868</v>
      </c>
      <c r="B283" s="163" t="s">
        <v>7871</v>
      </c>
      <c r="C283" s="164" t="s">
        <v>7872</v>
      </c>
      <c r="D283">
        <v>103.7</v>
      </c>
      <c r="E283" s="4">
        <v>10579</v>
      </c>
      <c r="F283">
        <f t="shared" si="8"/>
        <v>5</v>
      </c>
      <c r="G283" s="6">
        <f t="shared" si="9"/>
        <v>2.0447540826884101</v>
      </c>
      <c r="H283" s="4">
        <f>E283*G283*Inputs!$B$4/SUMPRODUCT($E$5:$E$6785,$G$5:$G$6785)</f>
        <v>9991.8893004331385</v>
      </c>
    </row>
    <row r="284" spans="1:8" x14ac:dyDescent="0.2">
      <c r="A284" s="167" t="s">
        <v>7868</v>
      </c>
      <c r="B284" s="163" t="s">
        <v>7873</v>
      </c>
      <c r="C284" s="164" t="s">
        <v>7874</v>
      </c>
      <c r="D284">
        <v>92.8</v>
      </c>
      <c r="E284" s="4">
        <v>8485</v>
      </c>
      <c r="F284">
        <f t="shared" si="8"/>
        <v>4</v>
      </c>
      <c r="G284" s="6">
        <f t="shared" si="9"/>
        <v>1.7099397688077311</v>
      </c>
      <c r="H284" s="4">
        <f>E284*G284*Inputs!$B$4/SUMPRODUCT($E$5:$E$6785,$G$5:$G$6785)</f>
        <v>6701.8479801487219</v>
      </c>
    </row>
    <row r="285" spans="1:8" x14ac:dyDescent="0.2">
      <c r="A285" s="167" t="s">
        <v>7868</v>
      </c>
      <c r="B285" s="163" t="s">
        <v>7875</v>
      </c>
      <c r="C285" s="164" t="s">
        <v>7876</v>
      </c>
      <c r="D285">
        <v>102.2</v>
      </c>
      <c r="E285" s="4">
        <v>8379</v>
      </c>
      <c r="F285">
        <f t="shared" si="8"/>
        <v>5</v>
      </c>
      <c r="G285" s="6">
        <f t="shared" si="9"/>
        <v>2.0447540826884101</v>
      </c>
      <c r="H285" s="4">
        <f>E285*G285*Inputs!$B$4/SUMPRODUCT($E$5:$E$6785,$G$5:$G$6785)</f>
        <v>7913.9843509149496</v>
      </c>
    </row>
    <row r="286" spans="1:8" x14ac:dyDescent="0.2">
      <c r="A286" s="167" t="s">
        <v>7868</v>
      </c>
      <c r="B286" s="163" t="s">
        <v>7877</v>
      </c>
      <c r="C286" s="164" t="s">
        <v>7878</v>
      </c>
      <c r="D286">
        <v>116.3</v>
      </c>
      <c r="E286" s="4">
        <v>8382</v>
      </c>
      <c r="F286">
        <f t="shared" si="8"/>
        <v>6</v>
      </c>
      <c r="G286" s="6">
        <f t="shared" si="9"/>
        <v>2.4451266266449672</v>
      </c>
      <c r="H286" s="4">
        <f>E286*G286*Inputs!$B$4/SUMPRODUCT($E$5:$E$6785,$G$5:$G$6785)</f>
        <v>9466.9683293270318</v>
      </c>
    </row>
    <row r="287" spans="1:8" x14ac:dyDescent="0.2">
      <c r="A287" s="167" t="s">
        <v>7868</v>
      </c>
      <c r="B287" s="163" t="s">
        <v>7879</v>
      </c>
      <c r="C287" s="164" t="s">
        <v>7880</v>
      </c>
      <c r="D287">
        <v>68.5</v>
      </c>
      <c r="E287" s="4">
        <v>8426</v>
      </c>
      <c r="F287">
        <f t="shared" si="8"/>
        <v>2</v>
      </c>
      <c r="G287" s="6">
        <f t="shared" si="9"/>
        <v>1.195804741189294</v>
      </c>
      <c r="H287" s="4">
        <f>E287*G287*Inputs!$B$4/SUMPRODUCT($E$5:$E$6785,$G$5:$G$6785)</f>
        <v>4654.1849612654469</v>
      </c>
    </row>
    <row r="288" spans="1:8" x14ac:dyDescent="0.2">
      <c r="A288" s="167" t="s">
        <v>7868</v>
      </c>
      <c r="B288" s="163" t="s">
        <v>7881</v>
      </c>
      <c r="C288" s="164" t="s">
        <v>7882</v>
      </c>
      <c r="D288">
        <v>74.5</v>
      </c>
      <c r="E288" s="4">
        <v>8166</v>
      </c>
      <c r="F288">
        <f t="shared" si="8"/>
        <v>3</v>
      </c>
      <c r="G288" s="6">
        <f t="shared" si="9"/>
        <v>1.4299489790507947</v>
      </c>
      <c r="H288" s="4">
        <f>E288*G288*Inputs!$B$4/SUMPRODUCT($E$5:$E$6785,$G$5:$G$6785)</f>
        <v>5393.7626339866938</v>
      </c>
    </row>
    <row r="289" spans="1:8" x14ac:dyDescent="0.2">
      <c r="A289" s="167" t="s">
        <v>7868</v>
      </c>
      <c r="B289" s="163" t="s">
        <v>7883</v>
      </c>
      <c r="C289" s="164" t="s">
        <v>7884</v>
      </c>
      <c r="D289">
        <v>84.2</v>
      </c>
      <c r="E289" s="4">
        <v>6621</v>
      </c>
      <c r="F289">
        <f t="shared" si="8"/>
        <v>3</v>
      </c>
      <c r="G289" s="6">
        <f t="shared" si="9"/>
        <v>1.4299489790507947</v>
      </c>
      <c r="H289" s="4">
        <f>E289*G289*Inputs!$B$4/SUMPRODUCT($E$5:$E$6785,$G$5:$G$6785)</f>
        <v>4373.2674993418923</v>
      </c>
    </row>
    <row r="290" spans="1:8" x14ac:dyDescent="0.2">
      <c r="A290" s="167" t="s">
        <v>7868</v>
      </c>
      <c r="B290" s="163" t="s">
        <v>7885</v>
      </c>
      <c r="C290" s="164" t="s">
        <v>7886</v>
      </c>
      <c r="D290">
        <v>75.8</v>
      </c>
      <c r="E290" s="4">
        <v>8186</v>
      </c>
      <c r="F290">
        <f t="shared" si="8"/>
        <v>3</v>
      </c>
      <c r="G290" s="6">
        <f t="shared" si="9"/>
        <v>1.4299489790507947</v>
      </c>
      <c r="H290" s="4">
        <f>E290*G290*Inputs!$B$4/SUMPRODUCT($E$5:$E$6785,$G$5:$G$6785)</f>
        <v>5406.9729269918043</v>
      </c>
    </row>
    <row r="291" spans="1:8" x14ac:dyDescent="0.2">
      <c r="A291" s="167" t="s">
        <v>7868</v>
      </c>
      <c r="B291" s="163" t="s">
        <v>7887</v>
      </c>
      <c r="C291" s="164" t="s">
        <v>7888</v>
      </c>
      <c r="D291">
        <v>74.5</v>
      </c>
      <c r="E291" s="4">
        <v>6522</v>
      </c>
      <c r="F291">
        <f t="shared" si="8"/>
        <v>3</v>
      </c>
      <c r="G291" s="6">
        <f t="shared" si="9"/>
        <v>1.4299489790507947</v>
      </c>
      <c r="H291" s="4">
        <f>E291*G291*Inputs!$B$4/SUMPRODUCT($E$5:$E$6785,$G$5:$G$6785)</f>
        <v>4307.8765489665948</v>
      </c>
    </row>
    <row r="292" spans="1:8" x14ac:dyDescent="0.2">
      <c r="A292" s="167" t="s">
        <v>7868</v>
      </c>
      <c r="B292" s="163" t="s">
        <v>7889</v>
      </c>
      <c r="C292" s="164" t="s">
        <v>7890</v>
      </c>
      <c r="D292">
        <v>106.2</v>
      </c>
      <c r="E292" s="4">
        <v>9156</v>
      </c>
      <c r="F292">
        <f t="shared" si="8"/>
        <v>5</v>
      </c>
      <c r="G292" s="6">
        <f t="shared" si="9"/>
        <v>2.0447540826884101</v>
      </c>
      <c r="H292" s="4">
        <f>E292*G292*Inputs!$B$4/SUMPRODUCT($E$5:$E$6785,$G$5:$G$6785)</f>
        <v>8647.8625989947832</v>
      </c>
    </row>
    <row r="293" spans="1:8" x14ac:dyDescent="0.2">
      <c r="A293" s="167" t="s">
        <v>7868</v>
      </c>
      <c r="B293" s="163" t="s">
        <v>7891</v>
      </c>
      <c r="C293" s="164" t="s">
        <v>7892</v>
      </c>
      <c r="D293">
        <v>66.599999999999994</v>
      </c>
      <c r="E293" s="4">
        <v>6333</v>
      </c>
      <c r="F293">
        <f t="shared" si="8"/>
        <v>2</v>
      </c>
      <c r="G293" s="6">
        <f t="shared" si="9"/>
        <v>1.195804741189294</v>
      </c>
      <c r="H293" s="4">
        <f>E293*G293*Inputs!$B$4/SUMPRODUCT($E$5:$E$6785,$G$5:$G$6785)</f>
        <v>3498.0955803102388</v>
      </c>
    </row>
    <row r="294" spans="1:8" x14ac:dyDescent="0.2">
      <c r="A294" s="167" t="s">
        <v>7868</v>
      </c>
      <c r="B294" s="163" t="s">
        <v>7893</v>
      </c>
      <c r="C294" s="164" t="s">
        <v>7894</v>
      </c>
      <c r="D294">
        <v>142.69999999999999</v>
      </c>
      <c r="E294" s="4">
        <v>6929</v>
      </c>
      <c r="F294">
        <f t="shared" si="8"/>
        <v>8</v>
      </c>
      <c r="G294" s="6">
        <f t="shared" si="9"/>
        <v>3.4964063234208851</v>
      </c>
      <c r="H294" s="4">
        <f>E294*G294*Inputs!$B$4/SUMPRODUCT($E$5:$E$6785,$G$5:$G$6785)</f>
        <v>11190.625731339616</v>
      </c>
    </row>
    <row r="295" spans="1:8" x14ac:dyDescent="0.2">
      <c r="A295" s="167" t="s">
        <v>7868</v>
      </c>
      <c r="B295" s="163" t="s">
        <v>7895</v>
      </c>
      <c r="C295" s="164" t="s">
        <v>7896</v>
      </c>
      <c r="D295">
        <v>92.2</v>
      </c>
      <c r="E295" s="4">
        <v>8555</v>
      </c>
      <c r="F295">
        <f t="shared" si="8"/>
        <v>4</v>
      </c>
      <c r="G295" s="6">
        <f t="shared" si="9"/>
        <v>1.7099397688077311</v>
      </c>
      <c r="H295" s="4">
        <f>E295*G295*Inputs!$B$4/SUMPRODUCT($E$5:$E$6785,$G$5:$G$6785)</f>
        <v>6757.1372386767607</v>
      </c>
    </row>
    <row r="296" spans="1:8" x14ac:dyDescent="0.2">
      <c r="A296" s="167" t="s">
        <v>7868</v>
      </c>
      <c r="B296" s="163" t="s">
        <v>7897</v>
      </c>
      <c r="C296" s="164" t="s">
        <v>7898</v>
      </c>
      <c r="D296">
        <v>90.8</v>
      </c>
      <c r="E296" s="4">
        <v>9164</v>
      </c>
      <c r="F296">
        <f t="shared" si="8"/>
        <v>4</v>
      </c>
      <c r="G296" s="6">
        <f t="shared" si="9"/>
        <v>1.7099397688077311</v>
      </c>
      <c r="H296" s="4">
        <f>E296*G296*Inputs!$B$4/SUMPRODUCT($E$5:$E$6785,$G$5:$G$6785)</f>
        <v>7238.1537878706995</v>
      </c>
    </row>
    <row r="297" spans="1:8" x14ac:dyDescent="0.2">
      <c r="A297" s="167" t="s">
        <v>7868</v>
      </c>
      <c r="B297" s="163" t="s">
        <v>7899</v>
      </c>
      <c r="C297" s="164" t="s">
        <v>11667</v>
      </c>
      <c r="D297">
        <v>60.2</v>
      </c>
      <c r="E297" s="4">
        <v>6356</v>
      </c>
      <c r="F297">
        <f t="shared" si="8"/>
        <v>1</v>
      </c>
      <c r="G297" s="6">
        <f t="shared" si="9"/>
        <v>1</v>
      </c>
      <c r="H297" s="4">
        <f>E297*G297*Inputs!$B$4/SUMPRODUCT($E$5:$E$6785,$G$5:$G$6785)</f>
        <v>2935.9307069899637</v>
      </c>
    </row>
    <row r="298" spans="1:8" x14ac:dyDescent="0.2">
      <c r="A298" s="167" t="s">
        <v>7868</v>
      </c>
      <c r="B298" s="163" t="s">
        <v>11668</v>
      </c>
      <c r="C298" s="164" t="s">
        <v>11669</v>
      </c>
      <c r="D298">
        <v>88.6</v>
      </c>
      <c r="E298" s="4">
        <v>8520</v>
      </c>
      <c r="F298">
        <f t="shared" si="8"/>
        <v>4</v>
      </c>
      <c r="G298" s="6">
        <f t="shared" si="9"/>
        <v>1.7099397688077311</v>
      </c>
      <c r="H298" s="4">
        <f>E298*G298*Inputs!$B$4/SUMPRODUCT($E$5:$E$6785,$G$5:$G$6785)</f>
        <v>6729.4926094127422</v>
      </c>
    </row>
    <row r="299" spans="1:8" x14ac:dyDescent="0.2">
      <c r="A299" s="167" t="s">
        <v>7868</v>
      </c>
      <c r="B299" s="163" t="s">
        <v>11670</v>
      </c>
      <c r="C299" s="164" t="s">
        <v>11671</v>
      </c>
      <c r="D299">
        <v>83.6</v>
      </c>
      <c r="E299" s="4">
        <v>8173</v>
      </c>
      <c r="F299">
        <f t="shared" si="8"/>
        <v>3</v>
      </c>
      <c r="G299" s="6">
        <f t="shared" si="9"/>
        <v>1.4299489790507947</v>
      </c>
      <c r="H299" s="4">
        <f>E299*G299*Inputs!$B$4/SUMPRODUCT($E$5:$E$6785,$G$5:$G$6785)</f>
        <v>5398.3862365384821</v>
      </c>
    </row>
    <row r="300" spans="1:8" x14ac:dyDescent="0.2">
      <c r="A300" s="167" t="s">
        <v>7868</v>
      </c>
      <c r="B300" s="163" t="s">
        <v>11672</v>
      </c>
      <c r="C300" s="164" t="s">
        <v>11673</v>
      </c>
      <c r="D300">
        <v>97.4</v>
      </c>
      <c r="E300" s="4">
        <v>8533</v>
      </c>
      <c r="F300">
        <f t="shared" si="8"/>
        <v>4</v>
      </c>
      <c r="G300" s="6">
        <f t="shared" si="9"/>
        <v>1.7099397688077311</v>
      </c>
      <c r="H300" s="4">
        <f>E300*G300*Inputs!$B$4/SUMPRODUCT($E$5:$E$6785,$G$5:$G$6785)</f>
        <v>6739.7606145679483</v>
      </c>
    </row>
    <row r="301" spans="1:8" x14ac:dyDescent="0.2">
      <c r="A301" s="167" t="s">
        <v>7868</v>
      </c>
      <c r="B301" s="163" t="s">
        <v>11674</v>
      </c>
      <c r="C301" s="164" t="s">
        <v>11675</v>
      </c>
      <c r="D301">
        <v>57.4</v>
      </c>
      <c r="E301" s="4">
        <v>9602</v>
      </c>
      <c r="F301">
        <f t="shared" si="8"/>
        <v>1</v>
      </c>
      <c r="G301" s="6">
        <f t="shared" si="9"/>
        <v>1</v>
      </c>
      <c r="H301" s="4">
        <f>E301*G301*Inputs!$B$4/SUMPRODUCT($E$5:$E$6785,$G$5:$G$6785)</f>
        <v>4435.306269433233</v>
      </c>
    </row>
    <row r="302" spans="1:8" x14ac:dyDescent="0.2">
      <c r="A302" s="167" t="s">
        <v>7868</v>
      </c>
      <c r="B302" s="163" t="s">
        <v>11676</v>
      </c>
      <c r="C302" s="164" t="s">
        <v>11677</v>
      </c>
      <c r="D302">
        <v>62.8</v>
      </c>
      <c r="E302" s="4">
        <v>7609</v>
      </c>
      <c r="F302">
        <f t="shared" si="8"/>
        <v>2</v>
      </c>
      <c r="G302" s="6">
        <f t="shared" si="9"/>
        <v>1.195804741189294</v>
      </c>
      <c r="H302" s="4">
        <f>E302*G302*Inputs!$B$4/SUMPRODUCT($E$5:$E$6785,$G$5:$G$6785)</f>
        <v>4202.9068799274601</v>
      </c>
    </row>
    <row r="303" spans="1:8" x14ac:dyDescent="0.2">
      <c r="A303" s="167" t="s">
        <v>7868</v>
      </c>
      <c r="B303" s="163" t="s">
        <v>11678</v>
      </c>
      <c r="C303" s="164" t="s">
        <v>11679</v>
      </c>
      <c r="D303">
        <v>109</v>
      </c>
      <c r="E303" s="4">
        <v>8817</v>
      </c>
      <c r="F303">
        <f t="shared" si="8"/>
        <v>5</v>
      </c>
      <c r="G303" s="6">
        <f t="shared" si="9"/>
        <v>2.0447540826884101</v>
      </c>
      <c r="H303" s="4">
        <f>E303*G303*Inputs!$B$4/SUMPRODUCT($E$5:$E$6785,$G$5:$G$6785)</f>
        <v>8327.6763363190239</v>
      </c>
    </row>
    <row r="304" spans="1:8" x14ac:dyDescent="0.2">
      <c r="A304" s="167" t="s">
        <v>7868</v>
      </c>
      <c r="B304" s="163" t="s">
        <v>11680</v>
      </c>
      <c r="C304" s="164" t="s">
        <v>11681</v>
      </c>
      <c r="D304">
        <v>107.7</v>
      </c>
      <c r="E304" s="4">
        <v>7772</v>
      </c>
      <c r="F304">
        <f t="shared" si="8"/>
        <v>5</v>
      </c>
      <c r="G304" s="6">
        <f t="shared" si="9"/>
        <v>2.0447540826884101</v>
      </c>
      <c r="H304" s="4">
        <f>E304*G304*Inputs!$B$4/SUMPRODUCT($E$5:$E$6785,$G$5:$G$6785)</f>
        <v>7340.6714852978857</v>
      </c>
    </row>
    <row r="305" spans="1:8" x14ac:dyDescent="0.2">
      <c r="A305" s="167" t="s">
        <v>7868</v>
      </c>
      <c r="B305" s="163" t="s">
        <v>11682</v>
      </c>
      <c r="C305" s="164" t="s">
        <v>11683</v>
      </c>
      <c r="D305">
        <v>116.7</v>
      </c>
      <c r="E305" s="4">
        <v>9599</v>
      </c>
      <c r="F305">
        <f t="shared" si="8"/>
        <v>6</v>
      </c>
      <c r="G305" s="6">
        <f t="shared" si="9"/>
        <v>2.4451266266449672</v>
      </c>
      <c r="H305" s="4">
        <f>E305*G305*Inputs!$B$4/SUMPRODUCT($E$5:$E$6785,$G$5:$G$6785)</f>
        <v>10841.497135911501</v>
      </c>
    </row>
    <row r="306" spans="1:8" x14ac:dyDescent="0.2">
      <c r="A306" s="167" t="s">
        <v>7868</v>
      </c>
      <c r="B306" s="163" t="s">
        <v>11684</v>
      </c>
      <c r="C306" s="164" t="s">
        <v>11685</v>
      </c>
      <c r="D306">
        <v>85.3</v>
      </c>
      <c r="E306" s="4">
        <v>8028</v>
      </c>
      <c r="F306">
        <f t="shared" si="8"/>
        <v>3</v>
      </c>
      <c r="G306" s="6">
        <f t="shared" si="9"/>
        <v>1.4299489790507947</v>
      </c>
      <c r="H306" s="4">
        <f>E306*G306*Inputs!$B$4/SUMPRODUCT($E$5:$E$6785,$G$5:$G$6785)</f>
        <v>5302.6116122514295</v>
      </c>
    </row>
    <row r="307" spans="1:8" x14ac:dyDescent="0.2">
      <c r="A307" s="167" t="s">
        <v>7868</v>
      </c>
      <c r="B307" s="163" t="s">
        <v>11686</v>
      </c>
      <c r="C307" s="164" t="s">
        <v>11687</v>
      </c>
      <c r="D307">
        <v>110.4</v>
      </c>
      <c r="E307" s="4">
        <v>8270</v>
      </c>
      <c r="F307">
        <f t="shared" si="8"/>
        <v>5</v>
      </c>
      <c r="G307" s="6">
        <f t="shared" si="9"/>
        <v>2.0447540826884101</v>
      </c>
      <c r="H307" s="4">
        <f>E307*G307*Inputs!$B$4/SUMPRODUCT($E$5:$E$6785,$G$5:$G$6785)</f>
        <v>7811.0336056888209</v>
      </c>
    </row>
    <row r="308" spans="1:8" x14ac:dyDescent="0.2">
      <c r="A308" s="167" t="s">
        <v>7868</v>
      </c>
      <c r="B308" s="163" t="s">
        <v>11688</v>
      </c>
      <c r="C308" s="164" t="s">
        <v>11689</v>
      </c>
      <c r="D308">
        <v>62.6</v>
      </c>
      <c r="E308" s="4">
        <v>7380</v>
      </c>
      <c r="F308">
        <f t="shared" si="8"/>
        <v>2</v>
      </c>
      <c r="G308" s="6">
        <f t="shared" si="9"/>
        <v>1.195804741189294</v>
      </c>
      <c r="H308" s="4">
        <f>E308*G308*Inputs!$B$4/SUMPRODUCT($E$5:$E$6785,$G$5:$G$6785)</f>
        <v>4076.4164507641822</v>
      </c>
    </row>
    <row r="309" spans="1:8" x14ac:dyDescent="0.2">
      <c r="A309" s="167" t="s">
        <v>7868</v>
      </c>
      <c r="B309" s="163" t="s">
        <v>11690</v>
      </c>
      <c r="C309" s="164" t="s">
        <v>11691</v>
      </c>
      <c r="D309">
        <v>93.1</v>
      </c>
      <c r="E309" s="4">
        <v>7589</v>
      </c>
      <c r="F309">
        <f t="shared" si="8"/>
        <v>4</v>
      </c>
      <c r="G309" s="6">
        <f t="shared" si="9"/>
        <v>1.7099397688077311</v>
      </c>
      <c r="H309" s="4">
        <f>E309*G309*Inputs!$B$4/SUMPRODUCT($E$5:$E$6785,$G$5:$G$6785)</f>
        <v>5994.1454709898226</v>
      </c>
    </row>
    <row r="310" spans="1:8" x14ac:dyDescent="0.2">
      <c r="A310" s="167" t="s">
        <v>7868</v>
      </c>
      <c r="B310" s="163" t="s">
        <v>11692</v>
      </c>
      <c r="C310" s="164" t="s">
        <v>11693</v>
      </c>
      <c r="D310">
        <v>136.9</v>
      </c>
      <c r="E310" s="4">
        <v>7711</v>
      </c>
      <c r="F310">
        <f t="shared" si="8"/>
        <v>8</v>
      </c>
      <c r="G310" s="6">
        <f t="shared" si="9"/>
        <v>3.4964063234208851</v>
      </c>
      <c r="H310" s="4">
        <f>E310*G310*Inputs!$B$4/SUMPRODUCT($E$5:$E$6785,$G$5:$G$6785)</f>
        <v>12453.588542987412</v>
      </c>
    </row>
    <row r="311" spans="1:8" x14ac:dyDescent="0.2">
      <c r="A311" s="167" t="s">
        <v>7868</v>
      </c>
      <c r="B311" s="163" t="s">
        <v>11694</v>
      </c>
      <c r="C311" s="164" t="s">
        <v>11695</v>
      </c>
      <c r="D311">
        <v>63.2</v>
      </c>
      <c r="E311" s="4">
        <v>8908</v>
      </c>
      <c r="F311">
        <f t="shared" si="8"/>
        <v>2</v>
      </c>
      <c r="G311" s="6">
        <f t="shared" si="9"/>
        <v>1.195804741189294</v>
      </c>
      <c r="H311" s="4">
        <f>E311*G311*Inputs!$B$4/SUMPRODUCT($E$5:$E$6785,$G$5:$G$6785)</f>
        <v>4920.422458456278</v>
      </c>
    </row>
    <row r="312" spans="1:8" x14ac:dyDescent="0.2">
      <c r="A312" s="167" t="s">
        <v>7868</v>
      </c>
      <c r="B312" s="163" t="s">
        <v>11696</v>
      </c>
      <c r="C312" s="164" t="s">
        <v>11697</v>
      </c>
      <c r="D312">
        <v>88</v>
      </c>
      <c r="E312" s="4">
        <v>7340</v>
      </c>
      <c r="F312">
        <f t="shared" si="8"/>
        <v>4</v>
      </c>
      <c r="G312" s="6">
        <f t="shared" si="9"/>
        <v>1.7099397688077311</v>
      </c>
      <c r="H312" s="4">
        <f>E312*G312*Inputs!$B$4/SUMPRODUCT($E$5:$E$6785,$G$5:$G$6785)</f>
        <v>5797.4736799400844</v>
      </c>
    </row>
    <row r="313" spans="1:8" x14ac:dyDescent="0.2">
      <c r="A313" s="167" t="s">
        <v>7868</v>
      </c>
      <c r="B313" s="163" t="s">
        <v>11642</v>
      </c>
      <c r="C313" s="164" t="s">
        <v>11643</v>
      </c>
      <c r="D313">
        <v>131.5</v>
      </c>
      <c r="E313" s="4">
        <v>9328</v>
      </c>
      <c r="F313">
        <f t="shared" si="8"/>
        <v>7</v>
      </c>
      <c r="G313" s="6">
        <f t="shared" si="9"/>
        <v>2.9238940129502371</v>
      </c>
      <c r="H313" s="4">
        <f>E313*G313*Inputs!$B$4/SUMPRODUCT($E$5:$E$6785,$G$5:$G$6785)</f>
        <v>12598.303779183252</v>
      </c>
    </row>
    <row r="314" spans="1:8" x14ac:dyDescent="0.2">
      <c r="A314" s="167" t="s">
        <v>7868</v>
      </c>
      <c r="B314" s="163" t="s">
        <v>11644</v>
      </c>
      <c r="C314" s="164" t="s">
        <v>11645</v>
      </c>
      <c r="D314">
        <v>133.19999999999999</v>
      </c>
      <c r="E314" s="4">
        <v>8201</v>
      </c>
      <c r="F314">
        <f t="shared" si="8"/>
        <v>7</v>
      </c>
      <c r="G314" s="6">
        <f t="shared" si="9"/>
        <v>2.9238940129502371</v>
      </c>
      <c r="H314" s="4">
        <f>E314*G314*Inputs!$B$4/SUMPRODUCT($E$5:$E$6785,$G$5:$G$6785)</f>
        <v>11076.188817868981</v>
      </c>
    </row>
    <row r="315" spans="1:8" x14ac:dyDescent="0.2">
      <c r="A315" s="167" t="s">
        <v>7868</v>
      </c>
      <c r="B315" s="163" t="s">
        <v>11646</v>
      </c>
      <c r="C315" s="164" t="s">
        <v>11647</v>
      </c>
      <c r="D315">
        <v>85.6</v>
      </c>
      <c r="E315" s="4">
        <v>9139</v>
      </c>
      <c r="F315">
        <f t="shared" si="8"/>
        <v>3</v>
      </c>
      <c r="G315" s="6">
        <f t="shared" si="9"/>
        <v>1.4299489790507947</v>
      </c>
      <c r="H315" s="4">
        <f>E315*G315*Inputs!$B$4/SUMPRODUCT($E$5:$E$6785,$G$5:$G$6785)</f>
        <v>6036.4433886853276</v>
      </c>
    </row>
    <row r="316" spans="1:8" x14ac:dyDescent="0.2">
      <c r="A316" s="167" t="s">
        <v>7868</v>
      </c>
      <c r="B316" s="163" t="s">
        <v>11648</v>
      </c>
      <c r="C316" s="164" t="s">
        <v>2101</v>
      </c>
      <c r="D316">
        <v>92.5</v>
      </c>
      <c r="E316" s="4">
        <v>8774</v>
      </c>
      <c r="F316">
        <f t="shared" si="8"/>
        <v>4</v>
      </c>
      <c r="G316" s="6">
        <f t="shared" si="9"/>
        <v>1.7099397688077311</v>
      </c>
      <c r="H316" s="4">
        <f>E316*G316*Inputs!$B$4/SUMPRODUCT($E$5:$E$6785,$G$5:$G$6785)</f>
        <v>6930.1136332144824</v>
      </c>
    </row>
    <row r="317" spans="1:8" x14ac:dyDescent="0.2">
      <c r="A317" s="167" t="s">
        <v>2104</v>
      </c>
      <c r="B317" s="163" t="s">
        <v>2102</v>
      </c>
      <c r="C317" s="164" t="s">
        <v>2103</v>
      </c>
      <c r="D317">
        <v>163.80000000000001</v>
      </c>
      <c r="E317" s="4">
        <v>5249</v>
      </c>
      <c r="F317">
        <f t="shared" si="8"/>
        <v>9</v>
      </c>
      <c r="G317" s="6">
        <f t="shared" si="9"/>
        <v>4.1810192586709229</v>
      </c>
      <c r="H317" s="4">
        <f>E317*G317*Inputs!$B$4/SUMPRODUCT($E$5:$E$6785,$G$5:$G$6785)</f>
        <v>10137.261589746055</v>
      </c>
    </row>
    <row r="318" spans="1:8" x14ac:dyDescent="0.2">
      <c r="A318" s="167" t="s">
        <v>2104</v>
      </c>
      <c r="B318" s="163" t="s">
        <v>2105</v>
      </c>
      <c r="C318" s="164" t="s">
        <v>2106</v>
      </c>
      <c r="D318">
        <v>137.69999999999999</v>
      </c>
      <c r="E318" s="4">
        <v>13240</v>
      </c>
      <c r="F318">
        <f t="shared" si="8"/>
        <v>8</v>
      </c>
      <c r="G318" s="6">
        <f t="shared" si="9"/>
        <v>3.4964063234208851</v>
      </c>
      <c r="H318" s="4">
        <f>E318*G318*Inputs!$B$4/SUMPRODUCT($E$5:$E$6785,$G$5:$G$6785)</f>
        <v>21383.155532246572</v>
      </c>
    </row>
    <row r="319" spans="1:8" x14ac:dyDescent="0.2">
      <c r="A319" s="167" t="s">
        <v>2104</v>
      </c>
      <c r="B319" s="163" t="s">
        <v>2107</v>
      </c>
      <c r="C319" s="164" t="s">
        <v>2108</v>
      </c>
      <c r="D319">
        <v>163.30000000000001</v>
      </c>
      <c r="E319" s="4">
        <v>8304</v>
      </c>
      <c r="F319">
        <f t="shared" si="8"/>
        <v>9</v>
      </c>
      <c r="G319" s="6">
        <f t="shared" si="9"/>
        <v>4.1810192586709229</v>
      </c>
      <c r="H319" s="4">
        <f>E319*G319*Inputs!$B$4/SUMPRODUCT($E$5:$E$6785,$G$5:$G$6785)</f>
        <v>16037.306199514431</v>
      </c>
    </row>
    <row r="320" spans="1:8" x14ac:dyDescent="0.2">
      <c r="A320" s="167" t="s">
        <v>2104</v>
      </c>
      <c r="B320" s="163" t="s">
        <v>2109</v>
      </c>
      <c r="C320" s="164" t="s">
        <v>2110</v>
      </c>
      <c r="D320">
        <v>172</v>
      </c>
      <c r="E320" s="4">
        <v>8461</v>
      </c>
      <c r="F320">
        <f t="shared" si="8"/>
        <v>10</v>
      </c>
      <c r="G320" s="6">
        <f t="shared" si="9"/>
        <v>4.9996826525224378</v>
      </c>
      <c r="H320" s="4">
        <f>E320*G320*Inputs!$B$4/SUMPRODUCT($E$5:$E$6785,$G$5:$G$6785)</f>
        <v>19540.066922462709</v>
      </c>
    </row>
    <row r="321" spans="1:8" x14ac:dyDescent="0.2">
      <c r="A321" s="167" t="s">
        <v>2104</v>
      </c>
      <c r="B321" s="163" t="s">
        <v>2111</v>
      </c>
      <c r="C321" s="164" t="s">
        <v>2112</v>
      </c>
      <c r="D321">
        <v>127.7</v>
      </c>
      <c r="E321" s="4">
        <v>7565</v>
      </c>
      <c r="F321">
        <f t="shared" si="8"/>
        <v>7</v>
      </c>
      <c r="G321" s="6">
        <f t="shared" si="9"/>
        <v>2.9238940129502371</v>
      </c>
      <c r="H321" s="4">
        <f>E321*G321*Inputs!$B$4/SUMPRODUCT($E$5:$E$6785,$G$5:$G$6785)</f>
        <v>10217.213560197397</v>
      </c>
    </row>
    <row r="322" spans="1:8" x14ac:dyDescent="0.2">
      <c r="A322" s="167" t="s">
        <v>2104</v>
      </c>
      <c r="B322" s="163" t="s">
        <v>2113</v>
      </c>
      <c r="C322" s="164" t="s">
        <v>2114</v>
      </c>
      <c r="D322">
        <v>146.80000000000001</v>
      </c>
      <c r="E322" s="4">
        <v>8707</v>
      </c>
      <c r="F322">
        <f t="shared" si="8"/>
        <v>8</v>
      </c>
      <c r="G322" s="6">
        <f t="shared" si="9"/>
        <v>3.4964063234208851</v>
      </c>
      <c r="H322" s="4">
        <f>E322*G322*Inputs!$B$4/SUMPRODUCT($E$5:$E$6785,$G$5:$G$6785)</f>
        <v>14062.170333781791</v>
      </c>
    </row>
    <row r="323" spans="1:8" x14ac:dyDescent="0.2">
      <c r="A323" s="167" t="s">
        <v>2104</v>
      </c>
      <c r="B323" s="163" t="s">
        <v>2115</v>
      </c>
      <c r="C323" s="164" t="s">
        <v>2116</v>
      </c>
      <c r="D323">
        <v>145.1</v>
      </c>
      <c r="E323" s="4">
        <v>9036</v>
      </c>
      <c r="F323">
        <f t="shared" si="8"/>
        <v>8</v>
      </c>
      <c r="G323" s="6">
        <f t="shared" si="9"/>
        <v>3.4964063234208851</v>
      </c>
      <c r="H323" s="4">
        <f>E323*G323*Inputs!$B$4/SUMPRODUCT($E$5:$E$6785,$G$5:$G$6785)</f>
        <v>14593.519138170697</v>
      </c>
    </row>
    <row r="324" spans="1:8" x14ac:dyDescent="0.2">
      <c r="A324" s="167" t="s">
        <v>2104</v>
      </c>
      <c r="B324" s="163" t="s">
        <v>2117</v>
      </c>
      <c r="C324" s="164" t="s">
        <v>2118</v>
      </c>
      <c r="D324">
        <v>110</v>
      </c>
      <c r="E324" s="4">
        <v>6085</v>
      </c>
      <c r="F324">
        <f t="shared" si="8"/>
        <v>5</v>
      </c>
      <c r="G324" s="6">
        <f t="shared" si="9"/>
        <v>2.0447540826884101</v>
      </c>
      <c r="H324" s="4">
        <f>E324*G324*Inputs!$B$4/SUMPRODUCT($E$5:$E$6785,$G$5:$G$6785)</f>
        <v>5747.2961899173497</v>
      </c>
    </row>
    <row r="325" spans="1:8" x14ac:dyDescent="0.2">
      <c r="A325" s="167" t="s">
        <v>2104</v>
      </c>
      <c r="B325" s="163" t="s">
        <v>2119</v>
      </c>
      <c r="C325" s="164" t="s">
        <v>2120</v>
      </c>
      <c r="D325">
        <v>156.9</v>
      </c>
      <c r="E325" s="4">
        <v>6415</v>
      </c>
      <c r="F325">
        <f t="shared" si="8"/>
        <v>9</v>
      </c>
      <c r="G325" s="6">
        <f t="shared" si="9"/>
        <v>4.1810192586709229</v>
      </c>
      <c r="H325" s="4">
        <f>E325*G325*Inputs!$B$4/SUMPRODUCT($E$5:$E$6785,$G$5:$G$6785)</f>
        <v>12389.128043097913</v>
      </c>
    </row>
    <row r="326" spans="1:8" x14ac:dyDescent="0.2">
      <c r="A326" s="167" t="s">
        <v>2104</v>
      </c>
      <c r="B326" s="163" t="s">
        <v>2121</v>
      </c>
      <c r="C326" s="164" t="s">
        <v>2122</v>
      </c>
      <c r="D326">
        <v>103.7</v>
      </c>
      <c r="E326" s="4">
        <v>12936</v>
      </c>
      <c r="F326">
        <f t="shared" ref="F326:F389" si="10">VLOOKUP(D326,$K$5:$L$15,2)</f>
        <v>5</v>
      </c>
      <c r="G326" s="6">
        <f t="shared" ref="G326:G389" si="11">VLOOKUP(F326,$L$5:$M$15,2,0)</f>
        <v>2.0447540826884101</v>
      </c>
      <c r="H326" s="4">
        <f>E326*G326*Inputs!$B$4/SUMPRODUCT($E$5:$E$6785,$G$5:$G$6785)</f>
        <v>12218.081103166942</v>
      </c>
    </row>
    <row r="327" spans="1:8" x14ac:dyDescent="0.2">
      <c r="A327" s="167" t="s">
        <v>2104</v>
      </c>
      <c r="B327" s="163" t="s">
        <v>2123</v>
      </c>
      <c r="C327" s="164" t="s">
        <v>2124</v>
      </c>
      <c r="D327">
        <v>145.69999999999999</v>
      </c>
      <c r="E327" s="4">
        <v>9165</v>
      </c>
      <c r="F327">
        <f t="shared" si="10"/>
        <v>8</v>
      </c>
      <c r="G327" s="6">
        <f t="shared" si="11"/>
        <v>3.4964063234208851</v>
      </c>
      <c r="H327" s="4">
        <f>E327*G327*Inputs!$B$4/SUMPRODUCT($E$5:$E$6785,$G$5:$G$6785)</f>
        <v>14801.859550833826</v>
      </c>
    </row>
    <row r="328" spans="1:8" x14ac:dyDescent="0.2">
      <c r="A328" s="167" t="s">
        <v>2104</v>
      </c>
      <c r="B328" s="163" t="s">
        <v>2125</v>
      </c>
      <c r="C328" s="164" t="s">
        <v>5686</v>
      </c>
      <c r="D328">
        <v>184.8</v>
      </c>
      <c r="E328" s="4">
        <v>6195</v>
      </c>
      <c r="F328">
        <f t="shared" si="10"/>
        <v>10</v>
      </c>
      <c r="G328" s="6">
        <f t="shared" si="11"/>
        <v>4.9996826525224378</v>
      </c>
      <c r="H328" s="4">
        <f>E328*G328*Inputs!$B$4/SUMPRODUCT($E$5:$E$6785,$G$5:$G$6785)</f>
        <v>14306.903981167297</v>
      </c>
    </row>
    <row r="329" spans="1:8" x14ac:dyDescent="0.2">
      <c r="A329" s="167" t="s">
        <v>2104</v>
      </c>
      <c r="B329" s="163" t="s">
        <v>5687</v>
      </c>
      <c r="C329" s="164" t="s">
        <v>5688</v>
      </c>
      <c r="D329">
        <v>119.4</v>
      </c>
      <c r="E329" s="4">
        <v>6469</v>
      </c>
      <c r="F329">
        <f t="shared" si="10"/>
        <v>6</v>
      </c>
      <c r="G329" s="6">
        <f t="shared" si="11"/>
        <v>2.4451266266449672</v>
      </c>
      <c r="H329" s="4">
        <f>E329*G329*Inputs!$B$4/SUMPRODUCT($E$5:$E$6785,$G$5:$G$6785)</f>
        <v>7306.3490959695273</v>
      </c>
    </row>
    <row r="330" spans="1:8" x14ac:dyDescent="0.2">
      <c r="A330" s="167" t="s">
        <v>2104</v>
      </c>
      <c r="B330" s="163" t="s">
        <v>5689</v>
      </c>
      <c r="C330" s="164" t="s">
        <v>5690</v>
      </c>
      <c r="D330">
        <v>102.9</v>
      </c>
      <c r="E330" s="4">
        <v>6202</v>
      </c>
      <c r="F330">
        <f t="shared" si="10"/>
        <v>5</v>
      </c>
      <c r="G330" s="6">
        <f t="shared" si="11"/>
        <v>2.0447540826884101</v>
      </c>
      <c r="H330" s="4">
        <f>E330*G330*Inputs!$B$4/SUMPRODUCT($E$5:$E$6785,$G$5:$G$6785)</f>
        <v>5857.8029531417251</v>
      </c>
    </row>
    <row r="331" spans="1:8" x14ac:dyDescent="0.2">
      <c r="A331" s="167" t="s">
        <v>2104</v>
      </c>
      <c r="B331" s="163" t="s">
        <v>5691</v>
      </c>
      <c r="C331" s="164" t="s">
        <v>5692</v>
      </c>
      <c r="D331">
        <v>156.6</v>
      </c>
      <c r="E331" s="4">
        <v>5597</v>
      </c>
      <c r="F331">
        <f t="shared" si="10"/>
        <v>9</v>
      </c>
      <c r="G331" s="6">
        <f t="shared" si="11"/>
        <v>4.1810192586709229</v>
      </c>
      <c r="H331" s="4">
        <f>E331*G331*Inputs!$B$4/SUMPRODUCT($E$5:$E$6785,$G$5:$G$6785)</f>
        <v>10809.345231055187</v>
      </c>
    </row>
    <row r="332" spans="1:8" x14ac:dyDescent="0.2">
      <c r="A332" s="167" t="s">
        <v>2104</v>
      </c>
      <c r="B332" s="163" t="s">
        <v>5693</v>
      </c>
      <c r="C332" s="164" t="s">
        <v>5694</v>
      </c>
      <c r="D332">
        <v>104</v>
      </c>
      <c r="E332" s="4">
        <v>5836</v>
      </c>
      <c r="F332">
        <f t="shared" si="10"/>
        <v>5</v>
      </c>
      <c r="G332" s="6">
        <f t="shared" si="11"/>
        <v>2.0447540826884101</v>
      </c>
      <c r="H332" s="4">
        <f>E332*G332*Inputs!$B$4/SUMPRODUCT($E$5:$E$6785,$G$5:$G$6785)</f>
        <v>5512.1151297218821</v>
      </c>
    </row>
    <row r="333" spans="1:8" x14ac:dyDescent="0.2">
      <c r="A333" s="167" t="s">
        <v>2104</v>
      </c>
      <c r="B333" s="163" t="s">
        <v>5695</v>
      </c>
      <c r="C333" s="164" t="s">
        <v>2150</v>
      </c>
      <c r="D333">
        <v>94.5</v>
      </c>
      <c r="E333" s="4">
        <v>5809</v>
      </c>
      <c r="F333">
        <f t="shared" si="10"/>
        <v>4</v>
      </c>
      <c r="G333" s="6">
        <f t="shared" si="11"/>
        <v>1.7099397688077311</v>
      </c>
      <c r="H333" s="4">
        <f>E333*G333*Inputs!$B$4/SUMPRODUCT($E$5:$E$6785,$G$5:$G$6785)</f>
        <v>4588.2186112768322</v>
      </c>
    </row>
    <row r="334" spans="1:8" x14ac:dyDescent="0.2">
      <c r="A334" s="167" t="s">
        <v>2104</v>
      </c>
      <c r="B334" s="163" t="s">
        <v>2151</v>
      </c>
      <c r="C334" s="164" t="s">
        <v>2152</v>
      </c>
      <c r="D334">
        <v>101.7</v>
      </c>
      <c r="E334" s="4">
        <v>13058</v>
      </c>
      <c r="F334">
        <f t="shared" si="10"/>
        <v>5</v>
      </c>
      <c r="G334" s="6">
        <f t="shared" si="11"/>
        <v>2.0447540826884101</v>
      </c>
      <c r="H334" s="4">
        <f>E334*G334*Inputs!$B$4/SUMPRODUCT($E$5:$E$6785,$G$5:$G$6785)</f>
        <v>12333.310377640219</v>
      </c>
    </row>
    <row r="335" spans="1:8" x14ac:dyDescent="0.2">
      <c r="A335" s="167" t="s">
        <v>2104</v>
      </c>
      <c r="B335" s="163" t="s">
        <v>2153</v>
      </c>
      <c r="C335" s="164" t="s">
        <v>2154</v>
      </c>
      <c r="D335">
        <v>136.80000000000001</v>
      </c>
      <c r="E335" s="4">
        <v>7201</v>
      </c>
      <c r="F335">
        <f t="shared" si="10"/>
        <v>8</v>
      </c>
      <c r="G335" s="6">
        <f t="shared" si="11"/>
        <v>3.4964063234208851</v>
      </c>
      <c r="H335" s="4">
        <f>E335*G335*Inputs!$B$4/SUMPRODUCT($E$5:$E$6785,$G$5:$G$6785)</f>
        <v>11629.917144086676</v>
      </c>
    </row>
    <row r="336" spans="1:8" x14ac:dyDescent="0.2">
      <c r="A336" s="167" t="s">
        <v>2104</v>
      </c>
      <c r="B336" s="163" t="s">
        <v>2155</v>
      </c>
      <c r="C336" s="164" t="s">
        <v>2156</v>
      </c>
      <c r="D336">
        <v>101.1</v>
      </c>
      <c r="E336" s="4">
        <v>6424</v>
      </c>
      <c r="F336">
        <f t="shared" si="10"/>
        <v>5</v>
      </c>
      <c r="G336" s="6">
        <f t="shared" si="11"/>
        <v>2.0447540826884101</v>
      </c>
      <c r="H336" s="4">
        <f>E336*G336*Inputs!$B$4/SUMPRODUCT($E$5:$E$6785,$G$5:$G$6785)</f>
        <v>6067.4824525931062</v>
      </c>
    </row>
    <row r="337" spans="1:8" x14ac:dyDescent="0.2">
      <c r="A337" s="167" t="s">
        <v>2104</v>
      </c>
      <c r="B337" s="163" t="s">
        <v>2157</v>
      </c>
      <c r="C337" s="164" t="s">
        <v>2158</v>
      </c>
      <c r="D337">
        <v>57.7</v>
      </c>
      <c r="E337" s="4">
        <v>5704</v>
      </c>
      <c r="F337">
        <f t="shared" si="10"/>
        <v>1</v>
      </c>
      <c r="G337" s="6">
        <f t="shared" si="11"/>
        <v>1</v>
      </c>
      <c r="H337" s="4">
        <f>E337*G337*Inputs!$B$4/SUMPRODUCT($E$5:$E$6785,$G$5:$G$6785)</f>
        <v>2634.7622329563801</v>
      </c>
    </row>
    <row r="338" spans="1:8" x14ac:dyDescent="0.2">
      <c r="A338" s="167" t="s">
        <v>2104</v>
      </c>
      <c r="B338" s="163" t="s">
        <v>2159</v>
      </c>
      <c r="C338" s="164" t="s">
        <v>2160</v>
      </c>
      <c r="D338">
        <v>99.5</v>
      </c>
      <c r="E338" s="4">
        <v>6163</v>
      </c>
      <c r="F338">
        <f t="shared" si="10"/>
        <v>5</v>
      </c>
      <c r="G338" s="6">
        <f t="shared" si="11"/>
        <v>2.0447540826884101</v>
      </c>
      <c r="H338" s="4">
        <f>E338*G338*Inputs!$B$4/SUMPRODUCT($E$5:$E$6785,$G$5:$G$6785)</f>
        <v>5820.9673654002663</v>
      </c>
    </row>
    <row r="339" spans="1:8" x14ac:dyDescent="0.2">
      <c r="A339" s="167" t="s">
        <v>2104</v>
      </c>
      <c r="B339" s="163" t="s">
        <v>2161</v>
      </c>
      <c r="C339" s="164" t="s">
        <v>2162</v>
      </c>
      <c r="D339">
        <v>93.8</v>
      </c>
      <c r="E339" s="4">
        <v>6068</v>
      </c>
      <c r="F339">
        <f t="shared" si="10"/>
        <v>4</v>
      </c>
      <c r="G339" s="6">
        <f t="shared" si="11"/>
        <v>1.7099397688077311</v>
      </c>
      <c r="H339" s="4">
        <f>E339*G339*Inputs!$B$4/SUMPRODUCT($E$5:$E$6785,$G$5:$G$6785)</f>
        <v>4792.7888678305771</v>
      </c>
    </row>
    <row r="340" spans="1:8" x14ac:dyDescent="0.2">
      <c r="A340" s="167" t="s">
        <v>2104</v>
      </c>
      <c r="B340" s="163" t="s">
        <v>2163</v>
      </c>
      <c r="C340" s="164" t="s">
        <v>2164</v>
      </c>
      <c r="D340">
        <v>129.69999999999999</v>
      </c>
      <c r="E340" s="4">
        <v>3006</v>
      </c>
      <c r="F340">
        <f t="shared" si="10"/>
        <v>7</v>
      </c>
      <c r="G340" s="6">
        <f t="shared" si="11"/>
        <v>2.9238940129502371</v>
      </c>
      <c r="H340" s="4">
        <f>E340*G340*Inputs!$B$4/SUMPRODUCT($E$5:$E$6785,$G$5:$G$6785)</f>
        <v>4059.8736235232477</v>
      </c>
    </row>
    <row r="341" spans="1:8" x14ac:dyDescent="0.2">
      <c r="A341" s="167" t="s">
        <v>2104</v>
      </c>
      <c r="B341" s="163" t="s">
        <v>2165</v>
      </c>
      <c r="C341" s="164" t="s">
        <v>2166</v>
      </c>
      <c r="D341">
        <v>144.4</v>
      </c>
      <c r="E341" s="4">
        <v>7411</v>
      </c>
      <c r="F341">
        <f t="shared" si="10"/>
        <v>8</v>
      </c>
      <c r="G341" s="6">
        <f t="shared" si="11"/>
        <v>3.4964063234208851</v>
      </c>
      <c r="H341" s="4">
        <f>E341*G341*Inputs!$B$4/SUMPRODUCT($E$5:$E$6785,$G$5:$G$6785)</f>
        <v>11969.075955398745</v>
      </c>
    </row>
    <row r="342" spans="1:8" x14ac:dyDescent="0.2">
      <c r="A342" s="167" t="s">
        <v>2104</v>
      </c>
      <c r="B342" s="163" t="s">
        <v>2167</v>
      </c>
      <c r="C342" s="164" t="s">
        <v>2168</v>
      </c>
      <c r="D342">
        <v>95</v>
      </c>
      <c r="E342" s="4">
        <v>5457</v>
      </c>
      <c r="F342">
        <f t="shared" si="10"/>
        <v>4</v>
      </c>
      <c r="G342" s="6">
        <f t="shared" si="11"/>
        <v>1.7099397688077311</v>
      </c>
      <c r="H342" s="4">
        <f>E342*G342*Inputs!$B$4/SUMPRODUCT($E$5:$E$6785,$G$5:$G$6785)</f>
        <v>4310.1926255358367</v>
      </c>
    </row>
    <row r="343" spans="1:8" x14ac:dyDescent="0.2">
      <c r="A343" s="167" t="s">
        <v>2104</v>
      </c>
      <c r="B343" s="163" t="s">
        <v>2169</v>
      </c>
      <c r="C343" s="164" t="s">
        <v>2170</v>
      </c>
      <c r="D343">
        <v>89.9</v>
      </c>
      <c r="E343" s="4">
        <v>5734</v>
      </c>
      <c r="F343">
        <f t="shared" si="10"/>
        <v>4</v>
      </c>
      <c r="G343" s="6">
        <f t="shared" si="11"/>
        <v>1.7099397688077311</v>
      </c>
      <c r="H343" s="4">
        <f>E343*G343*Inputs!$B$4/SUMPRODUCT($E$5:$E$6785,$G$5:$G$6785)</f>
        <v>4528.9801199967915</v>
      </c>
    </row>
    <row r="344" spans="1:8" x14ac:dyDescent="0.2">
      <c r="A344" s="167" t="s">
        <v>2104</v>
      </c>
      <c r="B344" s="163" t="s">
        <v>2171</v>
      </c>
      <c r="C344" s="164" t="s">
        <v>2172</v>
      </c>
      <c r="D344">
        <v>103.9</v>
      </c>
      <c r="E344" s="4">
        <v>5671</v>
      </c>
      <c r="F344">
        <f t="shared" si="10"/>
        <v>5</v>
      </c>
      <c r="G344" s="6">
        <f t="shared" si="11"/>
        <v>2.0447540826884101</v>
      </c>
      <c r="H344" s="4">
        <f>E344*G344*Inputs!$B$4/SUMPRODUCT($E$5:$E$6785,$G$5:$G$6785)</f>
        <v>5356.2722585080182</v>
      </c>
    </row>
    <row r="345" spans="1:8" x14ac:dyDescent="0.2">
      <c r="A345" s="167" t="s">
        <v>2104</v>
      </c>
      <c r="B345" s="163" t="s">
        <v>2173</v>
      </c>
      <c r="C345" s="164" t="s">
        <v>2174</v>
      </c>
      <c r="D345">
        <v>141.1</v>
      </c>
      <c r="E345" s="4">
        <v>7496</v>
      </c>
      <c r="F345">
        <f t="shared" si="10"/>
        <v>8</v>
      </c>
      <c r="G345" s="6">
        <f t="shared" si="11"/>
        <v>3.4964063234208851</v>
      </c>
      <c r="H345" s="4">
        <f>E345*G345*Inputs!$B$4/SUMPRODUCT($E$5:$E$6785,$G$5:$G$6785)</f>
        <v>12106.354521882198</v>
      </c>
    </row>
    <row r="346" spans="1:8" x14ac:dyDescent="0.2">
      <c r="A346" s="167" t="s">
        <v>2104</v>
      </c>
      <c r="B346" s="163" t="s">
        <v>2175</v>
      </c>
      <c r="C346" s="164" t="s">
        <v>2176</v>
      </c>
      <c r="D346">
        <v>109.9</v>
      </c>
      <c r="E346" s="4">
        <v>5629</v>
      </c>
      <c r="F346">
        <f t="shared" si="10"/>
        <v>5</v>
      </c>
      <c r="G346" s="6">
        <f t="shared" si="11"/>
        <v>2.0447540826884101</v>
      </c>
      <c r="H346" s="4">
        <f>E346*G346*Inputs!$B$4/SUMPRODUCT($E$5:$E$6785,$G$5:$G$6785)</f>
        <v>5316.603164017215</v>
      </c>
    </row>
    <row r="347" spans="1:8" x14ac:dyDescent="0.2">
      <c r="A347" s="167" t="s">
        <v>2104</v>
      </c>
      <c r="B347" s="163" t="s">
        <v>2177</v>
      </c>
      <c r="C347" s="164" t="s">
        <v>6805</v>
      </c>
      <c r="D347">
        <v>93.7</v>
      </c>
      <c r="E347" s="4">
        <v>6172</v>
      </c>
      <c r="F347">
        <f t="shared" si="10"/>
        <v>4</v>
      </c>
      <c r="G347" s="6">
        <f t="shared" si="11"/>
        <v>1.7099397688077311</v>
      </c>
      <c r="H347" s="4">
        <f>E347*G347*Inputs!$B$4/SUMPRODUCT($E$5:$E$6785,$G$5:$G$6785)</f>
        <v>4874.932909072234</v>
      </c>
    </row>
    <row r="348" spans="1:8" x14ac:dyDescent="0.2">
      <c r="A348" s="167" t="s">
        <v>2104</v>
      </c>
      <c r="B348" s="163" t="s">
        <v>6806</v>
      </c>
      <c r="C348" s="164" t="s">
        <v>6807</v>
      </c>
      <c r="D348">
        <v>89.8</v>
      </c>
      <c r="E348" s="4">
        <v>6044</v>
      </c>
      <c r="F348">
        <f t="shared" si="10"/>
        <v>4</v>
      </c>
      <c r="G348" s="6">
        <f t="shared" si="11"/>
        <v>1.7099397688077311</v>
      </c>
      <c r="H348" s="4">
        <f>E348*G348*Inputs!$B$4/SUMPRODUCT($E$5:$E$6785,$G$5:$G$6785)</f>
        <v>4773.832550620963</v>
      </c>
    </row>
    <row r="349" spans="1:8" x14ac:dyDescent="0.2">
      <c r="A349" s="167" t="s">
        <v>6810</v>
      </c>
      <c r="B349" s="163" t="s">
        <v>6808</v>
      </c>
      <c r="C349" s="164" t="s">
        <v>6809</v>
      </c>
      <c r="D349">
        <v>101</v>
      </c>
      <c r="E349" s="4">
        <v>8368</v>
      </c>
      <c r="F349">
        <f t="shared" si="10"/>
        <v>5</v>
      </c>
      <c r="G349" s="6">
        <f t="shared" si="11"/>
        <v>2.0447540826884101</v>
      </c>
      <c r="H349" s="4">
        <f>E349*G349*Inputs!$B$4/SUMPRODUCT($E$5:$E$6785,$G$5:$G$6785)</f>
        <v>7903.5948261673593</v>
      </c>
    </row>
    <row r="350" spans="1:8" x14ac:dyDescent="0.2">
      <c r="A350" s="167" t="s">
        <v>6810</v>
      </c>
      <c r="B350" s="163" t="s">
        <v>6811</v>
      </c>
      <c r="C350" s="164" t="s">
        <v>6812</v>
      </c>
      <c r="D350">
        <v>104.5</v>
      </c>
      <c r="E350" s="4">
        <v>6043</v>
      </c>
      <c r="F350">
        <f t="shared" si="10"/>
        <v>5</v>
      </c>
      <c r="G350" s="6">
        <f t="shared" si="11"/>
        <v>2.0447540826884101</v>
      </c>
      <c r="H350" s="4">
        <f>E350*G350*Inputs!$B$4/SUMPRODUCT($E$5:$E$6785,$G$5:$G$6785)</f>
        <v>5707.6270954265474</v>
      </c>
    </row>
    <row r="351" spans="1:8" x14ac:dyDescent="0.2">
      <c r="A351" s="167" t="s">
        <v>6810</v>
      </c>
      <c r="B351" s="163" t="s">
        <v>6813</v>
      </c>
      <c r="C351" s="164" t="s">
        <v>6814</v>
      </c>
      <c r="D351">
        <v>133.19999999999999</v>
      </c>
      <c r="E351" s="4">
        <v>7452</v>
      </c>
      <c r="F351">
        <f t="shared" si="10"/>
        <v>7</v>
      </c>
      <c r="G351" s="6">
        <f t="shared" si="11"/>
        <v>2.9238940129502371</v>
      </c>
      <c r="H351" s="4">
        <f>E351*G351*Inputs!$B$4/SUMPRODUCT($E$5:$E$6785,$G$5:$G$6785)</f>
        <v>10064.596887057633</v>
      </c>
    </row>
    <row r="352" spans="1:8" x14ac:dyDescent="0.2">
      <c r="A352" s="167" t="s">
        <v>6810</v>
      </c>
      <c r="B352" s="163" t="s">
        <v>6815</v>
      </c>
      <c r="C352" s="164" t="s">
        <v>6816</v>
      </c>
      <c r="D352">
        <v>116.1</v>
      </c>
      <c r="E352" s="4">
        <v>7605</v>
      </c>
      <c r="F352">
        <f t="shared" si="10"/>
        <v>6</v>
      </c>
      <c r="G352" s="6">
        <f t="shared" si="11"/>
        <v>2.4451266266449672</v>
      </c>
      <c r="H352" s="4">
        <f>E352*G352*Inputs!$B$4/SUMPRODUCT($E$5:$E$6785,$G$5:$G$6785)</f>
        <v>8589.3932408174769</v>
      </c>
    </row>
    <row r="353" spans="1:8" x14ac:dyDescent="0.2">
      <c r="A353" s="167" t="s">
        <v>6810</v>
      </c>
      <c r="B353" s="163" t="s">
        <v>6817</v>
      </c>
      <c r="C353" s="164" t="s">
        <v>6818</v>
      </c>
      <c r="D353">
        <v>134.4</v>
      </c>
      <c r="E353" s="4">
        <v>13265</v>
      </c>
      <c r="F353">
        <f t="shared" si="10"/>
        <v>7</v>
      </c>
      <c r="G353" s="6">
        <f t="shared" si="11"/>
        <v>2.9238940129502371</v>
      </c>
      <c r="H353" s="4">
        <f>E353*G353*Inputs!$B$4/SUMPRODUCT($E$5:$E$6785,$G$5:$G$6785)</f>
        <v>17915.576718574812</v>
      </c>
    </row>
    <row r="354" spans="1:8" x14ac:dyDescent="0.2">
      <c r="A354" s="167" t="s">
        <v>6810</v>
      </c>
      <c r="B354" s="163" t="s">
        <v>6819</v>
      </c>
      <c r="C354" s="164" t="s">
        <v>6820</v>
      </c>
      <c r="D354">
        <v>94.2</v>
      </c>
      <c r="E354" s="4">
        <v>8898</v>
      </c>
      <c r="F354">
        <f t="shared" si="10"/>
        <v>4</v>
      </c>
      <c r="G354" s="6">
        <f t="shared" si="11"/>
        <v>1.7099397688077311</v>
      </c>
      <c r="H354" s="4">
        <f>E354*G354*Inputs!$B$4/SUMPRODUCT($E$5:$E$6785,$G$5:$G$6785)</f>
        <v>7028.0546054641509</v>
      </c>
    </row>
    <row r="355" spans="1:8" x14ac:dyDescent="0.2">
      <c r="A355" s="167" t="s">
        <v>6810</v>
      </c>
      <c r="B355" s="163" t="s">
        <v>6821</v>
      </c>
      <c r="C355" s="164" t="s">
        <v>6822</v>
      </c>
      <c r="D355">
        <v>113.7</v>
      </c>
      <c r="E355" s="4">
        <v>7227</v>
      </c>
      <c r="F355">
        <f t="shared" si="10"/>
        <v>6</v>
      </c>
      <c r="G355" s="6">
        <f t="shared" si="11"/>
        <v>2.4451266266449672</v>
      </c>
      <c r="H355" s="4">
        <f>E355*G355*Inputs!$B$4/SUMPRODUCT($E$5:$E$6785,$G$5:$G$6785)</f>
        <v>8162.4648193803951</v>
      </c>
    </row>
    <row r="356" spans="1:8" x14ac:dyDescent="0.2">
      <c r="A356" s="167" t="s">
        <v>6810</v>
      </c>
      <c r="B356" s="163" t="s">
        <v>6823</v>
      </c>
      <c r="C356" s="164" t="s">
        <v>6824</v>
      </c>
      <c r="D356">
        <v>123.1</v>
      </c>
      <c r="E356" s="4">
        <v>6064</v>
      </c>
      <c r="F356">
        <f t="shared" si="10"/>
        <v>6</v>
      </c>
      <c r="G356" s="6">
        <f t="shared" si="11"/>
        <v>2.4451266266449672</v>
      </c>
      <c r="H356" s="4">
        <f>E356*G356*Inputs!$B$4/SUMPRODUCT($E$5:$E$6785,$G$5:$G$6785)</f>
        <v>6848.9257872869393</v>
      </c>
    </row>
    <row r="357" spans="1:8" x14ac:dyDescent="0.2">
      <c r="A357" s="167" t="s">
        <v>6810</v>
      </c>
      <c r="B357" s="163" t="s">
        <v>6825</v>
      </c>
      <c r="C357" s="164" t="s">
        <v>6826</v>
      </c>
      <c r="D357">
        <v>91.9</v>
      </c>
      <c r="E357" s="4">
        <v>7337</v>
      </c>
      <c r="F357">
        <f t="shared" si="10"/>
        <v>4</v>
      </c>
      <c r="G357" s="6">
        <f t="shared" si="11"/>
        <v>1.7099397688077311</v>
      </c>
      <c r="H357" s="4">
        <f>E357*G357*Inputs!$B$4/SUMPRODUCT($E$5:$E$6785,$G$5:$G$6785)</f>
        <v>5795.1041402888823</v>
      </c>
    </row>
    <row r="358" spans="1:8" x14ac:dyDescent="0.2">
      <c r="A358" s="167" t="s">
        <v>6810</v>
      </c>
      <c r="B358" s="163" t="s">
        <v>6827</v>
      </c>
      <c r="C358" s="164" t="s">
        <v>6828</v>
      </c>
      <c r="D358">
        <v>154.69999999999999</v>
      </c>
      <c r="E358" s="4">
        <v>8195</v>
      </c>
      <c r="F358">
        <f t="shared" si="10"/>
        <v>9</v>
      </c>
      <c r="G358" s="6">
        <f t="shared" si="11"/>
        <v>4.1810192586709229</v>
      </c>
      <c r="H358" s="4">
        <f>E358*G358*Inputs!$B$4/SUMPRODUCT($E$5:$E$6785,$G$5:$G$6785)</f>
        <v>15826.79724289749</v>
      </c>
    </row>
    <row r="359" spans="1:8" x14ac:dyDescent="0.2">
      <c r="A359" s="167" t="s">
        <v>6810</v>
      </c>
      <c r="B359" s="163" t="s">
        <v>6829</v>
      </c>
      <c r="C359" s="164" t="s">
        <v>6830</v>
      </c>
      <c r="D359">
        <v>129.19999999999999</v>
      </c>
      <c r="E359" s="4">
        <v>7611</v>
      </c>
      <c r="F359">
        <f t="shared" si="10"/>
        <v>7</v>
      </c>
      <c r="G359" s="6">
        <f t="shared" si="11"/>
        <v>2.9238940129502371</v>
      </c>
      <c r="H359" s="4">
        <f>E359*G359*Inputs!$B$4/SUMPRODUCT($E$5:$E$6785,$G$5:$G$6785)</f>
        <v>10279.340701475528</v>
      </c>
    </row>
    <row r="360" spans="1:8" x14ac:dyDescent="0.2">
      <c r="A360" s="167" t="s">
        <v>6810</v>
      </c>
      <c r="B360" s="163" t="s">
        <v>6831</v>
      </c>
      <c r="C360" s="164" t="s">
        <v>6832</v>
      </c>
      <c r="D360">
        <v>103.6</v>
      </c>
      <c r="E360" s="4">
        <v>6704</v>
      </c>
      <c r="F360">
        <f t="shared" si="10"/>
        <v>5</v>
      </c>
      <c r="G360" s="6">
        <f t="shared" si="11"/>
        <v>2.0447540826884101</v>
      </c>
      <c r="H360" s="4">
        <f>E360*G360*Inputs!$B$4/SUMPRODUCT($E$5:$E$6785,$G$5:$G$6785)</f>
        <v>6331.9430825317841</v>
      </c>
    </row>
    <row r="361" spans="1:8" x14ac:dyDescent="0.2">
      <c r="A361" s="167" t="s">
        <v>6810</v>
      </c>
      <c r="B361" s="163" t="s">
        <v>10636</v>
      </c>
      <c r="C361" s="164" t="s">
        <v>9030</v>
      </c>
      <c r="D361">
        <v>114.1</v>
      </c>
      <c r="E361" s="4">
        <v>6426</v>
      </c>
      <c r="F361">
        <f t="shared" si="10"/>
        <v>6</v>
      </c>
      <c r="G361" s="6">
        <f t="shared" si="11"/>
        <v>2.4451266266449672</v>
      </c>
      <c r="H361" s="4">
        <f>E361*G361*Inputs!$B$4/SUMPRODUCT($E$5:$E$6785,$G$5:$G$6785)</f>
        <v>7257.7831644303888</v>
      </c>
    </row>
    <row r="362" spans="1:8" x14ac:dyDescent="0.2">
      <c r="A362" s="167" t="s">
        <v>6810</v>
      </c>
      <c r="B362" s="163" t="s">
        <v>9031</v>
      </c>
      <c r="C362" s="164" t="s">
        <v>9032</v>
      </c>
      <c r="D362">
        <v>126.8</v>
      </c>
      <c r="E362" s="4">
        <v>10266</v>
      </c>
      <c r="F362">
        <f t="shared" si="10"/>
        <v>7</v>
      </c>
      <c r="G362" s="6">
        <f t="shared" si="11"/>
        <v>2.9238940129502371</v>
      </c>
      <c r="H362" s="4">
        <f>E362*G362*Inputs!$B$4/SUMPRODUCT($E$5:$E$6785,$G$5:$G$6785)</f>
        <v>13865.157225246061</v>
      </c>
    </row>
    <row r="363" spans="1:8" x14ac:dyDescent="0.2">
      <c r="A363" s="167" t="s">
        <v>6810</v>
      </c>
      <c r="B363" s="163" t="s">
        <v>9033</v>
      </c>
      <c r="C363" s="164" t="s">
        <v>9034</v>
      </c>
      <c r="D363">
        <v>134.6</v>
      </c>
      <c r="E363" s="4">
        <v>6240</v>
      </c>
      <c r="F363">
        <f t="shared" si="10"/>
        <v>7</v>
      </c>
      <c r="G363" s="6">
        <f t="shared" si="11"/>
        <v>2.9238940129502371</v>
      </c>
      <c r="H363" s="4">
        <f>E363*G363*Inputs!$B$4/SUMPRODUCT($E$5:$E$6785,$G$5:$G$6785)</f>
        <v>8427.6817733815915</v>
      </c>
    </row>
    <row r="364" spans="1:8" x14ac:dyDescent="0.2">
      <c r="A364" s="167" t="s">
        <v>6810</v>
      </c>
      <c r="B364" s="163" t="s">
        <v>9035</v>
      </c>
      <c r="C364" s="164" t="s">
        <v>9036</v>
      </c>
      <c r="D364">
        <v>162.1</v>
      </c>
      <c r="E364" s="4">
        <v>9535</v>
      </c>
      <c r="F364">
        <f t="shared" si="10"/>
        <v>9</v>
      </c>
      <c r="G364" s="6">
        <f t="shared" si="11"/>
        <v>4.1810192586709229</v>
      </c>
      <c r="H364" s="4">
        <f>E364*G364*Inputs!$B$4/SUMPRODUCT($E$5:$E$6785,$G$5:$G$6785)</f>
        <v>18414.705516903912</v>
      </c>
    </row>
    <row r="365" spans="1:8" x14ac:dyDescent="0.2">
      <c r="A365" s="167" t="s">
        <v>6810</v>
      </c>
      <c r="B365" s="163" t="s">
        <v>9037</v>
      </c>
      <c r="C365" s="164" t="s">
        <v>9038</v>
      </c>
      <c r="D365">
        <v>129.80000000000001</v>
      </c>
      <c r="E365" s="4">
        <v>6536</v>
      </c>
      <c r="F365">
        <f t="shared" si="10"/>
        <v>7</v>
      </c>
      <c r="G365" s="6">
        <f t="shared" si="11"/>
        <v>2.9238940129502371</v>
      </c>
      <c r="H365" s="4">
        <f>E365*G365*Inputs!$B$4/SUMPRODUCT($E$5:$E$6785,$G$5:$G$6785)</f>
        <v>8827.4564216061044</v>
      </c>
    </row>
    <row r="366" spans="1:8" x14ac:dyDescent="0.2">
      <c r="A366" s="167" t="s">
        <v>6810</v>
      </c>
      <c r="B366" s="163" t="s">
        <v>9039</v>
      </c>
      <c r="C366" s="164" t="s">
        <v>9040</v>
      </c>
      <c r="D366">
        <v>167.8</v>
      </c>
      <c r="E366" s="4">
        <v>5638</v>
      </c>
      <c r="F366">
        <f t="shared" si="10"/>
        <v>10</v>
      </c>
      <c r="G366" s="6">
        <f t="shared" si="11"/>
        <v>4.9996826525224378</v>
      </c>
      <c r="H366" s="4">
        <f>E366*G366*Inputs!$B$4/SUMPRODUCT($E$5:$E$6785,$G$5:$G$6785)</f>
        <v>13020.552808042168</v>
      </c>
    </row>
    <row r="367" spans="1:8" x14ac:dyDescent="0.2">
      <c r="A367" s="167" t="s">
        <v>6810</v>
      </c>
      <c r="B367" s="163" t="s">
        <v>9041</v>
      </c>
      <c r="C367" s="164" t="s">
        <v>9042</v>
      </c>
      <c r="D367">
        <v>144.9</v>
      </c>
      <c r="E367" s="4">
        <v>10335</v>
      </c>
      <c r="F367">
        <f t="shared" si="10"/>
        <v>8</v>
      </c>
      <c r="G367" s="6">
        <f t="shared" si="11"/>
        <v>3.4964063234208851</v>
      </c>
      <c r="H367" s="4">
        <f>E367*G367*Inputs!$B$4/SUMPRODUCT($E$5:$E$6785,$G$5:$G$6785)</f>
        <v>16691.458642429632</v>
      </c>
    </row>
    <row r="368" spans="1:8" x14ac:dyDescent="0.2">
      <c r="A368" s="167" t="s">
        <v>6810</v>
      </c>
      <c r="B368" s="163" t="s">
        <v>9043</v>
      </c>
      <c r="C368" s="164" t="s">
        <v>9044</v>
      </c>
      <c r="D368">
        <v>143.6</v>
      </c>
      <c r="E368" s="4">
        <v>7525</v>
      </c>
      <c r="F368">
        <f t="shared" si="10"/>
        <v>8</v>
      </c>
      <c r="G368" s="6">
        <f t="shared" si="11"/>
        <v>3.4964063234208851</v>
      </c>
      <c r="H368" s="4">
        <f>E368*G368*Inputs!$B$4/SUMPRODUCT($E$5:$E$6785,$G$5:$G$6785)</f>
        <v>12153.190738682437</v>
      </c>
    </row>
    <row r="369" spans="1:8" x14ac:dyDescent="0.2">
      <c r="A369" s="167" t="s">
        <v>6810</v>
      </c>
      <c r="B369" s="163" t="s">
        <v>9045</v>
      </c>
      <c r="C369" s="164" t="s">
        <v>9046</v>
      </c>
      <c r="D369">
        <v>126.5</v>
      </c>
      <c r="E369" s="4">
        <v>10582</v>
      </c>
      <c r="F369">
        <f t="shared" si="10"/>
        <v>7</v>
      </c>
      <c r="G369" s="6">
        <f t="shared" si="11"/>
        <v>2.9238940129502371</v>
      </c>
      <c r="H369" s="4">
        <f>E369*G369*Inputs!$B$4/SUMPRODUCT($E$5:$E$6785,$G$5:$G$6785)</f>
        <v>14291.943674026284</v>
      </c>
    </row>
    <row r="370" spans="1:8" x14ac:dyDescent="0.2">
      <c r="A370" s="167" t="s">
        <v>6810</v>
      </c>
      <c r="B370" s="163" t="s">
        <v>9047</v>
      </c>
      <c r="C370" s="164" t="s">
        <v>9048</v>
      </c>
      <c r="D370">
        <v>116.9</v>
      </c>
      <c r="E370" s="4">
        <v>7670</v>
      </c>
      <c r="F370">
        <f t="shared" si="10"/>
        <v>6</v>
      </c>
      <c r="G370" s="6">
        <f t="shared" si="11"/>
        <v>2.4451266266449672</v>
      </c>
      <c r="H370" s="4">
        <f>E370*G370*Inputs!$B$4/SUMPRODUCT($E$5:$E$6785,$G$5:$G$6785)</f>
        <v>8662.8068582603591</v>
      </c>
    </row>
    <row r="371" spans="1:8" x14ac:dyDescent="0.2">
      <c r="A371" s="167" t="s">
        <v>6810</v>
      </c>
      <c r="B371" s="163" t="s">
        <v>9049</v>
      </c>
      <c r="C371" s="164" t="s">
        <v>9050</v>
      </c>
      <c r="D371">
        <v>129.9</v>
      </c>
      <c r="E371" s="4">
        <v>8396</v>
      </c>
      <c r="F371">
        <f t="shared" si="10"/>
        <v>7</v>
      </c>
      <c r="G371" s="6">
        <f t="shared" si="11"/>
        <v>2.9238940129502371</v>
      </c>
      <c r="H371" s="4">
        <f>E371*G371*Inputs!$B$4/SUMPRODUCT($E$5:$E$6785,$G$5:$G$6785)</f>
        <v>11339.553873287156</v>
      </c>
    </row>
    <row r="372" spans="1:8" x14ac:dyDescent="0.2">
      <c r="A372" s="167" t="s">
        <v>6810</v>
      </c>
      <c r="B372" s="163" t="s">
        <v>9051</v>
      </c>
      <c r="C372" s="164" t="s">
        <v>9052</v>
      </c>
      <c r="D372">
        <v>135.30000000000001</v>
      </c>
      <c r="E372" s="4">
        <v>8625</v>
      </c>
      <c r="F372">
        <f t="shared" si="10"/>
        <v>7</v>
      </c>
      <c r="G372" s="6">
        <f t="shared" si="11"/>
        <v>2.9238940129502371</v>
      </c>
      <c r="H372" s="4">
        <f>E372*G372*Inputs!$B$4/SUMPRODUCT($E$5:$E$6785,$G$5:$G$6785)</f>
        <v>11648.838989650038</v>
      </c>
    </row>
    <row r="373" spans="1:8" x14ac:dyDescent="0.2">
      <c r="A373" s="167" t="s">
        <v>6810</v>
      </c>
      <c r="B373" s="163" t="s">
        <v>9053</v>
      </c>
      <c r="C373" s="164" t="s">
        <v>9054</v>
      </c>
      <c r="D373">
        <v>133.6</v>
      </c>
      <c r="E373" s="4">
        <v>10001</v>
      </c>
      <c r="F373">
        <f t="shared" si="10"/>
        <v>7</v>
      </c>
      <c r="G373" s="6">
        <f t="shared" si="11"/>
        <v>2.9238940129502371</v>
      </c>
      <c r="H373" s="4">
        <f>E373*G373*Inputs!$B$4/SUMPRODUCT($E$5:$E$6785,$G$5:$G$6785)</f>
        <v>13507.250867882902</v>
      </c>
    </row>
    <row r="374" spans="1:8" x14ac:dyDescent="0.2">
      <c r="A374" s="167" t="s">
        <v>6810</v>
      </c>
      <c r="B374" s="163" t="s">
        <v>9055</v>
      </c>
      <c r="C374" s="164" t="s">
        <v>9056</v>
      </c>
      <c r="D374">
        <v>153.4</v>
      </c>
      <c r="E374" s="4">
        <v>6893</v>
      </c>
      <c r="F374">
        <f t="shared" si="10"/>
        <v>9</v>
      </c>
      <c r="G374" s="6">
        <f t="shared" si="11"/>
        <v>4.1810192586709229</v>
      </c>
      <c r="H374" s="4">
        <f>E374*G374*Inputs!$B$4/SUMPRODUCT($E$5:$E$6785,$G$5:$G$6785)</f>
        <v>13312.277412482294</v>
      </c>
    </row>
    <row r="375" spans="1:8" x14ac:dyDescent="0.2">
      <c r="A375" s="167" t="s">
        <v>6810</v>
      </c>
      <c r="B375" s="163" t="s">
        <v>9057</v>
      </c>
      <c r="C375" s="164" t="s">
        <v>9058</v>
      </c>
      <c r="D375">
        <v>157.5</v>
      </c>
      <c r="E375" s="4">
        <v>9791</v>
      </c>
      <c r="F375">
        <f t="shared" si="10"/>
        <v>9</v>
      </c>
      <c r="G375" s="6">
        <f t="shared" si="11"/>
        <v>4.1810192586709229</v>
      </c>
      <c r="H375" s="4">
        <f>E375*G375*Inputs!$B$4/SUMPRODUCT($E$5:$E$6785,$G$5:$G$6785)</f>
        <v>18909.11187372902</v>
      </c>
    </row>
    <row r="376" spans="1:8" x14ac:dyDescent="0.2">
      <c r="A376" s="167" t="s">
        <v>10658</v>
      </c>
      <c r="B376" s="163" t="s">
        <v>9059</v>
      </c>
      <c r="C376" s="164" t="s">
        <v>9060</v>
      </c>
      <c r="D376">
        <v>123.3</v>
      </c>
      <c r="E376" s="4">
        <v>7904</v>
      </c>
      <c r="F376">
        <f t="shared" si="10"/>
        <v>6</v>
      </c>
      <c r="G376" s="6">
        <f t="shared" si="11"/>
        <v>2.4451266266449672</v>
      </c>
      <c r="H376" s="4">
        <f>E376*G376*Inputs!$B$4/SUMPRODUCT($E$5:$E$6785,$G$5:$G$6785)</f>
        <v>8927.0958810547436</v>
      </c>
    </row>
    <row r="377" spans="1:8" x14ac:dyDescent="0.2">
      <c r="A377" s="167" t="s">
        <v>10658</v>
      </c>
      <c r="B377" s="163" t="s">
        <v>10659</v>
      </c>
      <c r="C377" s="164" t="s">
        <v>10660</v>
      </c>
      <c r="D377">
        <v>111.4</v>
      </c>
      <c r="E377" s="4">
        <v>5986</v>
      </c>
      <c r="F377">
        <f t="shared" si="10"/>
        <v>5</v>
      </c>
      <c r="G377" s="6">
        <f t="shared" si="11"/>
        <v>2.0447540826884101</v>
      </c>
      <c r="H377" s="4">
        <f>E377*G377*Inputs!$B$4/SUMPRODUCT($E$5:$E$6785,$G$5:$G$6785)</f>
        <v>5653.790467189031</v>
      </c>
    </row>
    <row r="378" spans="1:8" x14ac:dyDescent="0.2">
      <c r="A378" s="167" t="s">
        <v>10658</v>
      </c>
      <c r="B378" s="163" t="s">
        <v>10661</v>
      </c>
      <c r="C378" s="164" t="s">
        <v>10662</v>
      </c>
      <c r="D378">
        <v>83.9</v>
      </c>
      <c r="E378" s="4">
        <v>6837</v>
      </c>
      <c r="F378">
        <f t="shared" si="10"/>
        <v>3</v>
      </c>
      <c r="G378" s="6">
        <f t="shared" si="11"/>
        <v>1.4299489790507947</v>
      </c>
      <c r="H378" s="4">
        <f>E378*G378*Inputs!$B$4/SUMPRODUCT($E$5:$E$6785,$G$5:$G$6785)</f>
        <v>4515.9386637970883</v>
      </c>
    </row>
    <row r="379" spans="1:8" x14ac:dyDescent="0.2">
      <c r="A379" s="167" t="s">
        <v>10658</v>
      </c>
      <c r="B379" s="163" t="s">
        <v>10663</v>
      </c>
      <c r="C379" s="164" t="s">
        <v>10664</v>
      </c>
      <c r="D379">
        <v>128.1</v>
      </c>
      <c r="E379" s="4">
        <v>7044</v>
      </c>
      <c r="F379">
        <f t="shared" si="10"/>
        <v>7</v>
      </c>
      <c r="G379" s="6">
        <f t="shared" si="11"/>
        <v>2.9238940129502371</v>
      </c>
      <c r="H379" s="4">
        <f>E379*G379*Inputs!$B$4/SUMPRODUCT($E$5:$E$6785,$G$5:$G$6785)</f>
        <v>9513.556155721144</v>
      </c>
    </row>
    <row r="380" spans="1:8" x14ac:dyDescent="0.2">
      <c r="A380" s="167" t="s">
        <v>10658</v>
      </c>
      <c r="B380" s="163" t="s">
        <v>10665</v>
      </c>
      <c r="C380" s="164" t="s">
        <v>10666</v>
      </c>
      <c r="D380">
        <v>138.5</v>
      </c>
      <c r="E380" s="4">
        <v>6593</v>
      </c>
      <c r="F380">
        <f t="shared" si="10"/>
        <v>8</v>
      </c>
      <c r="G380" s="6">
        <f t="shared" si="11"/>
        <v>3.4964063234208851</v>
      </c>
      <c r="H380" s="4">
        <f>E380*G380*Inputs!$B$4/SUMPRODUCT($E$5:$E$6785,$G$5:$G$6785)</f>
        <v>10647.971633240306</v>
      </c>
    </row>
    <row r="381" spans="1:8" x14ac:dyDescent="0.2">
      <c r="A381" s="167" t="s">
        <v>10658</v>
      </c>
      <c r="B381" s="163" t="s">
        <v>10667</v>
      </c>
      <c r="C381" s="164" t="s">
        <v>9081</v>
      </c>
      <c r="D381">
        <v>132.80000000000001</v>
      </c>
      <c r="E381" s="4">
        <v>7940</v>
      </c>
      <c r="F381">
        <f t="shared" si="10"/>
        <v>7</v>
      </c>
      <c r="G381" s="6">
        <f t="shared" si="11"/>
        <v>2.9238940129502371</v>
      </c>
      <c r="H381" s="4">
        <f>E381*G381*Inputs!$B$4/SUMPRODUCT($E$5:$E$6785,$G$5:$G$6785)</f>
        <v>10723.684820616963</v>
      </c>
    </row>
    <row r="382" spans="1:8" x14ac:dyDescent="0.2">
      <c r="A382" s="167" t="s">
        <v>10658</v>
      </c>
      <c r="B382" s="163" t="s">
        <v>9082</v>
      </c>
      <c r="C382" s="164" t="s">
        <v>9083</v>
      </c>
      <c r="D382">
        <v>93.4</v>
      </c>
      <c r="E382" s="4">
        <v>6186</v>
      </c>
      <c r="F382">
        <f t="shared" si="10"/>
        <v>4</v>
      </c>
      <c r="G382" s="6">
        <f t="shared" si="11"/>
        <v>1.7099397688077311</v>
      </c>
      <c r="H382" s="4">
        <f>E382*G382*Inputs!$B$4/SUMPRODUCT($E$5:$E$6785,$G$5:$G$6785)</f>
        <v>4885.9907607778423</v>
      </c>
    </row>
    <row r="383" spans="1:8" x14ac:dyDescent="0.2">
      <c r="A383" s="167" t="s">
        <v>10658</v>
      </c>
      <c r="B383" s="163" t="s">
        <v>9084</v>
      </c>
      <c r="C383" s="164" t="s">
        <v>10683</v>
      </c>
      <c r="D383">
        <v>91.9</v>
      </c>
      <c r="E383" s="4">
        <v>5992</v>
      </c>
      <c r="F383">
        <f t="shared" si="10"/>
        <v>4</v>
      </c>
      <c r="G383" s="6">
        <f t="shared" si="11"/>
        <v>1.7099397688077311</v>
      </c>
      <c r="H383" s="4">
        <f>E383*G383*Inputs!$B$4/SUMPRODUCT($E$5:$E$6785,$G$5:$G$6785)</f>
        <v>4732.7605300001351</v>
      </c>
    </row>
    <row r="384" spans="1:8" x14ac:dyDescent="0.2">
      <c r="A384" s="167" t="s">
        <v>10658</v>
      </c>
      <c r="B384" s="163" t="s">
        <v>10684</v>
      </c>
      <c r="C384" s="164" t="s">
        <v>10685</v>
      </c>
      <c r="D384">
        <v>91.1</v>
      </c>
      <c r="E384" s="4">
        <v>5929</v>
      </c>
      <c r="F384">
        <f t="shared" si="10"/>
        <v>4</v>
      </c>
      <c r="G384" s="6">
        <f t="shared" si="11"/>
        <v>1.7099397688077311</v>
      </c>
      <c r="H384" s="4">
        <f>E384*G384*Inputs!$B$4/SUMPRODUCT($E$5:$E$6785,$G$5:$G$6785)</f>
        <v>4683.0001973249</v>
      </c>
    </row>
    <row r="385" spans="1:8" x14ac:dyDescent="0.2">
      <c r="A385" s="167" t="s">
        <v>10658</v>
      </c>
      <c r="B385" s="163" t="s">
        <v>10686</v>
      </c>
      <c r="C385" s="164" t="s">
        <v>10687</v>
      </c>
      <c r="D385">
        <v>102.4</v>
      </c>
      <c r="E385" s="4">
        <v>6939</v>
      </c>
      <c r="F385">
        <f t="shared" si="10"/>
        <v>5</v>
      </c>
      <c r="G385" s="6">
        <f t="shared" si="11"/>
        <v>2.0447540826884101</v>
      </c>
      <c r="H385" s="4">
        <f>E385*G385*Inputs!$B$4/SUMPRODUCT($E$5:$E$6785,$G$5:$G$6785)</f>
        <v>6553.9011112303169</v>
      </c>
    </row>
    <row r="386" spans="1:8" x14ac:dyDescent="0.2">
      <c r="A386" s="167" t="s">
        <v>10658</v>
      </c>
      <c r="B386" s="163" t="s">
        <v>10688</v>
      </c>
      <c r="C386" s="164" t="s">
        <v>2231</v>
      </c>
      <c r="D386">
        <v>129.1</v>
      </c>
      <c r="E386" s="4">
        <v>5843</v>
      </c>
      <c r="F386">
        <f t="shared" si="10"/>
        <v>7</v>
      </c>
      <c r="G386" s="6">
        <f t="shared" si="11"/>
        <v>2.9238940129502371</v>
      </c>
      <c r="H386" s="4">
        <f>E386*G386*Inputs!$B$4/SUMPRODUCT($E$5:$E$6785,$G$5:$G$6785)</f>
        <v>7891.4975323507442</v>
      </c>
    </row>
    <row r="387" spans="1:8" x14ac:dyDescent="0.2">
      <c r="A387" s="167" t="s">
        <v>10658</v>
      </c>
      <c r="B387" s="163" t="s">
        <v>2232</v>
      </c>
      <c r="C387" s="164" t="s">
        <v>2233</v>
      </c>
      <c r="D387">
        <v>78.5</v>
      </c>
      <c r="E387" s="4">
        <v>8200</v>
      </c>
      <c r="F387">
        <f t="shared" si="10"/>
        <v>3</v>
      </c>
      <c r="G387" s="6">
        <f t="shared" si="11"/>
        <v>1.4299489790507947</v>
      </c>
      <c r="H387" s="4">
        <f>E387*G387*Inputs!$B$4/SUMPRODUCT($E$5:$E$6785,$G$5:$G$6785)</f>
        <v>5416.2201320953818</v>
      </c>
    </row>
    <row r="388" spans="1:8" x14ac:dyDescent="0.2">
      <c r="A388" s="167" t="s">
        <v>10658</v>
      </c>
      <c r="B388" s="163" t="s">
        <v>2234</v>
      </c>
      <c r="C388" s="164" t="s">
        <v>2235</v>
      </c>
      <c r="D388">
        <v>135.69999999999999</v>
      </c>
      <c r="E388" s="4">
        <v>7864</v>
      </c>
      <c r="F388">
        <f t="shared" si="10"/>
        <v>7</v>
      </c>
      <c r="G388" s="6">
        <f t="shared" si="11"/>
        <v>2.9238940129502371</v>
      </c>
      <c r="H388" s="4">
        <f>E388*G388*Inputs!$B$4/SUMPRODUCT($E$5:$E$6785,$G$5:$G$6785)</f>
        <v>10621.039978505263</v>
      </c>
    </row>
    <row r="389" spans="1:8" x14ac:dyDescent="0.2">
      <c r="A389" s="167" t="s">
        <v>10658</v>
      </c>
      <c r="B389" s="163" t="s">
        <v>2236</v>
      </c>
      <c r="C389" s="164" t="s">
        <v>2237</v>
      </c>
      <c r="D389">
        <v>95.9</v>
      </c>
      <c r="E389" s="4">
        <v>5990</v>
      </c>
      <c r="F389">
        <f t="shared" si="10"/>
        <v>4</v>
      </c>
      <c r="G389" s="6">
        <f t="shared" si="11"/>
        <v>1.7099397688077311</v>
      </c>
      <c r="H389" s="4">
        <f>E389*G389*Inputs!$B$4/SUMPRODUCT($E$5:$E$6785,$G$5:$G$6785)</f>
        <v>4731.1808368993334</v>
      </c>
    </row>
    <row r="390" spans="1:8" x14ac:dyDescent="0.2">
      <c r="A390" s="167" t="s">
        <v>10658</v>
      </c>
      <c r="B390" s="163" t="s">
        <v>2238</v>
      </c>
      <c r="C390" s="164" t="s">
        <v>2239</v>
      </c>
      <c r="D390">
        <v>135.1</v>
      </c>
      <c r="E390" s="4">
        <v>7915</v>
      </c>
      <c r="F390">
        <f t="shared" ref="F390:F453" si="12">VLOOKUP(D390,$K$5:$L$15,2)</f>
        <v>7</v>
      </c>
      <c r="G390" s="6">
        <f t="shared" ref="G390:G453" si="13">VLOOKUP(F390,$L$5:$M$15,2,0)</f>
        <v>2.9238940129502371</v>
      </c>
      <c r="H390" s="4">
        <f>E390*G390*Inputs!$B$4/SUMPRODUCT($E$5:$E$6785,$G$5:$G$6785)</f>
        <v>10689.920069922322</v>
      </c>
    </row>
    <row r="391" spans="1:8" x14ac:dyDescent="0.2">
      <c r="A391" s="167" t="s">
        <v>10658</v>
      </c>
      <c r="B391" s="163" t="s">
        <v>2240</v>
      </c>
      <c r="C391" s="164" t="s">
        <v>10668</v>
      </c>
      <c r="D391">
        <v>125.6</v>
      </c>
      <c r="E391" s="4">
        <v>5837</v>
      </c>
      <c r="F391">
        <f t="shared" si="12"/>
        <v>7</v>
      </c>
      <c r="G391" s="6">
        <f t="shared" si="13"/>
        <v>2.9238940129502371</v>
      </c>
      <c r="H391" s="4">
        <f>E391*G391*Inputs!$B$4/SUMPRODUCT($E$5:$E$6785,$G$5:$G$6785)</f>
        <v>7883.393992184031</v>
      </c>
    </row>
    <row r="392" spans="1:8" x14ac:dyDescent="0.2">
      <c r="A392" s="167" t="s">
        <v>10658</v>
      </c>
      <c r="B392" s="163" t="s">
        <v>10669</v>
      </c>
      <c r="C392" s="164" t="s">
        <v>10670</v>
      </c>
      <c r="D392">
        <v>120</v>
      </c>
      <c r="E392" s="4">
        <v>7500</v>
      </c>
      <c r="F392">
        <f t="shared" si="12"/>
        <v>6</v>
      </c>
      <c r="G392" s="6">
        <f t="shared" si="13"/>
        <v>2.4451266266449672</v>
      </c>
      <c r="H392" s="4">
        <f>E392*G392*Inputs!$B$4/SUMPRODUCT($E$5:$E$6785,$G$5:$G$6785)</f>
        <v>8470.8020126405081</v>
      </c>
    </row>
    <row r="393" spans="1:8" x14ac:dyDescent="0.2">
      <c r="A393" s="167" t="s">
        <v>10658</v>
      </c>
      <c r="B393" s="163" t="s">
        <v>10671</v>
      </c>
      <c r="C393" s="164" t="s">
        <v>10672</v>
      </c>
      <c r="D393">
        <v>93.2</v>
      </c>
      <c r="E393" s="4">
        <v>7996</v>
      </c>
      <c r="F393">
        <f t="shared" si="12"/>
        <v>4</v>
      </c>
      <c r="G393" s="6">
        <f t="shared" si="13"/>
        <v>1.7099397688077311</v>
      </c>
      <c r="H393" s="4">
        <f>E393*G393*Inputs!$B$4/SUMPRODUCT($E$5:$E$6785,$G$5:$G$6785)</f>
        <v>6315.6130170028491</v>
      </c>
    </row>
    <row r="394" spans="1:8" x14ac:dyDescent="0.2">
      <c r="A394" s="167" t="s">
        <v>10658</v>
      </c>
      <c r="B394" s="163" t="s">
        <v>10673</v>
      </c>
      <c r="C394" s="164" t="s">
        <v>10674</v>
      </c>
      <c r="D394">
        <v>115.1</v>
      </c>
      <c r="E394" s="4">
        <v>6019</v>
      </c>
      <c r="F394">
        <f t="shared" si="12"/>
        <v>6</v>
      </c>
      <c r="G394" s="6">
        <f t="shared" si="13"/>
        <v>2.4451266266449672</v>
      </c>
      <c r="H394" s="4">
        <f>E394*G394*Inputs!$B$4/SUMPRODUCT($E$5:$E$6785,$G$5:$G$6785)</f>
        <v>6798.1009752110967</v>
      </c>
    </row>
    <row r="395" spans="1:8" x14ac:dyDescent="0.2">
      <c r="A395" s="167" t="s">
        <v>10658</v>
      </c>
      <c r="B395" s="163" t="s">
        <v>10675</v>
      </c>
      <c r="C395" s="164" t="s">
        <v>10676</v>
      </c>
      <c r="D395">
        <v>93.8</v>
      </c>
      <c r="E395" s="4">
        <v>6912</v>
      </c>
      <c r="F395">
        <f t="shared" si="12"/>
        <v>4</v>
      </c>
      <c r="G395" s="6">
        <f t="shared" si="13"/>
        <v>1.7099397688077311</v>
      </c>
      <c r="H395" s="4">
        <f>E395*G395*Inputs!$B$4/SUMPRODUCT($E$5:$E$6785,$G$5:$G$6785)</f>
        <v>5459.4193563686458</v>
      </c>
    </row>
    <row r="396" spans="1:8" x14ac:dyDescent="0.2">
      <c r="A396" s="167" t="s">
        <v>10658</v>
      </c>
      <c r="B396" s="163" t="s">
        <v>10677</v>
      </c>
      <c r="C396" s="164" t="s">
        <v>10678</v>
      </c>
      <c r="D396">
        <v>98.6</v>
      </c>
      <c r="E396" s="4">
        <v>8742</v>
      </c>
      <c r="F396">
        <f t="shared" si="12"/>
        <v>4</v>
      </c>
      <c r="G396" s="6">
        <f t="shared" si="13"/>
        <v>1.7099397688077311</v>
      </c>
      <c r="H396" s="4">
        <f>E396*G396*Inputs!$B$4/SUMPRODUCT($E$5:$E$6785,$G$5:$G$6785)</f>
        <v>6904.8385436016642</v>
      </c>
    </row>
    <row r="397" spans="1:8" x14ac:dyDescent="0.2">
      <c r="A397" s="167" t="s">
        <v>10658</v>
      </c>
      <c r="B397" s="163" t="s">
        <v>10679</v>
      </c>
      <c r="C397" s="164" t="s">
        <v>10680</v>
      </c>
      <c r="D397">
        <v>61.4</v>
      </c>
      <c r="E397" s="4">
        <v>5333</v>
      </c>
      <c r="F397">
        <f t="shared" si="12"/>
        <v>1</v>
      </c>
      <c r="G397" s="6">
        <f t="shared" si="13"/>
        <v>1</v>
      </c>
      <c r="H397" s="4">
        <f>E397*G397*Inputs!$B$4/SUMPRODUCT($E$5:$E$6785,$G$5:$G$6785)</f>
        <v>2463.3918282532213</v>
      </c>
    </row>
    <row r="398" spans="1:8" x14ac:dyDescent="0.2">
      <c r="A398" s="167" t="s">
        <v>10658</v>
      </c>
      <c r="B398" s="163" t="s">
        <v>10681</v>
      </c>
      <c r="C398" s="164" t="s">
        <v>10682</v>
      </c>
      <c r="D398">
        <v>104.6</v>
      </c>
      <c r="E398" s="4">
        <v>6569</v>
      </c>
      <c r="F398">
        <f t="shared" si="12"/>
        <v>5</v>
      </c>
      <c r="G398" s="6">
        <f t="shared" si="13"/>
        <v>2.0447540826884101</v>
      </c>
      <c r="H398" s="4">
        <f>E398*G398*Inputs!$B$4/SUMPRODUCT($E$5:$E$6785,$G$5:$G$6785)</f>
        <v>6204.4352788113501</v>
      </c>
    </row>
    <row r="399" spans="1:8" x14ac:dyDescent="0.2">
      <c r="A399" s="167" t="s">
        <v>10658</v>
      </c>
      <c r="B399" s="163" t="s">
        <v>2928</v>
      </c>
      <c r="C399" s="164" t="s">
        <v>8536</v>
      </c>
      <c r="D399">
        <v>57.6</v>
      </c>
      <c r="E399" s="4">
        <v>5166</v>
      </c>
      <c r="F399">
        <f t="shared" si="12"/>
        <v>1</v>
      </c>
      <c r="G399" s="6">
        <f t="shared" si="13"/>
        <v>1</v>
      </c>
      <c r="H399" s="4">
        <f>E399*G399*Inputs!$B$4/SUMPRODUCT($E$5:$E$6785,$G$5:$G$6785)</f>
        <v>2386.2520503949263</v>
      </c>
    </row>
    <row r="400" spans="1:8" x14ac:dyDescent="0.2">
      <c r="A400" s="167" t="s">
        <v>10658</v>
      </c>
      <c r="B400" s="163" t="s">
        <v>8537</v>
      </c>
      <c r="C400" s="164" t="s">
        <v>8538</v>
      </c>
      <c r="D400">
        <v>89.5</v>
      </c>
      <c r="E400" s="4">
        <v>6469</v>
      </c>
      <c r="F400">
        <f t="shared" si="12"/>
        <v>4</v>
      </c>
      <c r="G400" s="6">
        <f t="shared" si="13"/>
        <v>1.7099397688077311</v>
      </c>
      <c r="H400" s="4">
        <f>E400*G400*Inputs!$B$4/SUMPRODUCT($E$5:$E$6785,$G$5:$G$6785)</f>
        <v>5109.5173345412004</v>
      </c>
    </row>
    <row r="401" spans="1:8" x14ac:dyDescent="0.2">
      <c r="A401" s="167" t="s">
        <v>8541</v>
      </c>
      <c r="B401" s="163" t="s">
        <v>8539</v>
      </c>
      <c r="C401" s="164" t="s">
        <v>8540</v>
      </c>
      <c r="D401">
        <v>114.2</v>
      </c>
      <c r="E401" s="4">
        <v>6492</v>
      </c>
      <c r="F401">
        <f t="shared" si="12"/>
        <v>6</v>
      </c>
      <c r="G401" s="6">
        <f t="shared" si="13"/>
        <v>2.4451266266449672</v>
      </c>
      <c r="H401" s="4">
        <f>E401*G401*Inputs!$B$4/SUMPRODUCT($E$5:$E$6785,$G$5:$G$6785)</f>
        <v>7332.3262221416244</v>
      </c>
    </row>
    <row r="402" spans="1:8" x14ac:dyDescent="0.2">
      <c r="A402" s="167" t="s">
        <v>8541</v>
      </c>
      <c r="B402" s="163" t="s">
        <v>8542</v>
      </c>
      <c r="C402" s="164" t="s">
        <v>8543</v>
      </c>
      <c r="D402">
        <v>130.6</v>
      </c>
      <c r="E402" s="4">
        <v>6533</v>
      </c>
      <c r="F402">
        <f t="shared" si="12"/>
        <v>7</v>
      </c>
      <c r="G402" s="6">
        <f t="shared" si="13"/>
        <v>2.9238940129502371</v>
      </c>
      <c r="H402" s="4">
        <f>E402*G402*Inputs!$B$4/SUMPRODUCT($E$5:$E$6785,$G$5:$G$6785)</f>
        <v>8823.4046515227474</v>
      </c>
    </row>
    <row r="403" spans="1:8" x14ac:dyDescent="0.2">
      <c r="A403" s="167" t="s">
        <v>8541</v>
      </c>
      <c r="B403" s="163" t="s">
        <v>8544</v>
      </c>
      <c r="C403" s="164" t="s">
        <v>8545</v>
      </c>
      <c r="D403">
        <v>168.4</v>
      </c>
      <c r="E403" s="4">
        <v>6651</v>
      </c>
      <c r="F403">
        <f t="shared" si="12"/>
        <v>10</v>
      </c>
      <c r="G403" s="6">
        <f t="shared" si="13"/>
        <v>4.9996826525224378</v>
      </c>
      <c r="H403" s="4">
        <f>E403*G403*Inputs!$B$4/SUMPRODUCT($E$5:$E$6785,$G$5:$G$6785)</f>
        <v>15360.002966706006</v>
      </c>
    </row>
    <row r="404" spans="1:8" x14ac:dyDescent="0.2">
      <c r="A404" s="167" t="s">
        <v>8541</v>
      </c>
      <c r="B404" s="163" t="s">
        <v>8546</v>
      </c>
      <c r="C404" s="164" t="s">
        <v>8547</v>
      </c>
      <c r="D404">
        <v>127.4</v>
      </c>
      <c r="E404" s="4">
        <v>6825</v>
      </c>
      <c r="F404">
        <f t="shared" si="12"/>
        <v>7</v>
      </c>
      <c r="G404" s="6">
        <f t="shared" si="13"/>
        <v>2.9238940129502371</v>
      </c>
      <c r="H404" s="4">
        <f>E404*G404*Inputs!$B$4/SUMPRODUCT($E$5:$E$6785,$G$5:$G$6785)</f>
        <v>9217.7769396361164</v>
      </c>
    </row>
    <row r="405" spans="1:8" x14ac:dyDescent="0.2">
      <c r="A405" s="167" t="s">
        <v>8541</v>
      </c>
      <c r="B405" s="163" t="s">
        <v>8548</v>
      </c>
      <c r="C405" s="164" t="s">
        <v>8549</v>
      </c>
      <c r="D405">
        <v>146.5</v>
      </c>
      <c r="E405" s="4">
        <v>6364</v>
      </c>
      <c r="F405">
        <f t="shared" si="12"/>
        <v>8</v>
      </c>
      <c r="G405" s="6">
        <f t="shared" si="13"/>
        <v>3.4964063234208851</v>
      </c>
      <c r="H405" s="4">
        <f>E405*G405*Inputs!$B$4/SUMPRODUCT($E$5:$E$6785,$G$5:$G$6785)</f>
        <v>10278.127024714291</v>
      </c>
    </row>
    <row r="406" spans="1:8" x14ac:dyDescent="0.2">
      <c r="A406" s="167" t="s">
        <v>8541</v>
      </c>
      <c r="B406" s="163" t="s">
        <v>8550</v>
      </c>
      <c r="C406" s="164" t="s">
        <v>5476</v>
      </c>
      <c r="D406">
        <v>127.8</v>
      </c>
      <c r="E406" s="4">
        <v>6282</v>
      </c>
      <c r="F406">
        <f t="shared" si="12"/>
        <v>7</v>
      </c>
      <c r="G406" s="6">
        <f t="shared" si="13"/>
        <v>2.9238940129502371</v>
      </c>
      <c r="H406" s="4">
        <f>E406*G406*Inputs!$B$4/SUMPRODUCT($E$5:$E$6785,$G$5:$G$6785)</f>
        <v>8484.4065545485828</v>
      </c>
    </row>
    <row r="407" spans="1:8" x14ac:dyDescent="0.2">
      <c r="A407" s="167" t="s">
        <v>8541</v>
      </c>
      <c r="B407" s="163" t="s">
        <v>5477</v>
      </c>
      <c r="C407" s="164" t="s">
        <v>5478</v>
      </c>
      <c r="D407">
        <v>104.5</v>
      </c>
      <c r="E407" s="4">
        <v>5908</v>
      </c>
      <c r="F407">
        <f t="shared" si="12"/>
        <v>5</v>
      </c>
      <c r="G407" s="6">
        <f t="shared" si="13"/>
        <v>2.0447540826884101</v>
      </c>
      <c r="H407" s="4">
        <f>E407*G407*Inputs!$B$4/SUMPRODUCT($E$5:$E$6785,$G$5:$G$6785)</f>
        <v>5580.1192917061135</v>
      </c>
    </row>
    <row r="408" spans="1:8" x14ac:dyDescent="0.2">
      <c r="A408" s="167" t="s">
        <v>8541</v>
      </c>
      <c r="B408" s="163" t="s">
        <v>5479</v>
      </c>
      <c r="C408" s="164" t="s">
        <v>5480</v>
      </c>
      <c r="D408">
        <v>115.3</v>
      </c>
      <c r="E408" s="4">
        <v>6360</v>
      </c>
      <c r="F408">
        <f t="shared" si="12"/>
        <v>6</v>
      </c>
      <c r="G408" s="6">
        <f t="shared" si="13"/>
        <v>2.4451266266449672</v>
      </c>
      <c r="H408" s="4">
        <f>E408*G408*Inputs!$B$4/SUMPRODUCT($E$5:$E$6785,$G$5:$G$6785)</f>
        <v>7183.2401067191522</v>
      </c>
    </row>
    <row r="409" spans="1:8" x14ac:dyDescent="0.2">
      <c r="A409" s="167" t="s">
        <v>8541</v>
      </c>
      <c r="B409" s="163" t="s">
        <v>5481</v>
      </c>
      <c r="C409" s="164" t="s">
        <v>5482</v>
      </c>
      <c r="D409">
        <v>83.7</v>
      </c>
      <c r="E409" s="4">
        <v>5685</v>
      </c>
      <c r="F409">
        <f t="shared" si="12"/>
        <v>3</v>
      </c>
      <c r="G409" s="6">
        <f t="shared" si="13"/>
        <v>1.4299489790507947</v>
      </c>
      <c r="H409" s="4">
        <f>E409*G409*Inputs!$B$4/SUMPRODUCT($E$5:$E$6785,$G$5:$G$6785)</f>
        <v>3755.0257867027126</v>
      </c>
    </row>
    <row r="410" spans="1:8" x14ac:dyDescent="0.2">
      <c r="A410" s="167" t="s">
        <v>8541</v>
      </c>
      <c r="B410" s="163" t="s">
        <v>5483</v>
      </c>
      <c r="C410" s="164" t="s">
        <v>5484</v>
      </c>
      <c r="D410">
        <v>119.9</v>
      </c>
      <c r="E410" s="4">
        <v>5876</v>
      </c>
      <c r="F410">
        <f t="shared" si="12"/>
        <v>6</v>
      </c>
      <c r="G410" s="6">
        <f t="shared" si="13"/>
        <v>2.4451266266449672</v>
      </c>
      <c r="H410" s="4">
        <f>E410*G410*Inputs!$B$4/SUMPRODUCT($E$5:$E$6785,$G$5:$G$6785)</f>
        <v>6636.59101683675</v>
      </c>
    </row>
    <row r="411" spans="1:8" x14ac:dyDescent="0.2">
      <c r="A411" s="167" t="s">
        <v>8541</v>
      </c>
      <c r="B411" s="163" t="s">
        <v>5485</v>
      </c>
      <c r="C411" s="164" t="s">
        <v>5486</v>
      </c>
      <c r="D411">
        <v>140.30000000000001</v>
      </c>
      <c r="E411" s="4">
        <v>6619</v>
      </c>
      <c r="F411">
        <f t="shared" si="12"/>
        <v>8</v>
      </c>
      <c r="G411" s="6">
        <f t="shared" si="13"/>
        <v>3.4964063234208851</v>
      </c>
      <c r="H411" s="4">
        <f>E411*G411*Inputs!$B$4/SUMPRODUCT($E$5:$E$6785,$G$5:$G$6785)</f>
        <v>10689.962724164658</v>
      </c>
    </row>
    <row r="412" spans="1:8" x14ac:dyDescent="0.2">
      <c r="A412" s="167" t="s">
        <v>8541</v>
      </c>
      <c r="B412" s="163" t="s">
        <v>5487</v>
      </c>
      <c r="C412" s="164" t="s">
        <v>5488</v>
      </c>
      <c r="D412">
        <v>131.9</v>
      </c>
      <c r="E412" s="4">
        <v>6650</v>
      </c>
      <c r="F412">
        <f t="shared" si="12"/>
        <v>7</v>
      </c>
      <c r="G412" s="6">
        <f t="shared" si="13"/>
        <v>2.9238940129502371</v>
      </c>
      <c r="H412" s="4">
        <f>E412*G412*Inputs!$B$4/SUMPRODUCT($E$5:$E$6785,$G$5:$G$6785)</f>
        <v>8981.423684773652</v>
      </c>
    </row>
    <row r="413" spans="1:8" x14ac:dyDescent="0.2">
      <c r="A413" s="167" t="s">
        <v>8541</v>
      </c>
      <c r="B413" s="163" t="s">
        <v>5489</v>
      </c>
      <c r="C413" s="164" t="s">
        <v>5490</v>
      </c>
      <c r="D413">
        <v>119.1</v>
      </c>
      <c r="E413" s="4">
        <v>5934</v>
      </c>
      <c r="F413">
        <f t="shared" si="12"/>
        <v>6</v>
      </c>
      <c r="G413" s="6">
        <f t="shared" si="13"/>
        <v>2.4451266266449672</v>
      </c>
      <c r="H413" s="4">
        <f>E413*G413*Inputs!$B$4/SUMPRODUCT($E$5:$E$6785,$G$5:$G$6785)</f>
        <v>6702.0985524011703</v>
      </c>
    </row>
    <row r="414" spans="1:8" x14ac:dyDescent="0.2">
      <c r="A414" s="167" t="s">
        <v>8541</v>
      </c>
      <c r="B414" s="163" t="s">
        <v>5491</v>
      </c>
      <c r="C414" s="164" t="s">
        <v>5492</v>
      </c>
      <c r="D414">
        <v>70.3</v>
      </c>
      <c r="E414" s="4">
        <v>5941</v>
      </c>
      <c r="F414">
        <f t="shared" si="12"/>
        <v>2</v>
      </c>
      <c r="G414" s="6">
        <f t="shared" si="13"/>
        <v>1.195804741189294</v>
      </c>
      <c r="H414" s="4">
        <f>E414*G414*Inputs!$B$4/SUMPRODUCT($E$5:$E$6785,$G$5:$G$6785)</f>
        <v>3281.5704788604344</v>
      </c>
    </row>
    <row r="415" spans="1:8" x14ac:dyDescent="0.2">
      <c r="A415" s="167" t="s">
        <v>8541</v>
      </c>
      <c r="B415" s="163" t="s">
        <v>7135</v>
      </c>
      <c r="C415" s="164" t="s">
        <v>7136</v>
      </c>
      <c r="D415">
        <v>131.5</v>
      </c>
      <c r="E415" s="4">
        <v>6749</v>
      </c>
      <c r="F415">
        <f t="shared" si="12"/>
        <v>7</v>
      </c>
      <c r="G415" s="6">
        <f t="shared" si="13"/>
        <v>2.9238940129502371</v>
      </c>
      <c r="H415" s="4">
        <f>E415*G415*Inputs!$B$4/SUMPRODUCT($E$5:$E$6785,$G$5:$G$6785)</f>
        <v>9115.132097524418</v>
      </c>
    </row>
    <row r="416" spans="1:8" x14ac:dyDescent="0.2">
      <c r="A416" s="167" t="s">
        <v>8541</v>
      </c>
      <c r="B416" s="163" t="s">
        <v>7137</v>
      </c>
      <c r="C416" s="164" t="s">
        <v>7138</v>
      </c>
      <c r="D416">
        <v>109.3</v>
      </c>
      <c r="E416" s="4">
        <v>5743</v>
      </c>
      <c r="F416">
        <f t="shared" si="12"/>
        <v>5</v>
      </c>
      <c r="G416" s="6">
        <f t="shared" si="13"/>
        <v>2.0447540826884101</v>
      </c>
      <c r="H416" s="4">
        <f>E416*G416*Inputs!$B$4/SUMPRODUCT($E$5:$E$6785,$G$5:$G$6785)</f>
        <v>5424.2764204922496</v>
      </c>
    </row>
    <row r="417" spans="1:8" x14ac:dyDescent="0.2">
      <c r="A417" s="167" t="s">
        <v>8541</v>
      </c>
      <c r="B417" s="163" t="s">
        <v>7139</v>
      </c>
      <c r="C417" s="164" t="s">
        <v>7140</v>
      </c>
      <c r="D417">
        <v>94.8</v>
      </c>
      <c r="E417" s="4">
        <v>6931</v>
      </c>
      <c r="F417">
        <f t="shared" si="12"/>
        <v>4</v>
      </c>
      <c r="G417" s="6">
        <f t="shared" si="13"/>
        <v>1.7099397688077311</v>
      </c>
      <c r="H417" s="4">
        <f>E417*G417*Inputs!$B$4/SUMPRODUCT($E$5:$E$6785,$G$5:$G$6785)</f>
        <v>5474.426440826257</v>
      </c>
    </row>
    <row r="418" spans="1:8" x14ac:dyDescent="0.2">
      <c r="A418" s="167" t="s">
        <v>8541</v>
      </c>
      <c r="B418" s="163" t="s">
        <v>7141</v>
      </c>
      <c r="C418" s="164" t="s">
        <v>7142</v>
      </c>
      <c r="D418">
        <v>95.2</v>
      </c>
      <c r="E418" s="4">
        <v>6685</v>
      </c>
      <c r="F418">
        <f t="shared" si="12"/>
        <v>4</v>
      </c>
      <c r="G418" s="6">
        <f t="shared" si="13"/>
        <v>1.7099397688077311</v>
      </c>
      <c r="H418" s="4">
        <f>E418*G418*Inputs!$B$4/SUMPRODUCT($E$5:$E$6785,$G$5:$G$6785)</f>
        <v>5280.12418942772</v>
      </c>
    </row>
    <row r="419" spans="1:8" x14ac:dyDescent="0.2">
      <c r="A419" s="167" t="s">
        <v>8541</v>
      </c>
      <c r="B419" s="163" t="s">
        <v>7143</v>
      </c>
      <c r="C419" s="164" t="s">
        <v>7144</v>
      </c>
      <c r="D419">
        <v>112.8</v>
      </c>
      <c r="E419" s="4">
        <v>5938</v>
      </c>
      <c r="F419">
        <f t="shared" si="12"/>
        <v>6</v>
      </c>
      <c r="G419" s="6">
        <f t="shared" si="13"/>
        <v>2.4451266266449672</v>
      </c>
      <c r="H419" s="4">
        <f>E419*G419*Inputs!$B$4/SUMPRODUCT($E$5:$E$6785,$G$5:$G$6785)</f>
        <v>6706.6163134745793</v>
      </c>
    </row>
    <row r="420" spans="1:8" x14ac:dyDescent="0.2">
      <c r="A420" s="167" t="s">
        <v>8541</v>
      </c>
      <c r="B420" s="163" t="s">
        <v>7145</v>
      </c>
      <c r="C420" s="164" t="s">
        <v>7146</v>
      </c>
      <c r="D420">
        <v>137.80000000000001</v>
      </c>
      <c r="E420" s="4">
        <v>6751</v>
      </c>
      <c r="F420">
        <f t="shared" si="12"/>
        <v>8</v>
      </c>
      <c r="G420" s="6">
        <f t="shared" si="13"/>
        <v>3.4964063234208851</v>
      </c>
      <c r="H420" s="4">
        <f>E420*G420*Inputs!$B$4/SUMPRODUCT($E$5:$E$6785,$G$5:$G$6785)</f>
        <v>10903.148262703671</v>
      </c>
    </row>
    <row r="421" spans="1:8" x14ac:dyDescent="0.2">
      <c r="A421" s="167" t="s">
        <v>8541</v>
      </c>
      <c r="B421" s="163" t="s">
        <v>7147</v>
      </c>
      <c r="C421" s="164" t="s">
        <v>7148</v>
      </c>
      <c r="D421">
        <v>93.5</v>
      </c>
      <c r="E421" s="4">
        <v>5853</v>
      </c>
      <c r="F421">
        <f t="shared" si="12"/>
        <v>4</v>
      </c>
      <c r="G421" s="6">
        <f t="shared" si="13"/>
        <v>1.7099397688077311</v>
      </c>
      <c r="H421" s="4">
        <f>E421*G421*Inputs!$B$4/SUMPRODUCT($E$5:$E$6785,$G$5:$G$6785)</f>
        <v>4622.971859494457</v>
      </c>
    </row>
    <row r="422" spans="1:8" x14ac:dyDescent="0.2">
      <c r="A422" s="167" t="s">
        <v>8541</v>
      </c>
      <c r="B422" s="163" t="s">
        <v>7149</v>
      </c>
      <c r="C422" s="164" t="s">
        <v>7150</v>
      </c>
      <c r="D422">
        <v>86.8</v>
      </c>
      <c r="E422" s="4">
        <v>5304</v>
      </c>
      <c r="F422">
        <f t="shared" si="12"/>
        <v>4</v>
      </c>
      <c r="G422" s="6">
        <f t="shared" si="13"/>
        <v>1.7099397688077311</v>
      </c>
      <c r="H422" s="4">
        <f>E422*G422*Inputs!$B$4/SUMPRODUCT($E$5:$E$6785,$G$5:$G$6785)</f>
        <v>4189.3461033245521</v>
      </c>
    </row>
    <row r="423" spans="1:8" x14ac:dyDescent="0.2">
      <c r="A423" s="167" t="s">
        <v>8541</v>
      </c>
      <c r="B423" s="163" t="s">
        <v>7151</v>
      </c>
      <c r="C423" s="164" t="s">
        <v>7152</v>
      </c>
      <c r="D423">
        <v>125.8</v>
      </c>
      <c r="E423" s="4">
        <v>6386</v>
      </c>
      <c r="F423">
        <f t="shared" si="12"/>
        <v>7</v>
      </c>
      <c r="G423" s="6">
        <f t="shared" si="13"/>
        <v>2.9238940129502371</v>
      </c>
      <c r="H423" s="4">
        <f>E423*G423*Inputs!$B$4/SUMPRODUCT($E$5:$E$6785,$G$5:$G$6785)</f>
        <v>8624.8679174382778</v>
      </c>
    </row>
    <row r="424" spans="1:8" x14ac:dyDescent="0.2">
      <c r="A424" s="167" t="s">
        <v>8541</v>
      </c>
      <c r="B424" s="163" t="s">
        <v>7153</v>
      </c>
      <c r="C424" s="164" t="s">
        <v>7154</v>
      </c>
      <c r="D424">
        <v>123.7</v>
      </c>
      <c r="E424" s="4">
        <v>6457</v>
      </c>
      <c r="F424">
        <f t="shared" si="12"/>
        <v>6</v>
      </c>
      <c r="G424" s="6">
        <f t="shared" si="13"/>
        <v>2.4451266266449672</v>
      </c>
      <c r="H424" s="4">
        <f>E424*G424*Inputs!$B$4/SUMPRODUCT($E$5:$E$6785,$G$5:$G$6785)</f>
        <v>7292.7958127493021</v>
      </c>
    </row>
    <row r="425" spans="1:8" x14ac:dyDescent="0.2">
      <c r="A425" s="167" t="s">
        <v>8541</v>
      </c>
      <c r="B425" s="163" t="s">
        <v>7155</v>
      </c>
      <c r="C425" s="164" t="s">
        <v>7156</v>
      </c>
      <c r="D425">
        <v>141.69999999999999</v>
      </c>
      <c r="E425" s="4">
        <v>6087</v>
      </c>
      <c r="F425">
        <f t="shared" si="12"/>
        <v>8</v>
      </c>
      <c r="G425" s="6">
        <f t="shared" si="13"/>
        <v>3.4964063234208851</v>
      </c>
      <c r="H425" s="4">
        <f>E425*G425*Inputs!$B$4/SUMPRODUCT($E$5:$E$6785,$G$5:$G$6785)</f>
        <v>9830.7604021740863</v>
      </c>
    </row>
    <row r="426" spans="1:8" x14ac:dyDescent="0.2">
      <c r="A426" s="167" t="s">
        <v>8541</v>
      </c>
      <c r="B426" s="163" t="s">
        <v>7157</v>
      </c>
      <c r="C426" s="164" t="s">
        <v>7158</v>
      </c>
      <c r="D426">
        <v>133.80000000000001</v>
      </c>
      <c r="E426" s="4">
        <v>6658</v>
      </c>
      <c r="F426">
        <f t="shared" si="12"/>
        <v>7</v>
      </c>
      <c r="G426" s="6">
        <f t="shared" si="13"/>
        <v>2.9238940129502371</v>
      </c>
      <c r="H426" s="4">
        <f>E426*G426*Inputs!$B$4/SUMPRODUCT($E$5:$E$6785,$G$5:$G$6785)</f>
        <v>8992.2284049959362</v>
      </c>
    </row>
    <row r="427" spans="1:8" x14ac:dyDescent="0.2">
      <c r="A427" s="167" t="s">
        <v>8541</v>
      </c>
      <c r="B427" s="163" t="s">
        <v>7159</v>
      </c>
      <c r="C427" s="164" t="s">
        <v>7160</v>
      </c>
      <c r="D427">
        <v>137.19999999999999</v>
      </c>
      <c r="E427" s="4">
        <v>5787</v>
      </c>
      <c r="F427">
        <f t="shared" si="12"/>
        <v>8</v>
      </c>
      <c r="G427" s="6">
        <f t="shared" si="13"/>
        <v>3.4964063234208851</v>
      </c>
      <c r="H427" s="4">
        <f>E427*G427*Inputs!$B$4/SUMPRODUCT($E$5:$E$6785,$G$5:$G$6785)</f>
        <v>9346.2478145854166</v>
      </c>
    </row>
    <row r="428" spans="1:8" x14ac:dyDescent="0.2">
      <c r="A428" s="167" t="s">
        <v>8541</v>
      </c>
      <c r="B428" s="163" t="s">
        <v>7161</v>
      </c>
      <c r="C428" s="164" t="s">
        <v>7162</v>
      </c>
      <c r="D428">
        <v>75.400000000000006</v>
      </c>
      <c r="E428" s="4">
        <v>6389</v>
      </c>
      <c r="F428">
        <f t="shared" si="12"/>
        <v>3</v>
      </c>
      <c r="G428" s="6">
        <f t="shared" si="13"/>
        <v>1.4299489790507947</v>
      </c>
      <c r="H428" s="4">
        <f>E428*G428*Inputs!$B$4/SUMPRODUCT($E$5:$E$6785,$G$5:$G$6785)</f>
        <v>4220.0281004826093</v>
      </c>
    </row>
    <row r="429" spans="1:8" x14ac:dyDescent="0.2">
      <c r="A429" s="167" t="s">
        <v>8541</v>
      </c>
      <c r="B429" s="163" t="s">
        <v>7163</v>
      </c>
      <c r="C429" s="164" t="s">
        <v>7164</v>
      </c>
      <c r="D429">
        <v>108.7</v>
      </c>
      <c r="E429" s="4">
        <v>6584</v>
      </c>
      <c r="F429">
        <f t="shared" si="12"/>
        <v>5</v>
      </c>
      <c r="G429" s="6">
        <f t="shared" si="13"/>
        <v>2.0447540826884101</v>
      </c>
      <c r="H429" s="4">
        <f>E429*G429*Inputs!$B$4/SUMPRODUCT($E$5:$E$6785,$G$5:$G$6785)</f>
        <v>6218.6028125580642</v>
      </c>
    </row>
    <row r="430" spans="1:8" x14ac:dyDescent="0.2">
      <c r="A430" s="167" t="s">
        <v>8541</v>
      </c>
      <c r="B430" s="163" t="s">
        <v>10689</v>
      </c>
      <c r="C430" s="164" t="s">
        <v>10690</v>
      </c>
      <c r="D430">
        <v>80.8</v>
      </c>
      <c r="E430" s="4">
        <v>6194</v>
      </c>
      <c r="F430">
        <f t="shared" si="12"/>
        <v>3</v>
      </c>
      <c r="G430" s="6">
        <f t="shared" si="13"/>
        <v>1.4299489790507947</v>
      </c>
      <c r="H430" s="4">
        <f>E430*G430*Inputs!$B$4/SUMPRODUCT($E$5:$E$6785,$G$5:$G$6785)</f>
        <v>4091.2277436827799</v>
      </c>
    </row>
    <row r="431" spans="1:8" x14ac:dyDescent="0.2">
      <c r="A431" s="167" t="s">
        <v>8541</v>
      </c>
      <c r="B431" s="163" t="s">
        <v>10691</v>
      </c>
      <c r="C431" s="164" t="s">
        <v>10692</v>
      </c>
      <c r="D431">
        <v>105.7</v>
      </c>
      <c r="E431" s="4">
        <v>6169</v>
      </c>
      <c r="F431">
        <f t="shared" si="12"/>
        <v>5</v>
      </c>
      <c r="G431" s="6">
        <f t="shared" si="13"/>
        <v>2.0447540826884101</v>
      </c>
      <c r="H431" s="4">
        <f>E431*G431*Inputs!$B$4/SUMPRODUCT($E$5:$E$6785,$G$5:$G$6785)</f>
        <v>5826.6343788989525</v>
      </c>
    </row>
    <row r="432" spans="1:8" x14ac:dyDescent="0.2">
      <c r="A432" s="167" t="s">
        <v>8541</v>
      </c>
      <c r="B432" s="163" t="s">
        <v>10693</v>
      </c>
      <c r="C432" s="164" t="s">
        <v>10694</v>
      </c>
      <c r="D432">
        <v>160.30000000000001</v>
      </c>
      <c r="E432" s="4">
        <v>5852</v>
      </c>
      <c r="F432">
        <f t="shared" si="12"/>
        <v>9</v>
      </c>
      <c r="G432" s="6">
        <f t="shared" si="13"/>
        <v>4.1810192586709229</v>
      </c>
      <c r="H432" s="4">
        <f>E432*G432*Inputs!$B$4/SUMPRODUCT($E$5:$E$6785,$G$5:$G$6785)</f>
        <v>11301.820313048946</v>
      </c>
    </row>
    <row r="433" spans="1:8" x14ac:dyDescent="0.2">
      <c r="A433" s="167" t="s">
        <v>8541</v>
      </c>
      <c r="B433" s="163" t="s">
        <v>10695</v>
      </c>
      <c r="C433" s="164" t="s">
        <v>10696</v>
      </c>
      <c r="D433">
        <v>81.400000000000006</v>
      </c>
      <c r="E433" s="4">
        <v>6669</v>
      </c>
      <c r="F433">
        <f t="shared" si="12"/>
        <v>3</v>
      </c>
      <c r="G433" s="6">
        <f t="shared" si="13"/>
        <v>1.4299489790507947</v>
      </c>
      <c r="H433" s="4">
        <f>E433*G433*Inputs!$B$4/SUMPRODUCT($E$5:$E$6785,$G$5:$G$6785)</f>
        <v>4404.9722025541587</v>
      </c>
    </row>
    <row r="434" spans="1:8" x14ac:dyDescent="0.2">
      <c r="A434" s="167" t="s">
        <v>8541</v>
      </c>
      <c r="B434" s="163" t="s">
        <v>10697</v>
      </c>
      <c r="C434" s="164" t="s">
        <v>10698</v>
      </c>
      <c r="D434">
        <v>74.3</v>
      </c>
      <c r="E434" s="4">
        <v>6412</v>
      </c>
      <c r="F434">
        <f t="shared" si="12"/>
        <v>3</v>
      </c>
      <c r="G434" s="6">
        <f t="shared" si="13"/>
        <v>1.4299489790507947</v>
      </c>
      <c r="H434" s="4">
        <f>E434*G434*Inputs!$B$4/SUMPRODUCT($E$5:$E$6785,$G$5:$G$6785)</f>
        <v>4235.2199374384863</v>
      </c>
    </row>
    <row r="435" spans="1:8" x14ac:dyDescent="0.2">
      <c r="A435" s="167" t="s">
        <v>8541</v>
      </c>
      <c r="B435" s="163" t="s">
        <v>10699</v>
      </c>
      <c r="C435" s="164" t="s">
        <v>10700</v>
      </c>
      <c r="D435">
        <v>69.599999999999994</v>
      </c>
      <c r="E435" s="4">
        <v>5655</v>
      </c>
      <c r="F435">
        <f t="shared" si="12"/>
        <v>2</v>
      </c>
      <c r="G435" s="6">
        <f t="shared" si="13"/>
        <v>1.195804741189294</v>
      </c>
      <c r="H435" s="4">
        <f>E435*G435*Inputs!$B$4/SUMPRODUCT($E$5:$E$6785,$G$5:$G$6785)</f>
        <v>3123.595532394505</v>
      </c>
    </row>
    <row r="436" spans="1:8" x14ac:dyDescent="0.2">
      <c r="A436" s="167" t="s">
        <v>8541</v>
      </c>
      <c r="B436" s="163" t="s">
        <v>10701</v>
      </c>
      <c r="C436" s="164" t="s">
        <v>10702</v>
      </c>
      <c r="D436">
        <v>110.9</v>
      </c>
      <c r="E436" s="4">
        <v>5623</v>
      </c>
      <c r="F436">
        <f t="shared" si="12"/>
        <v>5</v>
      </c>
      <c r="G436" s="6">
        <f t="shared" si="13"/>
        <v>2.0447540826884101</v>
      </c>
      <c r="H436" s="4">
        <f>E436*G436*Inputs!$B$4/SUMPRODUCT($E$5:$E$6785,$G$5:$G$6785)</f>
        <v>5310.9361505185298</v>
      </c>
    </row>
    <row r="437" spans="1:8" x14ac:dyDescent="0.2">
      <c r="A437" s="167" t="s">
        <v>10705</v>
      </c>
      <c r="B437" s="163" t="s">
        <v>10703</v>
      </c>
      <c r="C437" s="164" t="s">
        <v>10704</v>
      </c>
      <c r="D437">
        <v>61.5</v>
      </c>
      <c r="E437" s="4">
        <v>7558</v>
      </c>
      <c r="F437">
        <f t="shared" si="12"/>
        <v>1</v>
      </c>
      <c r="G437" s="6">
        <f t="shared" si="13"/>
        <v>1</v>
      </c>
      <c r="H437" s="4">
        <f>E437*G437*Inputs!$B$4/SUMPRODUCT($E$5:$E$6785,$G$5:$G$6785)</f>
        <v>3491.1523416346986</v>
      </c>
    </row>
    <row r="438" spans="1:8" x14ac:dyDescent="0.2">
      <c r="A438" s="167" t="s">
        <v>10705</v>
      </c>
      <c r="B438" s="163" t="s">
        <v>10706</v>
      </c>
      <c r="C438" s="164" t="s">
        <v>10707</v>
      </c>
      <c r="D438">
        <v>62.4</v>
      </c>
      <c r="E438" s="4">
        <v>7903</v>
      </c>
      <c r="F438">
        <f t="shared" si="12"/>
        <v>2</v>
      </c>
      <c r="G438" s="6">
        <f t="shared" si="13"/>
        <v>1.195804741189294</v>
      </c>
      <c r="H438" s="4">
        <f>E438*G438*Inputs!$B$4/SUMPRODUCT($E$5:$E$6785,$G$5:$G$6785)</f>
        <v>4365.3007060148138</v>
      </c>
    </row>
    <row r="439" spans="1:8" x14ac:dyDescent="0.2">
      <c r="A439" s="167" t="s">
        <v>10705</v>
      </c>
      <c r="B439" s="163" t="s">
        <v>10708</v>
      </c>
      <c r="C439" s="164" t="s">
        <v>10709</v>
      </c>
      <c r="D439">
        <v>98.2</v>
      </c>
      <c r="E439" s="4">
        <v>6932</v>
      </c>
      <c r="F439">
        <f t="shared" si="12"/>
        <v>4</v>
      </c>
      <c r="G439" s="6">
        <f t="shared" si="13"/>
        <v>1.7099397688077311</v>
      </c>
      <c r="H439" s="4">
        <f>E439*G439*Inputs!$B$4/SUMPRODUCT($E$5:$E$6785,$G$5:$G$6785)</f>
        <v>5475.2162873766574</v>
      </c>
    </row>
    <row r="440" spans="1:8" x14ac:dyDescent="0.2">
      <c r="A440" s="167" t="s">
        <v>10705</v>
      </c>
      <c r="B440" s="163" t="s">
        <v>10710</v>
      </c>
      <c r="C440" s="164" t="s">
        <v>10711</v>
      </c>
      <c r="D440">
        <v>53.7</v>
      </c>
      <c r="E440" s="4">
        <v>5735</v>
      </c>
      <c r="F440">
        <f t="shared" si="12"/>
        <v>1</v>
      </c>
      <c r="G440" s="6">
        <f t="shared" si="13"/>
        <v>1</v>
      </c>
      <c r="H440" s="4">
        <f>E440*G440*Inputs!$B$4/SUMPRODUCT($E$5:$E$6785,$G$5:$G$6785)</f>
        <v>2649.0815929180999</v>
      </c>
    </row>
    <row r="441" spans="1:8" x14ac:dyDescent="0.2">
      <c r="A441" s="167" t="s">
        <v>10705</v>
      </c>
      <c r="B441" s="163" t="s">
        <v>9104</v>
      </c>
      <c r="C441" s="164" t="s">
        <v>9105</v>
      </c>
      <c r="D441">
        <v>82.5</v>
      </c>
      <c r="E441" s="4">
        <v>8211</v>
      </c>
      <c r="F441">
        <f t="shared" si="12"/>
        <v>3</v>
      </c>
      <c r="G441" s="6">
        <f t="shared" si="13"/>
        <v>1.4299489790507947</v>
      </c>
      <c r="H441" s="4">
        <f>E441*G441*Inputs!$B$4/SUMPRODUCT($E$5:$E$6785,$G$5:$G$6785)</f>
        <v>5423.4857932481918</v>
      </c>
    </row>
    <row r="442" spans="1:8" x14ac:dyDescent="0.2">
      <c r="A442" s="167" t="s">
        <v>10705</v>
      </c>
      <c r="B442" s="163" t="s">
        <v>9106</v>
      </c>
      <c r="C442" s="164" t="s">
        <v>9107</v>
      </c>
      <c r="D442">
        <v>83.6</v>
      </c>
      <c r="E442" s="4">
        <v>7656</v>
      </c>
      <c r="F442">
        <f t="shared" si="12"/>
        <v>3</v>
      </c>
      <c r="G442" s="6">
        <f t="shared" si="13"/>
        <v>1.4299489790507947</v>
      </c>
      <c r="H442" s="4">
        <f>E442*G442*Inputs!$B$4/SUMPRODUCT($E$5:$E$6785,$G$5:$G$6785)</f>
        <v>5056.9001623563709</v>
      </c>
    </row>
    <row r="443" spans="1:8" x14ac:dyDescent="0.2">
      <c r="A443" s="167" t="s">
        <v>10705</v>
      </c>
      <c r="B443" s="163" t="s">
        <v>9108</v>
      </c>
      <c r="C443" s="164" t="s">
        <v>9109</v>
      </c>
      <c r="D443">
        <v>75.599999999999994</v>
      </c>
      <c r="E443" s="4">
        <v>7781</v>
      </c>
      <c r="F443">
        <f t="shared" si="12"/>
        <v>3</v>
      </c>
      <c r="G443" s="6">
        <f t="shared" si="13"/>
        <v>1.4299489790507947</v>
      </c>
      <c r="H443" s="4">
        <f>E443*G443*Inputs!$B$4/SUMPRODUCT($E$5:$E$6785,$G$5:$G$6785)</f>
        <v>5139.464493638312</v>
      </c>
    </row>
    <row r="444" spans="1:8" x14ac:dyDescent="0.2">
      <c r="A444" s="167" t="s">
        <v>10705</v>
      </c>
      <c r="B444" s="163" t="s">
        <v>9110</v>
      </c>
      <c r="C444" s="164" t="s">
        <v>9111</v>
      </c>
      <c r="D444">
        <v>77.3</v>
      </c>
      <c r="E444" s="4">
        <v>8691</v>
      </c>
      <c r="F444">
        <f t="shared" si="12"/>
        <v>3</v>
      </c>
      <c r="G444" s="6">
        <f t="shared" si="13"/>
        <v>1.4299489790507947</v>
      </c>
      <c r="H444" s="4">
        <f>E444*G444*Inputs!$B$4/SUMPRODUCT($E$5:$E$6785,$G$5:$G$6785)</f>
        <v>5740.5328253708494</v>
      </c>
    </row>
    <row r="445" spans="1:8" x14ac:dyDescent="0.2">
      <c r="A445" s="167" t="s">
        <v>10705</v>
      </c>
      <c r="B445" s="163" t="s">
        <v>9112</v>
      </c>
      <c r="C445" s="164" t="s">
        <v>9113</v>
      </c>
      <c r="D445">
        <v>91.3</v>
      </c>
      <c r="E445" s="4">
        <v>7009</v>
      </c>
      <c r="F445">
        <f t="shared" si="12"/>
        <v>4</v>
      </c>
      <c r="G445" s="6">
        <f t="shared" si="13"/>
        <v>1.7099397688077311</v>
      </c>
      <c r="H445" s="4">
        <f>E445*G445*Inputs!$B$4/SUMPRODUCT($E$5:$E$6785,$G$5:$G$6785)</f>
        <v>5536.0344717575008</v>
      </c>
    </row>
    <row r="446" spans="1:8" x14ac:dyDescent="0.2">
      <c r="A446" s="167" t="s">
        <v>10705</v>
      </c>
      <c r="B446" s="163" t="s">
        <v>9114</v>
      </c>
      <c r="C446" s="164" t="s">
        <v>9115</v>
      </c>
      <c r="D446">
        <v>80</v>
      </c>
      <c r="E446" s="4">
        <v>8364</v>
      </c>
      <c r="F446">
        <f t="shared" si="12"/>
        <v>3</v>
      </c>
      <c r="G446" s="6">
        <f t="shared" si="13"/>
        <v>1.4299489790507947</v>
      </c>
      <c r="H446" s="4">
        <f>E446*G446*Inputs!$B$4/SUMPRODUCT($E$5:$E$6785,$G$5:$G$6785)</f>
        <v>5524.5445347372897</v>
      </c>
    </row>
    <row r="447" spans="1:8" x14ac:dyDescent="0.2">
      <c r="A447" s="167" t="s">
        <v>10705</v>
      </c>
      <c r="B447" s="163" t="s">
        <v>9116</v>
      </c>
      <c r="C447" s="164" t="s">
        <v>9117</v>
      </c>
      <c r="D447">
        <v>117</v>
      </c>
      <c r="E447" s="4">
        <v>8315</v>
      </c>
      <c r="F447">
        <f t="shared" si="12"/>
        <v>6</v>
      </c>
      <c r="G447" s="6">
        <f t="shared" si="13"/>
        <v>2.4451266266449672</v>
      </c>
      <c r="H447" s="4">
        <f>E447*G447*Inputs!$B$4/SUMPRODUCT($E$5:$E$6785,$G$5:$G$6785)</f>
        <v>9391.2958313474446</v>
      </c>
    </row>
    <row r="448" spans="1:8" x14ac:dyDescent="0.2">
      <c r="A448" s="167" t="s">
        <v>10705</v>
      </c>
      <c r="B448" s="163" t="s">
        <v>9118</v>
      </c>
      <c r="C448" s="164" t="s">
        <v>9119</v>
      </c>
      <c r="D448">
        <v>69.400000000000006</v>
      </c>
      <c r="E448" s="4">
        <v>8009</v>
      </c>
      <c r="F448">
        <f t="shared" si="12"/>
        <v>2</v>
      </c>
      <c r="G448" s="6">
        <f t="shared" si="13"/>
        <v>1.195804741189294</v>
      </c>
      <c r="H448" s="4">
        <f>E448*G448*Inputs!$B$4/SUMPRODUCT($E$5:$E$6785,$G$5:$G$6785)</f>
        <v>4423.8508609986893</v>
      </c>
    </row>
    <row r="449" spans="1:8" x14ac:dyDescent="0.2">
      <c r="A449" s="167" t="s">
        <v>10705</v>
      </c>
      <c r="B449" s="163" t="s">
        <v>9120</v>
      </c>
      <c r="C449" s="164" t="s">
        <v>9121</v>
      </c>
      <c r="D449">
        <v>98.8</v>
      </c>
      <c r="E449" s="4">
        <v>8863</v>
      </c>
      <c r="F449">
        <f t="shared" si="12"/>
        <v>4</v>
      </c>
      <c r="G449" s="6">
        <f t="shared" si="13"/>
        <v>1.7099397688077311</v>
      </c>
      <c r="H449" s="4">
        <f>E449*G449*Inputs!$B$4/SUMPRODUCT($E$5:$E$6785,$G$5:$G$6785)</f>
        <v>7000.4099762001324</v>
      </c>
    </row>
    <row r="450" spans="1:8" x14ac:dyDescent="0.2">
      <c r="A450" s="167" t="s">
        <v>10705</v>
      </c>
      <c r="B450" s="163" t="s">
        <v>9122</v>
      </c>
      <c r="C450" s="164" t="s">
        <v>9123</v>
      </c>
      <c r="D450">
        <v>76.400000000000006</v>
      </c>
      <c r="E450" s="4">
        <v>6388</v>
      </c>
      <c r="F450">
        <f t="shared" si="12"/>
        <v>3</v>
      </c>
      <c r="G450" s="6">
        <f t="shared" si="13"/>
        <v>1.4299489790507947</v>
      </c>
      <c r="H450" s="4">
        <f>E450*G450*Inputs!$B$4/SUMPRODUCT($E$5:$E$6785,$G$5:$G$6785)</f>
        <v>4219.3675858323531</v>
      </c>
    </row>
    <row r="451" spans="1:8" x14ac:dyDescent="0.2">
      <c r="A451" s="167" t="s">
        <v>10705</v>
      </c>
      <c r="B451" s="163" t="s">
        <v>9124</v>
      </c>
      <c r="C451" s="164" t="s">
        <v>9125</v>
      </c>
      <c r="D451">
        <v>60.1</v>
      </c>
      <c r="E451" s="4">
        <v>6749</v>
      </c>
      <c r="F451">
        <f t="shared" si="12"/>
        <v>1</v>
      </c>
      <c r="G451" s="6">
        <f t="shared" si="13"/>
        <v>1</v>
      </c>
      <c r="H451" s="4">
        <f>E451*G451*Inputs!$B$4/SUMPRODUCT($E$5:$E$6785,$G$5:$G$6785)</f>
        <v>3117.4632381175684</v>
      </c>
    </row>
    <row r="452" spans="1:8" x14ac:dyDescent="0.2">
      <c r="A452" s="167" t="s">
        <v>10705</v>
      </c>
      <c r="B452" s="163" t="s">
        <v>9126</v>
      </c>
      <c r="C452" s="164" t="s">
        <v>9127</v>
      </c>
      <c r="D452">
        <v>72.8</v>
      </c>
      <c r="E452" s="4">
        <v>6364</v>
      </c>
      <c r="F452">
        <f t="shared" si="12"/>
        <v>2</v>
      </c>
      <c r="G452" s="6">
        <f t="shared" si="13"/>
        <v>1.195804741189294</v>
      </c>
      <c r="H452" s="4">
        <f>E452*G452*Inputs!$B$4/SUMPRODUCT($E$5:$E$6785,$G$5:$G$6785)</f>
        <v>3515.2187388432594</v>
      </c>
    </row>
    <row r="453" spans="1:8" x14ac:dyDescent="0.2">
      <c r="A453" s="167" t="s">
        <v>10705</v>
      </c>
      <c r="B453" s="163" t="s">
        <v>9128</v>
      </c>
      <c r="C453" s="164" t="s">
        <v>9129</v>
      </c>
      <c r="D453">
        <v>88.1</v>
      </c>
      <c r="E453" s="4">
        <v>7993</v>
      </c>
      <c r="F453">
        <f t="shared" si="12"/>
        <v>4</v>
      </c>
      <c r="G453" s="6">
        <f t="shared" si="13"/>
        <v>1.7099397688077311</v>
      </c>
      <c r="H453" s="4">
        <f>E453*G453*Inputs!$B$4/SUMPRODUCT($E$5:$E$6785,$G$5:$G$6785)</f>
        <v>6313.2434773516479</v>
      </c>
    </row>
    <row r="454" spans="1:8" x14ac:dyDescent="0.2">
      <c r="A454" s="167" t="s">
        <v>10705</v>
      </c>
      <c r="B454" s="163" t="s">
        <v>9130</v>
      </c>
      <c r="C454" s="164" t="s">
        <v>9131</v>
      </c>
      <c r="D454">
        <v>79.5</v>
      </c>
      <c r="E454" s="4">
        <v>7584</v>
      </c>
      <c r="F454">
        <f t="shared" ref="F454:F517" si="14">VLOOKUP(D454,$K$5:$L$15,2)</f>
        <v>3</v>
      </c>
      <c r="G454" s="6">
        <f t="shared" ref="G454:G517" si="15">VLOOKUP(F454,$L$5:$M$15,2,0)</f>
        <v>1.4299489790507947</v>
      </c>
      <c r="H454" s="4">
        <f>E454*G454*Inputs!$B$4/SUMPRODUCT($E$5:$E$6785,$G$5:$G$6785)</f>
        <v>5009.3431075379722</v>
      </c>
    </row>
    <row r="455" spans="1:8" x14ac:dyDescent="0.2">
      <c r="A455" s="167" t="s">
        <v>10705</v>
      </c>
      <c r="B455" s="163" t="s">
        <v>9132</v>
      </c>
      <c r="C455" s="164" t="s">
        <v>9133</v>
      </c>
      <c r="D455">
        <v>75.8</v>
      </c>
      <c r="E455" s="4">
        <v>6447</v>
      </c>
      <c r="F455">
        <f t="shared" si="14"/>
        <v>3</v>
      </c>
      <c r="G455" s="6">
        <f t="shared" si="15"/>
        <v>1.4299489790507947</v>
      </c>
      <c r="H455" s="4">
        <f>E455*G455*Inputs!$B$4/SUMPRODUCT($E$5:$E$6785,$G$5:$G$6785)</f>
        <v>4258.3379501974296</v>
      </c>
    </row>
    <row r="456" spans="1:8" x14ac:dyDescent="0.2">
      <c r="A456" s="167" t="s">
        <v>10705</v>
      </c>
      <c r="B456" s="163" t="s">
        <v>9134</v>
      </c>
      <c r="C456" s="164" t="s">
        <v>9135</v>
      </c>
      <c r="D456">
        <v>106.4</v>
      </c>
      <c r="E456" s="4">
        <v>7267</v>
      </c>
      <c r="F456">
        <f t="shared" si="14"/>
        <v>5</v>
      </c>
      <c r="G456" s="6">
        <f t="shared" si="15"/>
        <v>2.0447540826884101</v>
      </c>
      <c r="H456" s="4">
        <f>E456*G456*Inputs!$B$4/SUMPRODUCT($E$5:$E$6785,$G$5:$G$6785)</f>
        <v>6863.697849158485</v>
      </c>
    </row>
    <row r="457" spans="1:8" x14ac:dyDescent="0.2">
      <c r="A457" s="167" t="s">
        <v>10705</v>
      </c>
      <c r="B457" s="163" t="s">
        <v>10727</v>
      </c>
      <c r="C457" s="164" t="s">
        <v>10728</v>
      </c>
      <c r="D457">
        <v>62.7</v>
      </c>
      <c r="E457" s="4">
        <v>6760</v>
      </c>
      <c r="F457">
        <f t="shared" si="14"/>
        <v>2</v>
      </c>
      <c r="G457" s="6">
        <f t="shared" si="15"/>
        <v>1.195804741189294</v>
      </c>
      <c r="H457" s="4">
        <f>E457*G457*Inputs!$B$4/SUMPRODUCT($E$5:$E$6785,$G$5:$G$6785)</f>
        <v>3733.9532801037767</v>
      </c>
    </row>
    <row r="458" spans="1:8" x14ac:dyDescent="0.2">
      <c r="A458" s="167" t="s">
        <v>10705</v>
      </c>
      <c r="B458" s="163" t="s">
        <v>10729</v>
      </c>
      <c r="C458" s="164" t="s">
        <v>10730</v>
      </c>
      <c r="D458">
        <v>57.3</v>
      </c>
      <c r="E458" s="4">
        <v>7154</v>
      </c>
      <c r="F458">
        <f t="shared" si="14"/>
        <v>1</v>
      </c>
      <c r="G458" s="6">
        <f t="shared" si="15"/>
        <v>1</v>
      </c>
      <c r="H458" s="4">
        <f>E458*G458*Inputs!$B$4/SUMPRODUCT($E$5:$E$6785,$G$5:$G$6785)</f>
        <v>3304.538747294871</v>
      </c>
    </row>
    <row r="459" spans="1:8" x14ac:dyDescent="0.2">
      <c r="A459" s="167" t="s">
        <v>10705</v>
      </c>
      <c r="B459" s="163" t="s">
        <v>10731</v>
      </c>
      <c r="C459" s="164" t="s">
        <v>10732</v>
      </c>
      <c r="D459">
        <v>84.3</v>
      </c>
      <c r="E459" s="4">
        <v>7700</v>
      </c>
      <c r="F459">
        <f t="shared" si="14"/>
        <v>3</v>
      </c>
      <c r="G459" s="6">
        <f t="shared" si="15"/>
        <v>1.4299489790507947</v>
      </c>
      <c r="H459" s="4">
        <f>E459*G459*Inputs!$B$4/SUMPRODUCT($E$5:$E$6785,$G$5:$G$6785)</f>
        <v>5085.9628069676146</v>
      </c>
    </row>
    <row r="460" spans="1:8" x14ac:dyDescent="0.2">
      <c r="A460" s="167" t="s">
        <v>10705</v>
      </c>
      <c r="B460" s="163" t="s">
        <v>10733</v>
      </c>
      <c r="C460" s="164" t="s">
        <v>10734</v>
      </c>
      <c r="D460">
        <v>71.3</v>
      </c>
      <c r="E460" s="4">
        <v>6692</v>
      </c>
      <c r="F460">
        <f t="shared" si="14"/>
        <v>2</v>
      </c>
      <c r="G460" s="6">
        <f t="shared" si="15"/>
        <v>1.195804741189294</v>
      </c>
      <c r="H460" s="4">
        <f>E460*G460*Inputs!$B$4/SUMPRODUCT($E$5:$E$6785,$G$5:$G$6785)</f>
        <v>3696.3928033216666</v>
      </c>
    </row>
    <row r="461" spans="1:8" x14ac:dyDescent="0.2">
      <c r="A461" s="167" t="s">
        <v>10705</v>
      </c>
      <c r="B461" s="163" t="s">
        <v>10735</v>
      </c>
      <c r="C461" s="164" t="s">
        <v>10736</v>
      </c>
      <c r="D461">
        <v>56.5</v>
      </c>
      <c r="E461" s="4">
        <v>6235</v>
      </c>
      <c r="F461">
        <f t="shared" si="14"/>
        <v>1</v>
      </c>
      <c r="G461" s="6">
        <f t="shared" si="15"/>
        <v>1</v>
      </c>
      <c r="H461" s="4">
        <f>E461*G461*Inputs!$B$4/SUMPRODUCT($E$5:$E$6785,$G$5:$G$6785)</f>
        <v>2880.0390116555104</v>
      </c>
    </row>
    <row r="462" spans="1:8" x14ac:dyDescent="0.2">
      <c r="A462" s="167" t="s">
        <v>10705</v>
      </c>
      <c r="B462" s="163" t="s">
        <v>10737</v>
      </c>
      <c r="C462" s="164" t="s">
        <v>10738</v>
      </c>
      <c r="D462">
        <v>62.1</v>
      </c>
      <c r="E462" s="4">
        <v>8337</v>
      </c>
      <c r="F462">
        <f t="shared" si="14"/>
        <v>2</v>
      </c>
      <c r="G462" s="6">
        <f t="shared" si="15"/>
        <v>1.195804741189294</v>
      </c>
      <c r="H462" s="4">
        <f>E462*G462*Inputs!$B$4/SUMPRODUCT($E$5:$E$6785,$G$5:$G$6785)</f>
        <v>4605.0249254770979</v>
      </c>
    </row>
    <row r="463" spans="1:8" x14ac:dyDescent="0.2">
      <c r="A463" s="167" t="s">
        <v>10705</v>
      </c>
      <c r="B463" s="163" t="s">
        <v>10739</v>
      </c>
      <c r="C463" s="164" t="s">
        <v>10740</v>
      </c>
      <c r="D463">
        <v>96.6</v>
      </c>
      <c r="E463" s="4">
        <v>7750</v>
      </c>
      <c r="F463">
        <f t="shared" si="14"/>
        <v>4</v>
      </c>
      <c r="G463" s="6">
        <f t="shared" si="15"/>
        <v>1.7099397688077311</v>
      </c>
      <c r="H463" s="4">
        <f>E463*G463*Inputs!$B$4/SUMPRODUCT($E$5:$E$6785,$G$5:$G$6785)</f>
        <v>6121.3107656043121</v>
      </c>
    </row>
    <row r="464" spans="1:8" x14ac:dyDescent="0.2">
      <c r="A464" s="167" t="s">
        <v>10705</v>
      </c>
      <c r="B464" s="163" t="s">
        <v>10741</v>
      </c>
      <c r="C464" s="164" t="s">
        <v>10742</v>
      </c>
      <c r="D464">
        <v>104.4</v>
      </c>
      <c r="E464" s="4">
        <v>6866</v>
      </c>
      <c r="F464">
        <f t="shared" si="14"/>
        <v>5</v>
      </c>
      <c r="G464" s="6">
        <f t="shared" si="15"/>
        <v>2.0447540826884101</v>
      </c>
      <c r="H464" s="4">
        <f>E464*G464*Inputs!$B$4/SUMPRODUCT($E$5:$E$6785,$G$5:$G$6785)</f>
        <v>6484.9524469963053</v>
      </c>
    </row>
    <row r="465" spans="1:8" x14ac:dyDescent="0.2">
      <c r="A465" s="167" t="s">
        <v>10705</v>
      </c>
      <c r="B465" s="163" t="s">
        <v>10743</v>
      </c>
      <c r="C465" s="164" t="s">
        <v>10744</v>
      </c>
      <c r="D465">
        <v>68.8</v>
      </c>
      <c r="E465" s="4">
        <v>7129</v>
      </c>
      <c r="F465">
        <f t="shared" si="14"/>
        <v>2</v>
      </c>
      <c r="G465" s="6">
        <f t="shared" si="15"/>
        <v>1.195804741189294</v>
      </c>
      <c r="H465" s="4">
        <f>E465*G465*Inputs!$B$4/SUMPRODUCT($E$5:$E$6785,$G$5:$G$6785)</f>
        <v>3937.7741026419858</v>
      </c>
    </row>
    <row r="466" spans="1:8" x14ac:dyDescent="0.2">
      <c r="A466" s="167" t="s">
        <v>10705</v>
      </c>
      <c r="B466" s="163" t="s">
        <v>10745</v>
      </c>
      <c r="C466" s="164" t="s">
        <v>10746</v>
      </c>
      <c r="D466">
        <v>77.8</v>
      </c>
      <c r="E466" s="4">
        <v>6846</v>
      </c>
      <c r="F466">
        <f t="shared" si="14"/>
        <v>3</v>
      </c>
      <c r="G466" s="6">
        <f t="shared" si="15"/>
        <v>1.4299489790507947</v>
      </c>
      <c r="H466" s="4">
        <f>E466*G466*Inputs!$B$4/SUMPRODUCT($E$5:$E$6785,$G$5:$G$6785)</f>
        <v>4521.8832956493889</v>
      </c>
    </row>
    <row r="467" spans="1:8" x14ac:dyDescent="0.2">
      <c r="A467" s="167" t="s">
        <v>10705</v>
      </c>
      <c r="B467" s="163" t="s">
        <v>10747</v>
      </c>
      <c r="C467" s="164" t="s">
        <v>10748</v>
      </c>
      <c r="D467">
        <v>90.4</v>
      </c>
      <c r="E467" s="4">
        <v>8769</v>
      </c>
      <c r="F467">
        <f t="shared" si="14"/>
        <v>4</v>
      </c>
      <c r="G467" s="6">
        <f t="shared" si="15"/>
        <v>1.7099397688077311</v>
      </c>
      <c r="H467" s="4">
        <f>E467*G467*Inputs!$B$4/SUMPRODUCT($E$5:$E$6785,$G$5:$G$6785)</f>
        <v>6926.1644004624804</v>
      </c>
    </row>
    <row r="468" spans="1:8" x14ac:dyDescent="0.2">
      <c r="A468" s="167" t="s">
        <v>10751</v>
      </c>
      <c r="B468" s="163" t="s">
        <v>10749</v>
      </c>
      <c r="C468" s="164" t="s">
        <v>10750</v>
      </c>
      <c r="D468">
        <v>111.8</v>
      </c>
      <c r="E468" s="4">
        <v>6387</v>
      </c>
      <c r="F468">
        <f t="shared" si="14"/>
        <v>6</v>
      </c>
      <c r="G468" s="6">
        <f t="shared" si="15"/>
        <v>2.4451266266449672</v>
      </c>
      <c r="H468" s="4">
        <f>E468*G468*Inputs!$B$4/SUMPRODUCT($E$5:$E$6785,$G$5:$G$6785)</f>
        <v>7213.7349939646574</v>
      </c>
    </row>
    <row r="469" spans="1:8" x14ac:dyDescent="0.2">
      <c r="A469" s="167" t="s">
        <v>10751</v>
      </c>
      <c r="B469" s="163" t="s">
        <v>10752</v>
      </c>
      <c r="C469" s="164" t="s">
        <v>10753</v>
      </c>
      <c r="D469">
        <v>89.9</v>
      </c>
      <c r="E469" s="4">
        <v>8156</v>
      </c>
      <c r="F469">
        <f t="shared" si="14"/>
        <v>4</v>
      </c>
      <c r="G469" s="6">
        <f t="shared" si="15"/>
        <v>1.7099397688077311</v>
      </c>
      <c r="H469" s="4">
        <f>E469*G469*Inputs!$B$4/SUMPRODUCT($E$5:$E$6785,$G$5:$G$6785)</f>
        <v>6441.9884650669383</v>
      </c>
    </row>
    <row r="470" spans="1:8" x14ac:dyDescent="0.2">
      <c r="A470" s="167" t="s">
        <v>10751</v>
      </c>
      <c r="B470" s="163" t="s">
        <v>10754</v>
      </c>
      <c r="C470" s="164" t="s">
        <v>10755</v>
      </c>
      <c r="D470">
        <v>116.3</v>
      </c>
      <c r="E470" s="4">
        <v>8064</v>
      </c>
      <c r="F470">
        <f t="shared" si="14"/>
        <v>6</v>
      </c>
      <c r="G470" s="6">
        <f t="shared" si="15"/>
        <v>2.4451266266449672</v>
      </c>
      <c r="H470" s="4">
        <f>E470*G470*Inputs!$B$4/SUMPRODUCT($E$5:$E$6785,$G$5:$G$6785)</f>
        <v>9107.8063239910753</v>
      </c>
    </row>
    <row r="471" spans="1:8" x14ac:dyDescent="0.2">
      <c r="A471" s="167" t="s">
        <v>10751</v>
      </c>
      <c r="B471" s="163" t="s">
        <v>10756</v>
      </c>
      <c r="C471" s="164" t="s">
        <v>10757</v>
      </c>
      <c r="D471">
        <v>138.19999999999999</v>
      </c>
      <c r="E471" s="4">
        <v>9715</v>
      </c>
      <c r="F471">
        <f t="shared" si="14"/>
        <v>8</v>
      </c>
      <c r="G471" s="6">
        <f t="shared" si="15"/>
        <v>3.4964063234208851</v>
      </c>
      <c r="H471" s="4">
        <f>E471*G471*Inputs!$B$4/SUMPRODUCT($E$5:$E$6785,$G$5:$G$6785)</f>
        <v>15690.132628079718</v>
      </c>
    </row>
    <row r="472" spans="1:8" x14ac:dyDescent="0.2">
      <c r="A472" s="167" t="s">
        <v>10751</v>
      </c>
      <c r="B472" s="163" t="s">
        <v>10758</v>
      </c>
      <c r="C472" s="164" t="s">
        <v>10759</v>
      </c>
      <c r="D472">
        <v>85.1</v>
      </c>
      <c r="E472" s="4">
        <v>7693</v>
      </c>
      <c r="F472">
        <f t="shared" si="14"/>
        <v>3</v>
      </c>
      <c r="G472" s="6">
        <f t="shared" si="15"/>
        <v>1.4299489790507947</v>
      </c>
      <c r="H472" s="4">
        <f>E472*G472*Inputs!$B$4/SUMPRODUCT($E$5:$E$6785,$G$5:$G$6785)</f>
        <v>5081.3392044158254</v>
      </c>
    </row>
    <row r="473" spans="1:8" x14ac:dyDescent="0.2">
      <c r="A473" s="167" t="s">
        <v>10751</v>
      </c>
      <c r="B473" s="163" t="s">
        <v>10760</v>
      </c>
      <c r="C473" s="164" t="s">
        <v>10761</v>
      </c>
      <c r="D473">
        <v>116.5</v>
      </c>
      <c r="E473" s="4">
        <v>6349</v>
      </c>
      <c r="F473">
        <f t="shared" si="14"/>
        <v>6</v>
      </c>
      <c r="G473" s="6">
        <f t="shared" si="15"/>
        <v>2.4451266266449672</v>
      </c>
      <c r="H473" s="4">
        <f>E473*G473*Inputs!$B$4/SUMPRODUCT($E$5:$E$6785,$G$5:$G$6785)</f>
        <v>7170.8162637672785</v>
      </c>
    </row>
    <row r="474" spans="1:8" x14ac:dyDescent="0.2">
      <c r="A474" s="167" t="s">
        <v>10751</v>
      </c>
      <c r="B474" s="163" t="s">
        <v>10762</v>
      </c>
      <c r="C474" s="164" t="s">
        <v>10763</v>
      </c>
      <c r="D474">
        <v>90</v>
      </c>
      <c r="E474" s="4">
        <v>7935</v>
      </c>
      <c r="F474">
        <f t="shared" si="14"/>
        <v>4</v>
      </c>
      <c r="G474" s="6">
        <f t="shared" si="15"/>
        <v>1.7099397688077311</v>
      </c>
      <c r="H474" s="4">
        <f>E474*G474*Inputs!$B$4/SUMPRODUCT($E$5:$E$6785,$G$5:$G$6785)</f>
        <v>6267.4323774284157</v>
      </c>
    </row>
    <row r="475" spans="1:8" x14ac:dyDescent="0.2">
      <c r="A475" s="167" t="s">
        <v>10751</v>
      </c>
      <c r="B475" s="163" t="s">
        <v>10764</v>
      </c>
      <c r="C475" s="164" t="s">
        <v>10765</v>
      </c>
      <c r="D475">
        <v>72.400000000000006</v>
      </c>
      <c r="E475" s="4">
        <v>7505</v>
      </c>
      <c r="F475">
        <f t="shared" si="14"/>
        <v>2</v>
      </c>
      <c r="G475" s="6">
        <f t="shared" si="15"/>
        <v>1.195804741189294</v>
      </c>
      <c r="H475" s="4">
        <f>E475*G475*Inputs!$B$4/SUMPRODUCT($E$5:$E$6785,$G$5:$G$6785)</f>
        <v>4145.461444848941</v>
      </c>
    </row>
    <row r="476" spans="1:8" x14ac:dyDescent="0.2">
      <c r="A476" s="167" t="s">
        <v>10751</v>
      </c>
      <c r="B476" s="163" t="s">
        <v>10766</v>
      </c>
      <c r="C476" s="164" t="s">
        <v>10767</v>
      </c>
      <c r="D476">
        <v>69.099999999999994</v>
      </c>
      <c r="E476" s="4">
        <v>8974</v>
      </c>
      <c r="F476">
        <f t="shared" si="14"/>
        <v>2</v>
      </c>
      <c r="G476" s="6">
        <f t="shared" si="15"/>
        <v>1.195804741189294</v>
      </c>
      <c r="H476" s="4">
        <f>E476*G476*Inputs!$B$4/SUMPRODUCT($E$5:$E$6785,$G$5:$G$6785)</f>
        <v>4956.8782153330312</v>
      </c>
    </row>
    <row r="477" spans="1:8" x14ac:dyDescent="0.2">
      <c r="A477" s="167" t="s">
        <v>10751</v>
      </c>
      <c r="B477" s="163" t="s">
        <v>10768</v>
      </c>
      <c r="C477" s="164" t="s">
        <v>10769</v>
      </c>
      <c r="D477">
        <v>78</v>
      </c>
      <c r="E477" s="4">
        <v>9494</v>
      </c>
      <c r="F477">
        <f t="shared" si="14"/>
        <v>3</v>
      </c>
      <c r="G477" s="6">
        <f t="shared" si="15"/>
        <v>1.4299489790507947</v>
      </c>
      <c r="H477" s="4">
        <f>E477*G477*Inputs!$B$4/SUMPRODUCT($E$5:$E$6785,$G$5:$G$6785)</f>
        <v>6270.9260895260422</v>
      </c>
    </row>
    <row r="478" spans="1:8" x14ac:dyDescent="0.2">
      <c r="A478" s="167" t="s">
        <v>10751</v>
      </c>
      <c r="B478" s="163" t="s">
        <v>10770</v>
      </c>
      <c r="C478" s="164" t="s">
        <v>10771</v>
      </c>
      <c r="D478">
        <v>108.3</v>
      </c>
      <c r="E478" s="4">
        <v>7990</v>
      </c>
      <c r="F478">
        <f t="shared" si="14"/>
        <v>5</v>
      </c>
      <c r="G478" s="6">
        <f t="shared" si="15"/>
        <v>2.0447540826884101</v>
      </c>
      <c r="H478" s="4">
        <f>E478*G478*Inputs!$B$4/SUMPRODUCT($E$5:$E$6785,$G$5:$G$6785)</f>
        <v>7546.5729757501422</v>
      </c>
    </row>
    <row r="479" spans="1:8" x14ac:dyDescent="0.2">
      <c r="A479" s="167" t="s">
        <v>10751</v>
      </c>
      <c r="B479" s="163" t="s">
        <v>10772</v>
      </c>
      <c r="C479" s="164" t="s">
        <v>10773</v>
      </c>
      <c r="D479">
        <v>72</v>
      </c>
      <c r="E479" s="4">
        <v>8858</v>
      </c>
      <c r="F479">
        <f t="shared" si="14"/>
        <v>2</v>
      </c>
      <c r="G479" s="6">
        <f t="shared" si="15"/>
        <v>1.195804741189294</v>
      </c>
      <c r="H479" s="4">
        <f>E479*G479*Inputs!$B$4/SUMPRODUCT($E$5:$E$6785,$G$5:$G$6785)</f>
        <v>4892.8044608223754</v>
      </c>
    </row>
    <row r="480" spans="1:8" x14ac:dyDescent="0.2">
      <c r="A480" s="167" t="s">
        <v>10751</v>
      </c>
      <c r="B480" s="163" t="s">
        <v>10774</v>
      </c>
      <c r="C480" s="164" t="s">
        <v>10775</v>
      </c>
      <c r="D480">
        <v>117.1</v>
      </c>
      <c r="E480" s="4">
        <v>7886</v>
      </c>
      <c r="F480">
        <f t="shared" si="14"/>
        <v>6</v>
      </c>
      <c r="G480" s="6">
        <f t="shared" si="15"/>
        <v>2.4451266266449672</v>
      </c>
      <c r="H480" s="4">
        <f>E480*G480*Inputs!$B$4/SUMPRODUCT($E$5:$E$6785,$G$5:$G$6785)</f>
        <v>8906.7659562244062</v>
      </c>
    </row>
    <row r="481" spans="1:8" x14ac:dyDescent="0.2">
      <c r="A481" s="167" t="s">
        <v>10751</v>
      </c>
      <c r="B481" s="163" t="s">
        <v>10776</v>
      </c>
      <c r="C481" s="164" t="s">
        <v>10777</v>
      </c>
      <c r="D481">
        <v>74.900000000000006</v>
      </c>
      <c r="E481" s="4">
        <v>9109</v>
      </c>
      <c r="F481">
        <f t="shared" si="14"/>
        <v>3</v>
      </c>
      <c r="G481" s="6">
        <f t="shared" si="15"/>
        <v>1.4299489790507947</v>
      </c>
      <c r="H481" s="4">
        <f>E481*G481*Inputs!$B$4/SUMPRODUCT($E$5:$E$6785,$G$5:$G$6785)</f>
        <v>6016.6279491776622</v>
      </c>
    </row>
    <row r="482" spans="1:8" x14ac:dyDescent="0.2">
      <c r="A482" s="167" t="s">
        <v>10751</v>
      </c>
      <c r="B482" s="163" t="s">
        <v>10778</v>
      </c>
      <c r="C482" s="164" t="s">
        <v>10779</v>
      </c>
      <c r="D482">
        <v>67.099999999999994</v>
      </c>
      <c r="E482" s="4">
        <v>5645</v>
      </c>
      <c r="F482">
        <f t="shared" si="14"/>
        <v>2</v>
      </c>
      <c r="G482" s="6">
        <f t="shared" si="15"/>
        <v>1.195804741189294</v>
      </c>
      <c r="H482" s="4">
        <f>E482*G482*Inputs!$B$4/SUMPRODUCT($E$5:$E$6785,$G$5:$G$6785)</f>
        <v>3118.0719328677246</v>
      </c>
    </row>
    <row r="483" spans="1:8" x14ac:dyDescent="0.2">
      <c r="A483" s="167" t="s">
        <v>10751</v>
      </c>
      <c r="B483" s="163" t="s">
        <v>10780</v>
      </c>
      <c r="C483" s="164" t="s">
        <v>10781</v>
      </c>
      <c r="D483">
        <v>108.8</v>
      </c>
      <c r="E483" s="4">
        <v>7994</v>
      </c>
      <c r="F483">
        <f t="shared" si="14"/>
        <v>5</v>
      </c>
      <c r="G483" s="6">
        <f t="shared" si="15"/>
        <v>2.0447540826884101</v>
      </c>
      <c r="H483" s="4">
        <f>E483*G483*Inputs!$B$4/SUMPRODUCT($E$5:$E$6785,$G$5:$G$6785)</f>
        <v>7550.3509847492669</v>
      </c>
    </row>
    <row r="484" spans="1:8" x14ac:dyDescent="0.2">
      <c r="A484" s="167" t="s">
        <v>10751</v>
      </c>
      <c r="B484" s="163" t="s">
        <v>6909</v>
      </c>
      <c r="C484" s="164" t="s">
        <v>6910</v>
      </c>
      <c r="D484">
        <v>125.3</v>
      </c>
      <c r="E484" s="4">
        <v>9809</v>
      </c>
      <c r="F484">
        <f t="shared" si="14"/>
        <v>7</v>
      </c>
      <c r="G484" s="6">
        <f t="shared" si="15"/>
        <v>2.9238940129502371</v>
      </c>
      <c r="H484" s="4">
        <f>E484*G484*Inputs!$B$4/SUMPRODUCT($E$5:$E$6785,$G$5:$G$6785)</f>
        <v>13247.937582548082</v>
      </c>
    </row>
    <row r="485" spans="1:8" x14ac:dyDescent="0.2">
      <c r="A485" s="167" t="s">
        <v>10751</v>
      </c>
      <c r="B485" s="163" t="s">
        <v>6911</v>
      </c>
      <c r="C485" s="164" t="s">
        <v>6912</v>
      </c>
      <c r="D485">
        <v>85.4</v>
      </c>
      <c r="E485" s="4">
        <v>8065</v>
      </c>
      <c r="F485">
        <f t="shared" si="14"/>
        <v>3</v>
      </c>
      <c r="G485" s="6">
        <f t="shared" si="15"/>
        <v>1.4299489790507947</v>
      </c>
      <c r="H485" s="4">
        <f>E485*G485*Inputs!$B$4/SUMPRODUCT($E$5:$E$6785,$G$5:$G$6785)</f>
        <v>5327.0506543108841</v>
      </c>
    </row>
    <row r="486" spans="1:8" x14ac:dyDescent="0.2">
      <c r="A486" s="167" t="s">
        <v>10751</v>
      </c>
      <c r="B486" s="163" t="s">
        <v>6913</v>
      </c>
      <c r="C486" s="164" t="s">
        <v>6914</v>
      </c>
      <c r="D486">
        <v>51.8</v>
      </c>
      <c r="E486" s="4">
        <v>6488</v>
      </c>
      <c r="F486">
        <f t="shared" si="14"/>
        <v>1</v>
      </c>
      <c r="G486" s="6">
        <f t="shared" si="15"/>
        <v>1</v>
      </c>
      <c r="H486" s="4">
        <f>E486*G486*Inputs!$B$4/SUMPRODUCT($E$5:$E$6785,$G$5:$G$6785)</f>
        <v>2996.9034655366399</v>
      </c>
    </row>
    <row r="487" spans="1:8" x14ac:dyDescent="0.2">
      <c r="A487" s="167" t="s">
        <v>10751</v>
      </c>
      <c r="B487" s="163" t="s">
        <v>6915</v>
      </c>
      <c r="C487" s="164" t="s">
        <v>6916</v>
      </c>
      <c r="D487">
        <v>88.4</v>
      </c>
      <c r="E487" s="4">
        <v>7619</v>
      </c>
      <c r="F487">
        <f t="shared" si="14"/>
        <v>4</v>
      </c>
      <c r="G487" s="6">
        <f t="shared" si="15"/>
        <v>1.7099397688077311</v>
      </c>
      <c r="H487" s="4">
        <f>E487*G487*Inputs!$B$4/SUMPRODUCT($E$5:$E$6785,$G$5:$G$6785)</f>
        <v>6017.84086750184</v>
      </c>
    </row>
    <row r="488" spans="1:8" x14ac:dyDescent="0.2">
      <c r="A488" s="167" t="s">
        <v>10751</v>
      </c>
      <c r="B488" s="163" t="s">
        <v>6917</v>
      </c>
      <c r="C488" s="164" t="s">
        <v>6918</v>
      </c>
      <c r="D488">
        <v>96.2</v>
      </c>
      <c r="E488" s="4">
        <v>8385</v>
      </c>
      <c r="F488">
        <f t="shared" si="14"/>
        <v>4</v>
      </c>
      <c r="G488" s="6">
        <f t="shared" si="15"/>
        <v>1.7099397688077311</v>
      </c>
      <c r="H488" s="4">
        <f>E488*G488*Inputs!$B$4/SUMPRODUCT($E$5:$E$6785,$G$5:$G$6785)</f>
        <v>6622.8633251086667</v>
      </c>
    </row>
    <row r="489" spans="1:8" x14ac:dyDescent="0.2">
      <c r="A489" s="167" t="s">
        <v>10751</v>
      </c>
      <c r="B489" s="163" t="s">
        <v>6919</v>
      </c>
      <c r="C489" s="164" t="s">
        <v>6920</v>
      </c>
      <c r="D489">
        <v>80.400000000000006</v>
      </c>
      <c r="E489" s="4">
        <v>7851</v>
      </c>
      <c r="F489">
        <f t="shared" si="14"/>
        <v>3</v>
      </c>
      <c r="G489" s="6">
        <f t="shared" si="15"/>
        <v>1.4299489790507947</v>
      </c>
      <c r="H489" s="4">
        <f>E489*G489*Inputs!$B$4/SUMPRODUCT($E$5:$E$6785,$G$5:$G$6785)</f>
        <v>5185.7005191562002</v>
      </c>
    </row>
    <row r="490" spans="1:8" x14ac:dyDescent="0.2">
      <c r="A490" s="167" t="s">
        <v>10751</v>
      </c>
      <c r="B490" s="163" t="s">
        <v>6921</v>
      </c>
      <c r="C490" s="164" t="s">
        <v>6922</v>
      </c>
      <c r="D490">
        <v>88.3</v>
      </c>
      <c r="E490" s="4">
        <v>7488</v>
      </c>
      <c r="F490">
        <f t="shared" si="14"/>
        <v>4</v>
      </c>
      <c r="G490" s="6">
        <f t="shared" si="15"/>
        <v>1.7099397688077311</v>
      </c>
      <c r="H490" s="4">
        <f>E490*G490*Inputs!$B$4/SUMPRODUCT($E$5:$E$6785,$G$5:$G$6785)</f>
        <v>5914.3709693993678</v>
      </c>
    </row>
    <row r="491" spans="1:8" x14ac:dyDescent="0.2">
      <c r="A491" s="167" t="s">
        <v>10751</v>
      </c>
      <c r="B491" s="163" t="s">
        <v>6923</v>
      </c>
      <c r="C491" s="164" t="s">
        <v>6924</v>
      </c>
      <c r="D491">
        <v>70.900000000000006</v>
      </c>
      <c r="E491" s="4">
        <v>8216</v>
      </c>
      <c r="F491">
        <f t="shared" si="14"/>
        <v>2</v>
      </c>
      <c r="G491" s="6">
        <f t="shared" si="15"/>
        <v>1.195804741189294</v>
      </c>
      <c r="H491" s="4">
        <f>E491*G491*Inputs!$B$4/SUMPRODUCT($E$5:$E$6785,$G$5:$G$6785)</f>
        <v>4538.1893712030515</v>
      </c>
    </row>
    <row r="492" spans="1:8" x14ac:dyDescent="0.2">
      <c r="A492" s="167" t="s">
        <v>10751</v>
      </c>
      <c r="B492" s="163" t="s">
        <v>6925</v>
      </c>
      <c r="C492" s="164" t="s">
        <v>6926</v>
      </c>
      <c r="D492">
        <v>95.5</v>
      </c>
      <c r="E492" s="4">
        <v>7820</v>
      </c>
      <c r="F492">
        <f t="shared" si="14"/>
        <v>4</v>
      </c>
      <c r="G492" s="6">
        <f t="shared" si="15"/>
        <v>1.7099397688077311</v>
      </c>
      <c r="H492" s="4">
        <f>E492*G492*Inputs!$B$4/SUMPRODUCT($E$5:$E$6785,$G$5:$G$6785)</f>
        <v>6176.6000241323527</v>
      </c>
    </row>
    <row r="493" spans="1:8" x14ac:dyDescent="0.2">
      <c r="A493" s="167" t="s">
        <v>10751</v>
      </c>
      <c r="B493" s="163" t="s">
        <v>6927</v>
      </c>
      <c r="C493" s="164" t="s">
        <v>6928</v>
      </c>
      <c r="D493">
        <v>110.2</v>
      </c>
      <c r="E493" s="4">
        <v>7745</v>
      </c>
      <c r="F493">
        <f t="shared" si="14"/>
        <v>5</v>
      </c>
      <c r="G493" s="6">
        <f t="shared" si="15"/>
        <v>2.0447540826884101</v>
      </c>
      <c r="H493" s="4">
        <f>E493*G493*Inputs!$B$4/SUMPRODUCT($E$5:$E$6785,$G$5:$G$6785)</f>
        <v>7315.1699245537993</v>
      </c>
    </row>
    <row r="494" spans="1:8" x14ac:dyDescent="0.2">
      <c r="A494" s="167" t="s">
        <v>10751</v>
      </c>
      <c r="B494" s="163" t="s">
        <v>6929</v>
      </c>
      <c r="C494" s="164" t="s">
        <v>6930</v>
      </c>
      <c r="D494">
        <v>91.2</v>
      </c>
      <c r="E494" s="4">
        <v>7716</v>
      </c>
      <c r="F494">
        <f t="shared" si="14"/>
        <v>4</v>
      </c>
      <c r="G494" s="6">
        <f t="shared" si="15"/>
        <v>1.7099397688077311</v>
      </c>
      <c r="H494" s="4">
        <f>E494*G494*Inputs!$B$4/SUMPRODUCT($E$5:$E$6785,$G$5:$G$6785)</f>
        <v>6094.455982890694</v>
      </c>
    </row>
    <row r="495" spans="1:8" x14ac:dyDescent="0.2">
      <c r="A495" s="167" t="s">
        <v>10751</v>
      </c>
      <c r="B495" s="163" t="s">
        <v>6931</v>
      </c>
      <c r="C495" s="164" t="s">
        <v>6932</v>
      </c>
      <c r="D495">
        <v>119.2</v>
      </c>
      <c r="E495" s="4">
        <v>8522</v>
      </c>
      <c r="F495">
        <f t="shared" si="14"/>
        <v>6</v>
      </c>
      <c r="G495" s="6">
        <f t="shared" si="15"/>
        <v>2.4451266266449672</v>
      </c>
      <c r="H495" s="4">
        <f>E495*G495*Inputs!$B$4/SUMPRODUCT($E$5:$E$6785,$G$5:$G$6785)</f>
        <v>9625.0899668963229</v>
      </c>
    </row>
    <row r="496" spans="1:8" x14ac:dyDescent="0.2">
      <c r="A496" s="167" t="s">
        <v>10751</v>
      </c>
      <c r="B496" s="163" t="s">
        <v>6933</v>
      </c>
      <c r="C496" s="164" t="s">
        <v>6934</v>
      </c>
      <c r="D496">
        <v>74</v>
      </c>
      <c r="E496" s="4">
        <v>6302</v>
      </c>
      <c r="F496">
        <f t="shared" si="14"/>
        <v>2</v>
      </c>
      <c r="G496" s="6">
        <f t="shared" si="15"/>
        <v>1.195804741189294</v>
      </c>
      <c r="H496" s="4">
        <f>E496*G496*Inputs!$B$4/SUMPRODUCT($E$5:$E$6785,$G$5:$G$6785)</f>
        <v>3480.9724217772186</v>
      </c>
    </row>
    <row r="497" spans="1:8" x14ac:dyDescent="0.2">
      <c r="A497" s="167" t="s">
        <v>10751</v>
      </c>
      <c r="B497" s="163" t="s">
        <v>6935</v>
      </c>
      <c r="C497" s="164" t="s">
        <v>6936</v>
      </c>
      <c r="D497">
        <v>113.6</v>
      </c>
      <c r="E497" s="4">
        <v>6357</v>
      </c>
      <c r="F497">
        <f t="shared" si="14"/>
        <v>6</v>
      </c>
      <c r="G497" s="6">
        <f t="shared" si="15"/>
        <v>2.4451266266449672</v>
      </c>
      <c r="H497" s="4">
        <f>E497*G497*Inputs!$B$4/SUMPRODUCT($E$5:$E$6785,$G$5:$G$6785)</f>
        <v>7179.8517859140957</v>
      </c>
    </row>
    <row r="498" spans="1:8" x14ac:dyDescent="0.2">
      <c r="A498" s="167" t="s">
        <v>6939</v>
      </c>
      <c r="B498" s="163" t="s">
        <v>6937</v>
      </c>
      <c r="C498" s="164" t="s">
        <v>6938</v>
      </c>
      <c r="D498">
        <v>65.400000000000006</v>
      </c>
      <c r="E498" s="4">
        <v>7744</v>
      </c>
      <c r="F498">
        <f t="shared" si="14"/>
        <v>2</v>
      </c>
      <c r="G498" s="6">
        <f t="shared" si="15"/>
        <v>1.195804741189294</v>
      </c>
      <c r="H498" s="4">
        <f>E498*G498*Inputs!$B$4/SUMPRODUCT($E$5:$E$6785,$G$5:$G$6785)</f>
        <v>4277.4754735390006</v>
      </c>
    </row>
    <row r="499" spans="1:8" x14ac:dyDescent="0.2">
      <c r="A499" s="167" t="s">
        <v>6939</v>
      </c>
      <c r="B499" s="163" t="s">
        <v>6940</v>
      </c>
      <c r="C499" s="164" t="s">
        <v>6941</v>
      </c>
      <c r="D499">
        <v>79.8</v>
      </c>
      <c r="E499" s="4">
        <v>9318</v>
      </c>
      <c r="F499">
        <f t="shared" si="14"/>
        <v>3</v>
      </c>
      <c r="G499" s="6">
        <f t="shared" si="15"/>
        <v>1.4299489790507947</v>
      </c>
      <c r="H499" s="4">
        <f>E499*G499*Inputs!$B$4/SUMPRODUCT($E$5:$E$6785,$G$5:$G$6785)</f>
        <v>6154.6755110810691</v>
      </c>
    </row>
    <row r="500" spans="1:8" x14ac:dyDescent="0.2">
      <c r="A500" s="167" t="s">
        <v>6939</v>
      </c>
      <c r="B500" s="163" t="s">
        <v>6942</v>
      </c>
      <c r="C500" s="164" t="s">
        <v>6943</v>
      </c>
      <c r="D500">
        <v>92.6</v>
      </c>
      <c r="E500" s="4">
        <v>7562</v>
      </c>
      <c r="F500">
        <f t="shared" si="14"/>
        <v>4</v>
      </c>
      <c r="G500" s="6">
        <f t="shared" si="15"/>
        <v>1.7099397688077311</v>
      </c>
      <c r="H500" s="4">
        <f>E500*G500*Inputs!$B$4/SUMPRODUCT($E$5:$E$6785,$G$5:$G$6785)</f>
        <v>5972.8196141290082</v>
      </c>
    </row>
    <row r="501" spans="1:8" x14ac:dyDescent="0.2">
      <c r="A501" s="167" t="s">
        <v>6939</v>
      </c>
      <c r="B501" s="163" t="s">
        <v>6944</v>
      </c>
      <c r="C501" s="164" t="s">
        <v>6945</v>
      </c>
      <c r="D501">
        <v>78.099999999999994</v>
      </c>
      <c r="E501" s="4">
        <v>8070</v>
      </c>
      <c r="F501">
        <f t="shared" si="14"/>
        <v>3</v>
      </c>
      <c r="G501" s="6">
        <f t="shared" si="15"/>
        <v>1.4299489790507947</v>
      </c>
      <c r="H501" s="4">
        <f>E501*G501*Inputs!$B$4/SUMPRODUCT($E$5:$E$6785,$G$5:$G$6785)</f>
        <v>5330.3532275621619</v>
      </c>
    </row>
    <row r="502" spans="1:8" x14ac:dyDescent="0.2">
      <c r="A502" s="167" t="s">
        <v>6939</v>
      </c>
      <c r="B502" s="163" t="s">
        <v>6946</v>
      </c>
      <c r="C502" s="164" t="s">
        <v>6947</v>
      </c>
      <c r="D502">
        <v>86.4</v>
      </c>
      <c r="E502" s="4">
        <v>6016</v>
      </c>
      <c r="F502">
        <f t="shared" si="14"/>
        <v>3</v>
      </c>
      <c r="G502" s="6">
        <f t="shared" si="15"/>
        <v>1.4299489790507947</v>
      </c>
      <c r="H502" s="4">
        <f>E502*G502*Inputs!$B$4/SUMPRODUCT($E$5:$E$6785,$G$5:$G$6785)</f>
        <v>3973.6561359372945</v>
      </c>
    </row>
    <row r="503" spans="1:8" x14ac:dyDescent="0.2">
      <c r="A503" s="167" t="s">
        <v>6939</v>
      </c>
      <c r="B503" s="163" t="s">
        <v>6948</v>
      </c>
      <c r="C503" s="164" t="s">
        <v>6949</v>
      </c>
      <c r="D503">
        <v>70.5</v>
      </c>
      <c r="E503" s="4">
        <v>7561</v>
      </c>
      <c r="F503">
        <f t="shared" si="14"/>
        <v>2</v>
      </c>
      <c r="G503" s="6">
        <f t="shared" si="15"/>
        <v>1.195804741189294</v>
      </c>
      <c r="H503" s="4">
        <f>E503*G503*Inputs!$B$4/SUMPRODUCT($E$5:$E$6785,$G$5:$G$6785)</f>
        <v>4176.393602198913</v>
      </c>
    </row>
    <row r="504" spans="1:8" x14ac:dyDescent="0.2">
      <c r="A504" s="167" t="s">
        <v>6939</v>
      </c>
      <c r="B504" s="163" t="s">
        <v>6950</v>
      </c>
      <c r="C504" s="164" t="s">
        <v>6951</v>
      </c>
      <c r="D504">
        <v>65.3</v>
      </c>
      <c r="E504" s="4">
        <v>7446</v>
      </c>
      <c r="F504">
        <f t="shared" si="14"/>
        <v>2</v>
      </c>
      <c r="G504" s="6">
        <f t="shared" si="15"/>
        <v>1.195804741189294</v>
      </c>
      <c r="H504" s="4">
        <f>E504*G504*Inputs!$B$4/SUMPRODUCT($E$5:$E$6785,$G$5:$G$6785)</f>
        <v>4112.872207640934</v>
      </c>
    </row>
    <row r="505" spans="1:8" x14ac:dyDescent="0.2">
      <c r="A505" s="167" t="s">
        <v>6939</v>
      </c>
      <c r="B505" s="163" t="s">
        <v>6952</v>
      </c>
      <c r="C505" s="164" t="s">
        <v>3151</v>
      </c>
      <c r="D505">
        <v>76.3</v>
      </c>
      <c r="E505" s="4">
        <v>8126</v>
      </c>
      <c r="F505">
        <f t="shared" si="14"/>
        <v>3</v>
      </c>
      <c r="G505" s="6">
        <f t="shared" si="15"/>
        <v>1.4299489790507947</v>
      </c>
      <c r="H505" s="4">
        <f>E505*G505*Inputs!$B$4/SUMPRODUCT($E$5:$E$6785,$G$5:$G$6785)</f>
        <v>5367.3420479764727</v>
      </c>
    </row>
    <row r="506" spans="1:8" x14ac:dyDescent="0.2">
      <c r="A506" s="167" t="s">
        <v>6939</v>
      </c>
      <c r="B506" s="163" t="s">
        <v>3152</v>
      </c>
      <c r="C506" s="164" t="s">
        <v>3153</v>
      </c>
      <c r="D506">
        <v>73.400000000000006</v>
      </c>
      <c r="E506" s="4">
        <v>7391</v>
      </c>
      <c r="F506">
        <f t="shared" si="14"/>
        <v>2</v>
      </c>
      <c r="G506" s="6">
        <f t="shared" si="15"/>
        <v>1.195804741189294</v>
      </c>
      <c r="H506" s="4">
        <f>E506*G506*Inputs!$B$4/SUMPRODUCT($E$5:$E$6785,$G$5:$G$6785)</f>
        <v>4082.4924102436407</v>
      </c>
    </row>
    <row r="507" spans="1:8" x14ac:dyDescent="0.2">
      <c r="A507" s="167" t="s">
        <v>6939</v>
      </c>
      <c r="B507" s="163" t="s">
        <v>3154</v>
      </c>
      <c r="C507" s="164" t="s">
        <v>3155</v>
      </c>
      <c r="D507">
        <v>71.400000000000006</v>
      </c>
      <c r="E507" s="4">
        <v>8541</v>
      </c>
      <c r="F507">
        <f t="shared" si="14"/>
        <v>2</v>
      </c>
      <c r="G507" s="6">
        <f t="shared" si="15"/>
        <v>1.195804741189294</v>
      </c>
      <c r="H507" s="4">
        <f>E507*G507*Inputs!$B$4/SUMPRODUCT($E$5:$E$6785,$G$5:$G$6785)</f>
        <v>4717.7063558234258</v>
      </c>
    </row>
    <row r="508" spans="1:8" x14ac:dyDescent="0.2">
      <c r="A508" s="167" t="s">
        <v>6939</v>
      </c>
      <c r="B508" s="163" t="s">
        <v>3156</v>
      </c>
      <c r="C508" s="164" t="s">
        <v>3157</v>
      </c>
      <c r="D508">
        <v>60.6</v>
      </c>
      <c r="E508" s="4">
        <v>7282</v>
      </c>
      <c r="F508">
        <f t="shared" si="14"/>
        <v>1</v>
      </c>
      <c r="G508" s="6">
        <f t="shared" si="15"/>
        <v>1</v>
      </c>
      <c r="H508" s="4">
        <f>E508*G508*Inputs!$B$4/SUMPRODUCT($E$5:$E$6785,$G$5:$G$6785)</f>
        <v>3363.6638464916482</v>
      </c>
    </row>
    <row r="509" spans="1:8" x14ac:dyDescent="0.2">
      <c r="A509" s="167" t="s">
        <v>6939</v>
      </c>
      <c r="B509" s="163" t="s">
        <v>3158</v>
      </c>
      <c r="C509" s="164" t="s">
        <v>3159</v>
      </c>
      <c r="D509">
        <v>98.2</v>
      </c>
      <c r="E509" s="4">
        <v>8634</v>
      </c>
      <c r="F509">
        <f t="shared" si="14"/>
        <v>4</v>
      </c>
      <c r="G509" s="6">
        <f t="shared" si="15"/>
        <v>1.7099397688077311</v>
      </c>
      <c r="H509" s="4">
        <f>E509*G509*Inputs!$B$4/SUMPRODUCT($E$5:$E$6785,$G$5:$G$6785)</f>
        <v>6819.5351161584049</v>
      </c>
    </row>
    <row r="510" spans="1:8" x14ac:dyDescent="0.2">
      <c r="A510" s="167" t="s">
        <v>6939</v>
      </c>
      <c r="B510" s="163" t="s">
        <v>3160</v>
      </c>
      <c r="C510" s="164" t="s">
        <v>5285</v>
      </c>
      <c r="D510">
        <v>74.7</v>
      </c>
      <c r="E510" s="4">
        <v>7209</v>
      </c>
      <c r="F510">
        <f t="shared" si="14"/>
        <v>3</v>
      </c>
      <c r="G510" s="6">
        <f t="shared" si="15"/>
        <v>1.4299489790507947</v>
      </c>
      <c r="H510" s="4">
        <f>E510*G510*Inputs!$B$4/SUMPRODUCT($E$5:$E$6785,$G$5:$G$6785)</f>
        <v>4761.650113692147</v>
      </c>
    </row>
    <row r="511" spans="1:8" x14ac:dyDescent="0.2">
      <c r="A511" s="167" t="s">
        <v>6939</v>
      </c>
      <c r="B511" s="163" t="s">
        <v>5286</v>
      </c>
      <c r="C511" s="164" t="s">
        <v>5287</v>
      </c>
      <c r="D511">
        <v>110.3</v>
      </c>
      <c r="E511" s="4">
        <v>7896</v>
      </c>
      <c r="F511">
        <f t="shared" si="14"/>
        <v>5</v>
      </c>
      <c r="G511" s="6">
        <f t="shared" si="15"/>
        <v>2.0447540826884101</v>
      </c>
      <c r="H511" s="4">
        <f>E511*G511*Inputs!$B$4/SUMPRODUCT($E$5:$E$6785,$G$5:$G$6785)</f>
        <v>7457.7897642707294</v>
      </c>
    </row>
    <row r="512" spans="1:8" x14ac:dyDescent="0.2">
      <c r="A512" s="167" t="s">
        <v>6939</v>
      </c>
      <c r="B512" s="163" t="s">
        <v>5288</v>
      </c>
      <c r="C512" s="164" t="s">
        <v>5289</v>
      </c>
      <c r="D512">
        <v>94.2</v>
      </c>
      <c r="E512" s="4">
        <v>7480</v>
      </c>
      <c r="F512">
        <f t="shared" si="14"/>
        <v>4</v>
      </c>
      <c r="G512" s="6">
        <f t="shared" si="15"/>
        <v>1.7099397688077311</v>
      </c>
      <c r="H512" s="4">
        <f>E512*G512*Inputs!$B$4/SUMPRODUCT($E$5:$E$6785,$G$5:$G$6785)</f>
        <v>5908.0521969961619</v>
      </c>
    </row>
    <row r="513" spans="1:8" x14ac:dyDescent="0.2">
      <c r="A513" s="167" t="s">
        <v>6939</v>
      </c>
      <c r="B513" s="163" t="s">
        <v>5290</v>
      </c>
      <c r="C513" s="164" t="s">
        <v>5291</v>
      </c>
      <c r="D513">
        <v>130.5</v>
      </c>
      <c r="E513" s="4">
        <v>8337</v>
      </c>
      <c r="F513">
        <f t="shared" si="14"/>
        <v>7</v>
      </c>
      <c r="G513" s="6">
        <f t="shared" si="15"/>
        <v>2.9238940129502371</v>
      </c>
      <c r="H513" s="4">
        <f>E513*G513*Inputs!$B$4/SUMPRODUCT($E$5:$E$6785,$G$5:$G$6785)</f>
        <v>11259.869061647809</v>
      </c>
    </row>
    <row r="514" spans="1:8" x14ac:dyDescent="0.2">
      <c r="A514" s="167" t="s">
        <v>6939</v>
      </c>
      <c r="B514" s="163" t="s">
        <v>5292</v>
      </c>
      <c r="C514" s="164" t="s">
        <v>5293</v>
      </c>
      <c r="D514">
        <v>104.8</v>
      </c>
      <c r="E514" s="4">
        <v>8333</v>
      </c>
      <c r="F514">
        <f t="shared" si="14"/>
        <v>5</v>
      </c>
      <c r="G514" s="6">
        <f t="shared" si="15"/>
        <v>2.0447540826884101</v>
      </c>
      <c r="H514" s="4">
        <f>E514*G514*Inputs!$B$4/SUMPRODUCT($E$5:$E$6785,$G$5:$G$6785)</f>
        <v>7870.5372474250235</v>
      </c>
    </row>
    <row r="515" spans="1:8" x14ac:dyDescent="0.2">
      <c r="A515" s="167" t="s">
        <v>6939</v>
      </c>
      <c r="B515" s="163" t="s">
        <v>5294</v>
      </c>
      <c r="C515" s="164" t="s">
        <v>5295</v>
      </c>
      <c r="D515">
        <v>110.3</v>
      </c>
      <c r="E515" s="4">
        <v>9420</v>
      </c>
      <c r="F515">
        <f t="shared" si="14"/>
        <v>5</v>
      </c>
      <c r="G515" s="6">
        <f t="shared" si="15"/>
        <v>2.0447540826884101</v>
      </c>
      <c r="H515" s="4">
        <f>E515*G515*Inputs!$B$4/SUMPRODUCT($E$5:$E$6785,$G$5:$G$6785)</f>
        <v>8897.2111929369639</v>
      </c>
    </row>
    <row r="516" spans="1:8" x14ac:dyDescent="0.2">
      <c r="A516" s="167" t="s">
        <v>6939</v>
      </c>
      <c r="B516" s="163" t="s">
        <v>5296</v>
      </c>
      <c r="C516" s="164" t="s">
        <v>5297</v>
      </c>
      <c r="D516">
        <v>102.8</v>
      </c>
      <c r="E516" s="4">
        <v>7828</v>
      </c>
      <c r="F516">
        <f t="shared" si="14"/>
        <v>5</v>
      </c>
      <c r="G516" s="6">
        <f t="shared" si="15"/>
        <v>2.0447540826884101</v>
      </c>
      <c r="H516" s="4">
        <f>E516*G516*Inputs!$B$4/SUMPRODUCT($E$5:$E$6785,$G$5:$G$6785)</f>
        <v>7393.5636112856218</v>
      </c>
    </row>
    <row r="517" spans="1:8" x14ac:dyDescent="0.2">
      <c r="A517" s="167" t="s">
        <v>6939</v>
      </c>
      <c r="B517" s="163" t="s">
        <v>5298</v>
      </c>
      <c r="C517" s="164" t="s">
        <v>5299</v>
      </c>
      <c r="D517">
        <v>135.19999999999999</v>
      </c>
      <c r="E517" s="4">
        <v>8886</v>
      </c>
      <c r="F517">
        <f t="shared" si="14"/>
        <v>7</v>
      </c>
      <c r="G517" s="6">
        <f t="shared" si="15"/>
        <v>2.9238940129502371</v>
      </c>
      <c r="H517" s="4">
        <f>E517*G517*Inputs!$B$4/SUMPRODUCT($E$5:$E$6785,$G$5:$G$6785)</f>
        <v>12001.342986902057</v>
      </c>
    </row>
    <row r="518" spans="1:8" x14ac:dyDescent="0.2">
      <c r="A518" s="167" t="s">
        <v>6939</v>
      </c>
      <c r="B518" s="163" t="s">
        <v>5300</v>
      </c>
      <c r="C518" s="164" t="s">
        <v>5301</v>
      </c>
      <c r="D518">
        <v>88.3</v>
      </c>
      <c r="E518" s="4">
        <v>10199</v>
      </c>
      <c r="F518">
        <f t="shared" ref="F518:F581" si="16">VLOOKUP(D518,$K$5:$L$15,2)</f>
        <v>4</v>
      </c>
      <c r="G518" s="6">
        <f t="shared" ref="G518:G581" si="17">VLOOKUP(F518,$L$5:$M$15,2,0)</f>
        <v>1.7099397688077311</v>
      </c>
      <c r="H518" s="4">
        <f>E518*G518*Inputs!$B$4/SUMPRODUCT($E$5:$E$6785,$G$5:$G$6785)</f>
        <v>8055.644967535276</v>
      </c>
    </row>
    <row r="519" spans="1:8" x14ac:dyDescent="0.2">
      <c r="A519" s="167" t="s">
        <v>6939</v>
      </c>
      <c r="B519" s="163" t="s">
        <v>5302</v>
      </c>
      <c r="C519" s="164" t="s">
        <v>5303</v>
      </c>
      <c r="D519">
        <v>119.8</v>
      </c>
      <c r="E519" s="4">
        <v>9726</v>
      </c>
      <c r="F519">
        <f t="shared" si="16"/>
        <v>6</v>
      </c>
      <c r="G519" s="6">
        <f t="shared" si="17"/>
        <v>2.4451266266449672</v>
      </c>
      <c r="H519" s="4">
        <f>E519*G519*Inputs!$B$4/SUMPRODUCT($E$5:$E$6785,$G$5:$G$6785)</f>
        <v>10984.936049992211</v>
      </c>
    </row>
    <row r="520" spans="1:8" x14ac:dyDescent="0.2">
      <c r="A520" s="167" t="s">
        <v>6939</v>
      </c>
      <c r="B520" s="163" t="s">
        <v>5304</v>
      </c>
      <c r="C520" s="164" t="s">
        <v>5305</v>
      </c>
      <c r="D520">
        <v>88</v>
      </c>
      <c r="E520" s="4">
        <v>8600</v>
      </c>
      <c r="F520">
        <f t="shared" si="16"/>
        <v>4</v>
      </c>
      <c r="G520" s="6">
        <f t="shared" si="17"/>
        <v>1.7099397688077311</v>
      </c>
      <c r="H520" s="4">
        <f>E520*G520*Inputs!$B$4/SUMPRODUCT($E$5:$E$6785,$G$5:$G$6785)</f>
        <v>6792.6803334447859</v>
      </c>
    </row>
    <row r="521" spans="1:8" x14ac:dyDescent="0.2">
      <c r="A521" s="167" t="s">
        <v>6939</v>
      </c>
      <c r="B521" s="163" t="s">
        <v>5306</v>
      </c>
      <c r="C521" s="164" t="s">
        <v>5307</v>
      </c>
      <c r="D521">
        <v>136.4</v>
      </c>
      <c r="E521" s="4">
        <v>9470</v>
      </c>
      <c r="F521">
        <f t="shared" si="16"/>
        <v>8</v>
      </c>
      <c r="G521" s="6">
        <f t="shared" si="17"/>
        <v>3.4964063234208851</v>
      </c>
      <c r="H521" s="4">
        <f>E521*G521*Inputs!$B$4/SUMPRODUCT($E$5:$E$6785,$G$5:$G$6785)</f>
        <v>15294.447348215641</v>
      </c>
    </row>
    <row r="522" spans="1:8" x14ac:dyDescent="0.2">
      <c r="A522" s="167" t="s">
        <v>6939</v>
      </c>
      <c r="B522" s="163" t="s">
        <v>5308</v>
      </c>
      <c r="C522" s="164" t="s">
        <v>5309</v>
      </c>
      <c r="D522">
        <v>119.3</v>
      </c>
      <c r="E522" s="4">
        <v>8279</v>
      </c>
      <c r="F522">
        <f t="shared" si="16"/>
        <v>6</v>
      </c>
      <c r="G522" s="6">
        <f t="shared" si="17"/>
        <v>2.4451266266449672</v>
      </c>
      <c r="H522" s="4">
        <f>E522*G522*Inputs!$B$4/SUMPRODUCT($E$5:$E$6785,$G$5:$G$6785)</f>
        <v>9350.6359816867698</v>
      </c>
    </row>
    <row r="523" spans="1:8" x14ac:dyDescent="0.2">
      <c r="A523" s="167" t="s">
        <v>6939</v>
      </c>
      <c r="B523" s="163" t="s">
        <v>5310</v>
      </c>
      <c r="C523" s="164" t="s">
        <v>5311</v>
      </c>
      <c r="D523">
        <v>126.4</v>
      </c>
      <c r="E523" s="4">
        <v>8921</v>
      </c>
      <c r="F523">
        <f t="shared" si="16"/>
        <v>7</v>
      </c>
      <c r="G523" s="6">
        <f t="shared" si="17"/>
        <v>2.9238940129502371</v>
      </c>
      <c r="H523" s="4">
        <f>E523*G523*Inputs!$B$4/SUMPRODUCT($E$5:$E$6785,$G$5:$G$6785)</f>
        <v>12048.61363787455</v>
      </c>
    </row>
    <row r="524" spans="1:8" x14ac:dyDescent="0.2">
      <c r="A524" s="167" t="s">
        <v>6939</v>
      </c>
      <c r="B524" s="163" t="s">
        <v>5312</v>
      </c>
      <c r="C524" s="164" t="s">
        <v>5313</v>
      </c>
      <c r="D524">
        <v>112.4</v>
      </c>
      <c r="E524" s="4">
        <v>11209</v>
      </c>
      <c r="F524">
        <f t="shared" si="16"/>
        <v>6</v>
      </c>
      <c r="G524" s="6">
        <f t="shared" si="17"/>
        <v>2.4451266266449672</v>
      </c>
      <c r="H524" s="4">
        <f>E524*G524*Inputs!$B$4/SUMPRODUCT($E$5:$E$6785,$G$5:$G$6785)</f>
        <v>12659.895967958328</v>
      </c>
    </row>
    <row r="525" spans="1:8" x14ac:dyDescent="0.2">
      <c r="A525" s="167" t="s">
        <v>6939</v>
      </c>
      <c r="B525" s="163" t="s">
        <v>5314</v>
      </c>
      <c r="C525" s="164" t="s">
        <v>5315</v>
      </c>
      <c r="D525">
        <v>122.1</v>
      </c>
      <c r="E525" s="4">
        <v>8579</v>
      </c>
      <c r="F525">
        <f t="shared" si="16"/>
        <v>6</v>
      </c>
      <c r="G525" s="6">
        <f t="shared" si="17"/>
        <v>2.4451266266449672</v>
      </c>
      <c r="H525" s="4">
        <f>E525*G525*Inputs!$B$4/SUMPRODUCT($E$5:$E$6785,$G$5:$G$6785)</f>
        <v>9689.4680621923908</v>
      </c>
    </row>
    <row r="526" spans="1:8" x14ac:dyDescent="0.2">
      <c r="A526" s="167" t="s">
        <v>6939</v>
      </c>
      <c r="B526" s="163" t="s">
        <v>5316</v>
      </c>
      <c r="C526" s="164" t="s">
        <v>5317</v>
      </c>
      <c r="D526">
        <v>109.5</v>
      </c>
      <c r="E526" s="4">
        <v>8249</v>
      </c>
      <c r="F526">
        <f t="shared" si="16"/>
        <v>5</v>
      </c>
      <c r="G526" s="6">
        <f t="shared" si="17"/>
        <v>2.0447540826884101</v>
      </c>
      <c r="H526" s="4">
        <f>E526*G526*Inputs!$B$4/SUMPRODUCT($E$5:$E$6785,$G$5:$G$6785)</f>
        <v>7791.1990584434207</v>
      </c>
    </row>
    <row r="527" spans="1:8" x14ac:dyDescent="0.2">
      <c r="A527" s="167" t="s">
        <v>6939</v>
      </c>
      <c r="B527" s="163" t="s">
        <v>5318</v>
      </c>
      <c r="C527" s="164" t="s">
        <v>5319</v>
      </c>
      <c r="D527">
        <v>101.1</v>
      </c>
      <c r="E527" s="4">
        <v>9197</v>
      </c>
      <c r="F527">
        <f t="shared" si="16"/>
        <v>5</v>
      </c>
      <c r="G527" s="6">
        <f t="shared" si="17"/>
        <v>2.0447540826884101</v>
      </c>
      <c r="H527" s="4">
        <f>E527*G527*Inputs!$B$4/SUMPRODUCT($E$5:$E$6785,$G$5:$G$6785)</f>
        <v>8686.5871912358034</v>
      </c>
    </row>
    <row r="528" spans="1:8" x14ac:dyDescent="0.2">
      <c r="A528" s="167" t="s">
        <v>6939</v>
      </c>
      <c r="B528" s="163" t="s">
        <v>5320</v>
      </c>
      <c r="C528" s="164" t="s">
        <v>5321</v>
      </c>
      <c r="D528">
        <v>125.6</v>
      </c>
      <c r="E528" s="4">
        <v>6084</v>
      </c>
      <c r="F528">
        <f t="shared" si="16"/>
        <v>7</v>
      </c>
      <c r="G528" s="6">
        <f t="shared" si="17"/>
        <v>2.9238940129502371</v>
      </c>
      <c r="H528" s="4">
        <f>E528*G528*Inputs!$B$4/SUMPRODUCT($E$5:$E$6785,$G$5:$G$6785)</f>
        <v>8216.9897290470526</v>
      </c>
    </row>
    <row r="529" spans="1:8" x14ac:dyDescent="0.2">
      <c r="A529" s="167" t="s">
        <v>6939</v>
      </c>
      <c r="B529" s="163" t="s">
        <v>5322</v>
      </c>
      <c r="C529" s="164" t="s">
        <v>5323</v>
      </c>
      <c r="D529">
        <v>113.1</v>
      </c>
      <c r="E529" s="4">
        <v>8521</v>
      </c>
      <c r="F529">
        <f t="shared" si="16"/>
        <v>6</v>
      </c>
      <c r="G529" s="6">
        <f t="shared" si="17"/>
        <v>2.4451266266449672</v>
      </c>
      <c r="H529" s="4">
        <f>E529*G529*Inputs!$B$4/SUMPRODUCT($E$5:$E$6785,$G$5:$G$6785)</f>
        <v>9623.9605266279705</v>
      </c>
    </row>
    <row r="530" spans="1:8" x14ac:dyDescent="0.2">
      <c r="A530" s="167" t="s">
        <v>5326</v>
      </c>
      <c r="B530" s="163" t="s">
        <v>5324</v>
      </c>
      <c r="C530" s="164" t="s">
        <v>5325</v>
      </c>
      <c r="D530">
        <v>78.7</v>
      </c>
      <c r="E530" s="4">
        <v>7567</v>
      </c>
      <c r="F530">
        <f t="shared" si="16"/>
        <v>3</v>
      </c>
      <c r="G530" s="6">
        <f t="shared" si="17"/>
        <v>1.4299489790507947</v>
      </c>
      <c r="H530" s="4">
        <f>E530*G530*Inputs!$B$4/SUMPRODUCT($E$5:$E$6785,$G$5:$G$6785)</f>
        <v>4998.1143584836282</v>
      </c>
    </row>
    <row r="531" spans="1:8" x14ac:dyDescent="0.2">
      <c r="A531" s="167" t="s">
        <v>5326</v>
      </c>
      <c r="B531" s="163" t="s">
        <v>5327</v>
      </c>
      <c r="C531" s="164" t="s">
        <v>5328</v>
      </c>
      <c r="D531">
        <v>90.5</v>
      </c>
      <c r="E531" s="4">
        <v>6938</v>
      </c>
      <c r="F531">
        <f t="shared" si="16"/>
        <v>4</v>
      </c>
      <c r="G531" s="6">
        <f t="shared" si="17"/>
        <v>1.7099397688077311</v>
      </c>
      <c r="H531" s="4">
        <f>E531*G531*Inputs!$B$4/SUMPRODUCT($E$5:$E$6785,$G$5:$G$6785)</f>
        <v>5479.9553666790607</v>
      </c>
    </row>
    <row r="532" spans="1:8" x14ac:dyDescent="0.2">
      <c r="A532" s="167" t="s">
        <v>5326</v>
      </c>
      <c r="B532" s="163" t="s">
        <v>5329</v>
      </c>
      <c r="C532" s="164" t="s">
        <v>5330</v>
      </c>
      <c r="D532">
        <v>137.69999999999999</v>
      </c>
      <c r="E532" s="4">
        <v>8857</v>
      </c>
      <c r="F532">
        <f t="shared" si="16"/>
        <v>8</v>
      </c>
      <c r="G532" s="6">
        <f t="shared" si="17"/>
        <v>3.4964063234208851</v>
      </c>
      <c r="H532" s="4">
        <f>E532*G532*Inputs!$B$4/SUMPRODUCT($E$5:$E$6785,$G$5:$G$6785)</f>
        <v>14304.426627576126</v>
      </c>
    </row>
    <row r="533" spans="1:8" x14ac:dyDescent="0.2">
      <c r="A533" s="167" t="s">
        <v>5326</v>
      </c>
      <c r="B533" s="163" t="s">
        <v>5331</v>
      </c>
      <c r="C533" s="164" t="s">
        <v>5332</v>
      </c>
      <c r="D533">
        <v>75.8</v>
      </c>
      <c r="E533" s="4">
        <v>8309</v>
      </c>
      <c r="F533">
        <f t="shared" si="16"/>
        <v>3</v>
      </c>
      <c r="G533" s="6">
        <f t="shared" si="17"/>
        <v>1.4299489790507947</v>
      </c>
      <c r="H533" s="4">
        <f>E533*G533*Inputs!$B$4/SUMPRODUCT($E$5:$E$6785,$G$5:$G$6785)</f>
        <v>5488.216228973235</v>
      </c>
    </row>
    <row r="534" spans="1:8" x14ac:dyDescent="0.2">
      <c r="A534" s="167" t="s">
        <v>5326</v>
      </c>
      <c r="B534" s="163" t="s">
        <v>5333</v>
      </c>
      <c r="C534" s="164" t="s">
        <v>5334</v>
      </c>
      <c r="D534">
        <v>127.7</v>
      </c>
      <c r="E534" s="4">
        <v>6556</v>
      </c>
      <c r="F534">
        <f t="shared" si="16"/>
        <v>7</v>
      </c>
      <c r="G534" s="6">
        <f t="shared" si="17"/>
        <v>2.9238940129502371</v>
      </c>
      <c r="H534" s="4">
        <f>E534*G534*Inputs!$B$4/SUMPRODUCT($E$5:$E$6785,$G$5:$G$6785)</f>
        <v>8854.4682221618132</v>
      </c>
    </row>
    <row r="535" spans="1:8" x14ac:dyDescent="0.2">
      <c r="A535" s="167" t="s">
        <v>5326</v>
      </c>
      <c r="B535" s="163" t="s">
        <v>5335</v>
      </c>
      <c r="C535" s="164" t="s">
        <v>5336</v>
      </c>
      <c r="D535">
        <v>94.9</v>
      </c>
      <c r="E535" s="4">
        <v>8874</v>
      </c>
      <c r="F535">
        <f t="shared" si="16"/>
        <v>4</v>
      </c>
      <c r="G535" s="6">
        <f t="shared" si="17"/>
        <v>1.7099397688077311</v>
      </c>
      <c r="H535" s="4">
        <f>E535*G535*Inputs!$B$4/SUMPRODUCT($E$5:$E$6785,$G$5:$G$6785)</f>
        <v>7009.0982882545386</v>
      </c>
    </row>
    <row r="536" spans="1:8" x14ac:dyDescent="0.2">
      <c r="A536" s="167" t="s">
        <v>5326</v>
      </c>
      <c r="B536" s="163" t="s">
        <v>5337</v>
      </c>
      <c r="C536" s="164" t="s">
        <v>5338</v>
      </c>
      <c r="D536">
        <v>78.7</v>
      </c>
      <c r="E536" s="4">
        <v>8313</v>
      </c>
      <c r="F536">
        <f t="shared" si="16"/>
        <v>3</v>
      </c>
      <c r="G536" s="6">
        <f t="shared" si="17"/>
        <v>1.4299489790507947</v>
      </c>
      <c r="H536" s="4">
        <f>E536*G536*Inputs!$B$4/SUMPRODUCT($E$5:$E$6785,$G$5:$G$6785)</f>
        <v>5490.8582875742568</v>
      </c>
    </row>
    <row r="537" spans="1:8" x14ac:dyDescent="0.2">
      <c r="A537" s="167" t="s">
        <v>5326</v>
      </c>
      <c r="B537" s="163" t="s">
        <v>5339</v>
      </c>
      <c r="C537" s="164" t="s">
        <v>5340</v>
      </c>
      <c r="D537">
        <v>70.400000000000006</v>
      </c>
      <c r="E537" s="4">
        <v>7624</v>
      </c>
      <c r="F537">
        <f t="shared" si="16"/>
        <v>2</v>
      </c>
      <c r="G537" s="6">
        <f t="shared" si="17"/>
        <v>1.195804741189294</v>
      </c>
      <c r="H537" s="4">
        <f>E537*G537*Inputs!$B$4/SUMPRODUCT($E$5:$E$6785,$G$5:$G$6785)</f>
        <v>4211.192279217631</v>
      </c>
    </row>
    <row r="538" spans="1:8" x14ac:dyDescent="0.2">
      <c r="A538" s="167" t="s">
        <v>5326</v>
      </c>
      <c r="B538" s="163" t="s">
        <v>5341</v>
      </c>
      <c r="C538" s="164" t="s">
        <v>5342</v>
      </c>
      <c r="D538">
        <v>66.7</v>
      </c>
      <c r="E538" s="4">
        <v>7066</v>
      </c>
      <c r="F538">
        <f t="shared" si="16"/>
        <v>2</v>
      </c>
      <c r="G538" s="6">
        <f t="shared" si="17"/>
        <v>1.195804741189294</v>
      </c>
      <c r="H538" s="4">
        <f>E538*G538*Inputs!$B$4/SUMPRODUCT($E$5:$E$6785,$G$5:$G$6785)</f>
        <v>3902.9754256232668</v>
      </c>
    </row>
    <row r="539" spans="1:8" x14ac:dyDescent="0.2">
      <c r="A539" s="167" t="s">
        <v>5326</v>
      </c>
      <c r="B539" s="163" t="s">
        <v>5343</v>
      </c>
      <c r="C539" s="164" t="s">
        <v>5344</v>
      </c>
      <c r="D539">
        <v>99.2</v>
      </c>
      <c r="E539" s="4">
        <v>9109</v>
      </c>
      <c r="F539">
        <f t="shared" si="16"/>
        <v>5</v>
      </c>
      <c r="G539" s="6">
        <f t="shared" si="17"/>
        <v>2.0447540826884101</v>
      </c>
      <c r="H539" s="4">
        <f>E539*G539*Inputs!$B$4/SUMPRODUCT($E$5:$E$6785,$G$5:$G$6785)</f>
        <v>8603.4709932550741</v>
      </c>
    </row>
    <row r="540" spans="1:8" x14ac:dyDescent="0.2">
      <c r="A540" s="167" t="s">
        <v>5326</v>
      </c>
      <c r="B540" s="163" t="s">
        <v>5345</v>
      </c>
      <c r="C540" s="164" t="s">
        <v>5346</v>
      </c>
      <c r="D540">
        <v>108.1</v>
      </c>
      <c r="E540" s="4">
        <v>9184</v>
      </c>
      <c r="F540">
        <f t="shared" si="16"/>
        <v>5</v>
      </c>
      <c r="G540" s="6">
        <f t="shared" si="17"/>
        <v>2.0447540826884101</v>
      </c>
      <c r="H540" s="4">
        <f>E540*G540*Inputs!$B$4/SUMPRODUCT($E$5:$E$6785,$G$5:$G$6785)</f>
        <v>8674.308661988649</v>
      </c>
    </row>
    <row r="541" spans="1:8" x14ac:dyDescent="0.2">
      <c r="A541" s="167" t="s">
        <v>5326</v>
      </c>
      <c r="B541" s="163" t="s">
        <v>5347</v>
      </c>
      <c r="C541" s="164" t="s">
        <v>5348</v>
      </c>
      <c r="D541">
        <v>74.7</v>
      </c>
      <c r="E541" s="4">
        <v>9672</v>
      </c>
      <c r="F541">
        <f t="shared" si="16"/>
        <v>3</v>
      </c>
      <c r="G541" s="6">
        <f t="shared" si="17"/>
        <v>1.4299489790507947</v>
      </c>
      <c r="H541" s="4">
        <f>E541*G541*Inputs!$B$4/SUMPRODUCT($E$5:$E$6785,$G$5:$G$6785)</f>
        <v>6388.4976972715285</v>
      </c>
    </row>
    <row r="542" spans="1:8" x14ac:dyDescent="0.2">
      <c r="A542" s="167" t="s">
        <v>5326</v>
      </c>
      <c r="B542" s="163" t="s">
        <v>5349</v>
      </c>
      <c r="C542" s="164" t="s">
        <v>5350</v>
      </c>
      <c r="D542">
        <v>109.9</v>
      </c>
      <c r="E542" s="4">
        <v>8148</v>
      </c>
      <c r="F542">
        <f t="shared" si="16"/>
        <v>5</v>
      </c>
      <c r="G542" s="6">
        <f t="shared" si="17"/>
        <v>2.0447540826884101</v>
      </c>
      <c r="H542" s="4">
        <f>E542*G542*Inputs!$B$4/SUMPRODUCT($E$5:$E$6785,$G$5:$G$6785)</f>
        <v>7695.8043312155405</v>
      </c>
    </row>
    <row r="543" spans="1:8" x14ac:dyDescent="0.2">
      <c r="A543" s="167" t="s">
        <v>5326</v>
      </c>
      <c r="B543" s="163" t="s">
        <v>5351</v>
      </c>
      <c r="C543" s="164" t="s">
        <v>5352</v>
      </c>
      <c r="D543">
        <v>143.6</v>
      </c>
      <c r="E543" s="4">
        <v>9576</v>
      </c>
      <c r="F543">
        <f t="shared" si="16"/>
        <v>8</v>
      </c>
      <c r="G543" s="6">
        <f t="shared" si="17"/>
        <v>3.4964063234208851</v>
      </c>
      <c r="H543" s="4">
        <f>E543*G543*Inputs!$B$4/SUMPRODUCT($E$5:$E$6785,$G$5:$G$6785)</f>
        <v>15465.641795830301</v>
      </c>
    </row>
    <row r="544" spans="1:8" x14ac:dyDescent="0.2">
      <c r="A544" s="167" t="s">
        <v>5326</v>
      </c>
      <c r="B544" s="163" t="s">
        <v>5353</v>
      </c>
      <c r="C544" s="164" t="s">
        <v>5354</v>
      </c>
      <c r="D544">
        <v>98.1</v>
      </c>
      <c r="E544" s="4">
        <v>9986</v>
      </c>
      <c r="F544">
        <f t="shared" si="16"/>
        <v>4</v>
      </c>
      <c r="G544" s="6">
        <f t="shared" si="17"/>
        <v>1.7099397688077311</v>
      </c>
      <c r="H544" s="4">
        <f>E544*G544*Inputs!$B$4/SUMPRODUCT($E$5:$E$6785,$G$5:$G$6785)</f>
        <v>7887.4076522999558</v>
      </c>
    </row>
    <row r="545" spans="1:8" x14ac:dyDescent="0.2">
      <c r="A545" s="167" t="s">
        <v>5326</v>
      </c>
      <c r="B545" s="163" t="s">
        <v>5355</v>
      </c>
      <c r="C545" s="164" t="s">
        <v>5356</v>
      </c>
      <c r="D545">
        <v>132.80000000000001</v>
      </c>
      <c r="E545" s="4">
        <v>8533</v>
      </c>
      <c r="F545">
        <f t="shared" si="16"/>
        <v>7</v>
      </c>
      <c r="G545" s="6">
        <f t="shared" si="17"/>
        <v>2.9238940129502371</v>
      </c>
      <c r="H545" s="4">
        <f>E545*G545*Inputs!$B$4/SUMPRODUCT($E$5:$E$6785,$G$5:$G$6785)</f>
        <v>11524.584707093769</v>
      </c>
    </row>
    <row r="546" spans="1:8" x14ac:dyDescent="0.2">
      <c r="A546" s="167" t="s">
        <v>5326</v>
      </c>
      <c r="B546" s="163" t="s">
        <v>5357</v>
      </c>
      <c r="C546" s="164" t="s">
        <v>5358</v>
      </c>
      <c r="D546">
        <v>112.6</v>
      </c>
      <c r="E546" s="4">
        <v>9098</v>
      </c>
      <c r="F546">
        <f t="shared" si="16"/>
        <v>6</v>
      </c>
      <c r="G546" s="6">
        <f t="shared" si="17"/>
        <v>2.4451266266449672</v>
      </c>
      <c r="H546" s="4">
        <f>E546*G546*Inputs!$B$4/SUMPRODUCT($E$5:$E$6785,$G$5:$G$6785)</f>
        <v>10275.647561467113</v>
      </c>
    </row>
    <row r="547" spans="1:8" x14ac:dyDescent="0.2">
      <c r="A547" s="167" t="s">
        <v>5326</v>
      </c>
      <c r="B547" s="163" t="s">
        <v>5359</v>
      </c>
      <c r="C547" s="164" t="s">
        <v>5360</v>
      </c>
      <c r="D547">
        <v>106.8</v>
      </c>
      <c r="E547" s="4">
        <v>11739</v>
      </c>
      <c r="F547">
        <f t="shared" si="16"/>
        <v>5</v>
      </c>
      <c r="G547" s="6">
        <f t="shared" si="17"/>
        <v>2.0447540826884101</v>
      </c>
      <c r="H547" s="4">
        <f>E547*G547*Inputs!$B$4/SUMPRODUCT($E$5:$E$6785,$G$5:$G$6785)</f>
        <v>11087.51191017909</v>
      </c>
    </row>
    <row r="548" spans="1:8" x14ac:dyDescent="0.2">
      <c r="A548" s="167" t="s">
        <v>5326</v>
      </c>
      <c r="B548" s="163" t="s">
        <v>5361</v>
      </c>
      <c r="C548" s="164" t="s">
        <v>5362</v>
      </c>
      <c r="D548">
        <v>75.599999999999994</v>
      </c>
      <c r="E548" s="4">
        <v>7886</v>
      </c>
      <c r="F548">
        <f t="shared" si="16"/>
        <v>3</v>
      </c>
      <c r="G548" s="6">
        <f t="shared" si="17"/>
        <v>1.4299489790507947</v>
      </c>
      <c r="H548" s="4">
        <f>E548*G548*Inputs!$B$4/SUMPRODUCT($E$5:$E$6785,$G$5:$G$6785)</f>
        <v>5208.8185319151435</v>
      </c>
    </row>
    <row r="549" spans="1:8" x14ac:dyDescent="0.2">
      <c r="A549" s="167" t="s">
        <v>5326</v>
      </c>
      <c r="B549" s="163" t="s">
        <v>5363</v>
      </c>
      <c r="C549" s="164" t="s">
        <v>5364</v>
      </c>
      <c r="D549">
        <v>139.6</v>
      </c>
      <c r="E549" s="4">
        <v>7433</v>
      </c>
      <c r="F549">
        <f t="shared" si="16"/>
        <v>8</v>
      </c>
      <c r="G549" s="6">
        <f t="shared" si="17"/>
        <v>3.4964063234208851</v>
      </c>
      <c r="H549" s="4">
        <f>E549*G549*Inputs!$B$4/SUMPRODUCT($E$5:$E$6785,$G$5:$G$6785)</f>
        <v>12004.606878488577</v>
      </c>
    </row>
    <row r="550" spans="1:8" x14ac:dyDescent="0.2">
      <c r="A550" s="167" t="s">
        <v>5326</v>
      </c>
      <c r="B550" s="163" t="s">
        <v>5365</v>
      </c>
      <c r="C550" s="164" t="s">
        <v>1795</v>
      </c>
      <c r="D550">
        <v>96.6</v>
      </c>
      <c r="E550" s="4">
        <v>9887</v>
      </c>
      <c r="F550">
        <f t="shared" si="16"/>
        <v>4</v>
      </c>
      <c r="G550" s="6">
        <f t="shared" si="17"/>
        <v>1.7099397688077311</v>
      </c>
      <c r="H550" s="4">
        <f>E550*G550*Inputs!$B$4/SUMPRODUCT($E$5:$E$6785,$G$5:$G$6785)</f>
        <v>7809.2128438103018</v>
      </c>
    </row>
    <row r="551" spans="1:8" x14ac:dyDescent="0.2">
      <c r="A551" s="167" t="s">
        <v>5326</v>
      </c>
      <c r="B551" s="163" t="s">
        <v>1796</v>
      </c>
      <c r="C551" s="164" t="s">
        <v>1797</v>
      </c>
      <c r="D551">
        <v>124.7</v>
      </c>
      <c r="E551" s="4">
        <v>8230</v>
      </c>
      <c r="F551">
        <f t="shared" si="16"/>
        <v>7</v>
      </c>
      <c r="G551" s="6">
        <f t="shared" si="17"/>
        <v>2.9238940129502371</v>
      </c>
      <c r="H551" s="4">
        <f>E551*G551*Inputs!$B$4/SUMPRODUCT($E$5:$E$6785,$G$5:$G$6785)</f>
        <v>11115.355928674759</v>
      </c>
    </row>
    <row r="552" spans="1:8" x14ac:dyDescent="0.2">
      <c r="A552" s="167" t="s">
        <v>5326</v>
      </c>
      <c r="B552" s="163" t="s">
        <v>1798</v>
      </c>
      <c r="C552" s="164" t="s">
        <v>1799</v>
      </c>
      <c r="D552">
        <v>122.7</v>
      </c>
      <c r="E552" s="4">
        <v>7756</v>
      </c>
      <c r="F552">
        <f t="shared" si="16"/>
        <v>6</v>
      </c>
      <c r="G552" s="6">
        <f t="shared" si="17"/>
        <v>2.4451266266449672</v>
      </c>
      <c r="H552" s="4">
        <f>E552*G552*Inputs!$B$4/SUMPRODUCT($E$5:$E$6785,$G$5:$G$6785)</f>
        <v>8759.9387213386381</v>
      </c>
    </row>
    <row r="553" spans="1:8" x14ac:dyDescent="0.2">
      <c r="A553" s="167" t="s">
        <v>5326</v>
      </c>
      <c r="B553" s="163" t="s">
        <v>1800</v>
      </c>
      <c r="C553" s="164" t="s">
        <v>1801</v>
      </c>
      <c r="D553">
        <v>130.6</v>
      </c>
      <c r="E553" s="4">
        <v>9923</v>
      </c>
      <c r="F553">
        <f t="shared" si="16"/>
        <v>7</v>
      </c>
      <c r="G553" s="6">
        <f t="shared" si="17"/>
        <v>2.9238940129502371</v>
      </c>
      <c r="H553" s="4">
        <f>E553*G553*Inputs!$B$4/SUMPRODUCT($E$5:$E$6785,$G$5:$G$6785)</f>
        <v>13401.90484571563</v>
      </c>
    </row>
    <row r="554" spans="1:8" x14ac:dyDescent="0.2">
      <c r="A554" s="167" t="s">
        <v>5326</v>
      </c>
      <c r="B554" s="163" t="s">
        <v>1802</v>
      </c>
      <c r="C554" s="164" t="s">
        <v>1803</v>
      </c>
      <c r="D554">
        <v>115.9</v>
      </c>
      <c r="E554" s="4">
        <v>9145</v>
      </c>
      <c r="F554">
        <f t="shared" si="16"/>
        <v>6</v>
      </c>
      <c r="G554" s="6">
        <f t="shared" si="17"/>
        <v>2.4451266266449672</v>
      </c>
      <c r="H554" s="4">
        <f>E554*G554*Inputs!$B$4/SUMPRODUCT($E$5:$E$6785,$G$5:$G$6785)</f>
        <v>10328.731254079661</v>
      </c>
    </row>
    <row r="555" spans="1:8" x14ac:dyDescent="0.2">
      <c r="A555" s="167" t="s">
        <v>5326</v>
      </c>
      <c r="B555" s="163" t="s">
        <v>1804</v>
      </c>
      <c r="C555" s="164" t="s">
        <v>1805</v>
      </c>
      <c r="D555">
        <v>139</v>
      </c>
      <c r="E555" s="4">
        <v>7565</v>
      </c>
      <c r="F555">
        <f t="shared" si="16"/>
        <v>8</v>
      </c>
      <c r="G555" s="6">
        <f t="shared" si="17"/>
        <v>3.4964063234208851</v>
      </c>
      <c r="H555" s="4">
        <f>E555*G555*Inputs!$B$4/SUMPRODUCT($E$5:$E$6785,$G$5:$G$6785)</f>
        <v>12217.792417027593</v>
      </c>
    </row>
    <row r="556" spans="1:8" x14ac:dyDescent="0.2">
      <c r="A556" s="167" t="s">
        <v>5326</v>
      </c>
      <c r="B556" s="163" t="s">
        <v>1806</v>
      </c>
      <c r="C556" s="164" t="s">
        <v>1807</v>
      </c>
      <c r="D556">
        <v>92.3</v>
      </c>
      <c r="E556" s="4">
        <v>7776</v>
      </c>
      <c r="F556">
        <f t="shared" si="16"/>
        <v>4</v>
      </c>
      <c r="G556" s="6">
        <f t="shared" si="17"/>
        <v>1.7099397688077311</v>
      </c>
      <c r="H556" s="4">
        <f>E556*G556*Inputs!$B$4/SUMPRODUCT($E$5:$E$6785,$G$5:$G$6785)</f>
        <v>6141.8467759147279</v>
      </c>
    </row>
    <row r="557" spans="1:8" x14ac:dyDescent="0.2">
      <c r="A557" s="167" t="s">
        <v>5326</v>
      </c>
      <c r="B557" s="163" t="s">
        <v>1808</v>
      </c>
      <c r="C557" s="164" t="s">
        <v>1809</v>
      </c>
      <c r="D557">
        <v>94</v>
      </c>
      <c r="E557" s="4">
        <v>6010</v>
      </c>
      <c r="F557">
        <f t="shared" si="16"/>
        <v>4</v>
      </c>
      <c r="G557" s="6">
        <f t="shared" si="17"/>
        <v>1.7099397688077311</v>
      </c>
      <c r="H557" s="4">
        <f>E557*G557*Inputs!$B$4/SUMPRODUCT($E$5:$E$6785,$G$5:$G$6785)</f>
        <v>4746.9777679073441</v>
      </c>
    </row>
    <row r="558" spans="1:8" x14ac:dyDescent="0.2">
      <c r="A558" s="167" t="s">
        <v>5441</v>
      </c>
      <c r="B558" s="163" t="s">
        <v>1810</v>
      </c>
      <c r="C558" s="164" t="s">
        <v>5440</v>
      </c>
      <c r="D558">
        <v>151.9</v>
      </c>
      <c r="E558" s="4">
        <v>8963</v>
      </c>
      <c r="F558">
        <f t="shared" si="16"/>
        <v>9</v>
      </c>
      <c r="G558" s="6">
        <f t="shared" si="17"/>
        <v>4.1810192586709229</v>
      </c>
      <c r="H558" s="4">
        <f>E558*G558*Inputs!$B$4/SUMPRODUCT($E$5:$E$6785,$G$5:$G$6785)</f>
        <v>17310.016313372813</v>
      </c>
    </row>
    <row r="559" spans="1:8" x14ac:dyDescent="0.2">
      <c r="A559" s="167" t="s">
        <v>5441</v>
      </c>
      <c r="B559" s="163" t="s">
        <v>5442</v>
      </c>
      <c r="C559" s="164" t="s">
        <v>5443</v>
      </c>
      <c r="D559">
        <v>124.4</v>
      </c>
      <c r="E559" s="4">
        <v>8301</v>
      </c>
      <c r="F559">
        <f t="shared" si="16"/>
        <v>7</v>
      </c>
      <c r="G559" s="6">
        <f t="shared" si="17"/>
        <v>2.9238940129502371</v>
      </c>
      <c r="H559" s="4">
        <f>E559*G559*Inputs!$B$4/SUMPRODUCT($E$5:$E$6785,$G$5:$G$6785)</f>
        <v>11211.247820647532</v>
      </c>
    </row>
    <row r="560" spans="1:8" x14ac:dyDescent="0.2">
      <c r="A560" s="167" t="s">
        <v>5441</v>
      </c>
      <c r="B560" s="163" t="s">
        <v>5444</v>
      </c>
      <c r="C560" s="164" t="s">
        <v>5445</v>
      </c>
      <c r="D560">
        <v>140.6</v>
      </c>
      <c r="E560" s="4">
        <v>10025</v>
      </c>
      <c r="F560">
        <f t="shared" si="16"/>
        <v>8</v>
      </c>
      <c r="G560" s="6">
        <f t="shared" si="17"/>
        <v>3.4964063234208851</v>
      </c>
      <c r="H560" s="4">
        <f>E560*G560*Inputs!$B$4/SUMPRODUCT($E$5:$E$6785,$G$5:$G$6785)</f>
        <v>16190.795635254673</v>
      </c>
    </row>
    <row r="561" spans="1:8" x14ac:dyDescent="0.2">
      <c r="A561" s="167" t="s">
        <v>5441</v>
      </c>
      <c r="B561" s="163" t="s">
        <v>5446</v>
      </c>
      <c r="C561" s="164" t="s">
        <v>5447</v>
      </c>
      <c r="D561">
        <v>153.9</v>
      </c>
      <c r="E561" s="4">
        <v>7694</v>
      </c>
      <c r="F561">
        <f t="shared" si="16"/>
        <v>9</v>
      </c>
      <c r="G561" s="6">
        <f t="shared" si="17"/>
        <v>4.1810192586709229</v>
      </c>
      <c r="H561" s="4">
        <f>E561*G561*Inputs!$B$4/SUMPRODUCT($E$5:$E$6785,$G$5:$G$6785)</f>
        <v>14859.228552392104</v>
      </c>
    </row>
    <row r="562" spans="1:8" x14ac:dyDescent="0.2">
      <c r="A562" s="167" t="s">
        <v>5441</v>
      </c>
      <c r="B562" s="163" t="s">
        <v>5448</v>
      </c>
      <c r="C562" s="164" t="s">
        <v>5449</v>
      </c>
      <c r="D562">
        <v>172.5</v>
      </c>
      <c r="E562" s="4">
        <v>8394</v>
      </c>
      <c r="F562">
        <f t="shared" si="16"/>
        <v>10</v>
      </c>
      <c r="G562" s="6">
        <f t="shared" si="17"/>
        <v>4.9996826525224378</v>
      </c>
      <c r="H562" s="4">
        <f>E562*G562*Inputs!$B$4/SUMPRODUCT($E$5:$E$6785,$G$5:$G$6785)</f>
        <v>19385.335273271718</v>
      </c>
    </row>
    <row r="563" spans="1:8" x14ac:dyDescent="0.2">
      <c r="A563" s="167" t="s">
        <v>5441</v>
      </c>
      <c r="B563" s="163" t="s">
        <v>5450</v>
      </c>
      <c r="C563" s="164" t="s">
        <v>5451</v>
      </c>
      <c r="D563">
        <v>112.3</v>
      </c>
      <c r="E563" s="4">
        <v>7721</v>
      </c>
      <c r="F563">
        <f t="shared" si="16"/>
        <v>6</v>
      </c>
      <c r="G563" s="6">
        <f t="shared" si="17"/>
        <v>2.4451266266449672</v>
      </c>
      <c r="H563" s="4">
        <f>E563*G563*Inputs!$B$4/SUMPRODUCT($E$5:$E$6785,$G$5:$G$6785)</f>
        <v>8720.4083119463157</v>
      </c>
    </row>
    <row r="564" spans="1:8" x14ac:dyDescent="0.2">
      <c r="A564" s="167" t="s">
        <v>5441</v>
      </c>
      <c r="B564" s="163" t="s">
        <v>5452</v>
      </c>
      <c r="C564" s="164" t="s">
        <v>5453</v>
      </c>
      <c r="D564">
        <v>131.80000000000001</v>
      </c>
      <c r="E564" s="4">
        <v>7157</v>
      </c>
      <c r="F564">
        <f t="shared" si="16"/>
        <v>7</v>
      </c>
      <c r="G564" s="6">
        <f t="shared" si="17"/>
        <v>2.9238940129502371</v>
      </c>
      <c r="H564" s="4">
        <f>E564*G564*Inputs!$B$4/SUMPRODUCT($E$5:$E$6785,$G$5:$G$6785)</f>
        <v>9666.1728288609065</v>
      </c>
    </row>
    <row r="565" spans="1:8" x14ac:dyDescent="0.2">
      <c r="A565" s="167" t="s">
        <v>5441</v>
      </c>
      <c r="B565" s="163" t="s">
        <v>5454</v>
      </c>
      <c r="C565" s="164" t="s">
        <v>5455</v>
      </c>
      <c r="D565">
        <v>125.4</v>
      </c>
      <c r="E565" s="4">
        <v>6080</v>
      </c>
      <c r="F565">
        <f t="shared" si="16"/>
        <v>7</v>
      </c>
      <c r="G565" s="6">
        <f t="shared" si="17"/>
        <v>2.9238940129502371</v>
      </c>
      <c r="H565" s="4">
        <f>E565*G565*Inputs!$B$4/SUMPRODUCT($E$5:$E$6785,$G$5:$G$6785)</f>
        <v>8211.5873689359105</v>
      </c>
    </row>
    <row r="566" spans="1:8" x14ac:dyDescent="0.2">
      <c r="A566" s="167" t="s">
        <v>5441</v>
      </c>
      <c r="B566" s="163" t="s">
        <v>5456</v>
      </c>
      <c r="C566" s="164" t="s">
        <v>5457</v>
      </c>
      <c r="D566">
        <v>145.4</v>
      </c>
      <c r="E566" s="4">
        <v>7758</v>
      </c>
      <c r="F566">
        <f t="shared" si="16"/>
        <v>8</v>
      </c>
      <c r="G566" s="6">
        <f t="shared" si="17"/>
        <v>3.4964063234208851</v>
      </c>
      <c r="H566" s="4">
        <f>E566*G566*Inputs!$B$4/SUMPRODUCT($E$5:$E$6785,$G$5:$G$6785)</f>
        <v>12529.495515042971</v>
      </c>
    </row>
    <row r="567" spans="1:8" x14ac:dyDescent="0.2">
      <c r="A567" s="167" t="s">
        <v>5441</v>
      </c>
      <c r="B567" s="163" t="s">
        <v>5458</v>
      </c>
      <c r="C567" s="164" t="s">
        <v>5459</v>
      </c>
      <c r="D567">
        <v>148</v>
      </c>
      <c r="E567" s="4">
        <v>8730</v>
      </c>
      <c r="F567">
        <f t="shared" si="16"/>
        <v>8</v>
      </c>
      <c r="G567" s="6">
        <f t="shared" si="17"/>
        <v>3.4964063234208851</v>
      </c>
      <c r="H567" s="4">
        <f>E567*G567*Inputs!$B$4/SUMPRODUCT($E$5:$E$6785,$G$5:$G$6785)</f>
        <v>14099.316298830256</v>
      </c>
    </row>
    <row r="568" spans="1:8" x14ac:dyDescent="0.2">
      <c r="A568" s="167" t="s">
        <v>5441</v>
      </c>
      <c r="B568" s="163" t="s">
        <v>5460</v>
      </c>
      <c r="C568" s="164" t="s">
        <v>5461</v>
      </c>
      <c r="D568">
        <v>142</v>
      </c>
      <c r="E568" s="4">
        <v>8219</v>
      </c>
      <c r="F568">
        <f t="shared" si="16"/>
        <v>8</v>
      </c>
      <c r="G568" s="6">
        <f t="shared" si="17"/>
        <v>3.4964063234208851</v>
      </c>
      <c r="H568" s="4">
        <f>E568*G568*Inputs!$B$4/SUMPRODUCT($E$5:$E$6785,$G$5:$G$6785)</f>
        <v>13274.029857970891</v>
      </c>
    </row>
    <row r="569" spans="1:8" x14ac:dyDescent="0.2">
      <c r="A569" s="167" t="s">
        <v>5441</v>
      </c>
      <c r="B569" s="163" t="s">
        <v>5462</v>
      </c>
      <c r="C569" s="164" t="s">
        <v>5463</v>
      </c>
      <c r="D569">
        <v>130.19999999999999</v>
      </c>
      <c r="E569" s="4">
        <v>7517</v>
      </c>
      <c r="F569">
        <f t="shared" si="16"/>
        <v>7</v>
      </c>
      <c r="G569" s="6">
        <f t="shared" si="17"/>
        <v>2.9238940129502371</v>
      </c>
      <c r="H569" s="4">
        <f>E569*G569*Inputs!$B$4/SUMPRODUCT($E$5:$E$6785,$G$5:$G$6785)</f>
        <v>10152.385238863691</v>
      </c>
    </row>
    <row r="570" spans="1:8" x14ac:dyDescent="0.2">
      <c r="A570" s="167" t="s">
        <v>5441</v>
      </c>
      <c r="B570" s="163" t="s">
        <v>5464</v>
      </c>
      <c r="C570" s="164" t="s">
        <v>5465</v>
      </c>
      <c r="D570">
        <v>123.1</v>
      </c>
      <c r="E570" s="4">
        <v>7637</v>
      </c>
      <c r="F570">
        <f t="shared" si="16"/>
        <v>6</v>
      </c>
      <c r="G570" s="6">
        <f t="shared" si="17"/>
        <v>2.4451266266449672</v>
      </c>
      <c r="H570" s="4">
        <f>E570*G570*Inputs!$B$4/SUMPRODUCT($E$5:$E$6785,$G$5:$G$6785)</f>
        <v>8625.5353294047418</v>
      </c>
    </row>
    <row r="571" spans="1:8" x14ac:dyDescent="0.2">
      <c r="A571" s="167" t="s">
        <v>5441</v>
      </c>
      <c r="B571" s="163" t="s">
        <v>5466</v>
      </c>
      <c r="C571" s="164" t="s">
        <v>5467</v>
      </c>
      <c r="D571">
        <v>131</v>
      </c>
      <c r="E571" s="4">
        <v>9254</v>
      </c>
      <c r="F571">
        <f t="shared" si="16"/>
        <v>7</v>
      </c>
      <c r="G571" s="6">
        <f t="shared" si="17"/>
        <v>2.9238940129502371</v>
      </c>
      <c r="H571" s="4">
        <f>E571*G571*Inputs!$B$4/SUMPRODUCT($E$5:$E$6785,$G$5:$G$6785)</f>
        <v>12498.360117127124</v>
      </c>
    </row>
    <row r="572" spans="1:8" x14ac:dyDescent="0.2">
      <c r="A572" s="167" t="s">
        <v>5441</v>
      </c>
      <c r="B572" s="163" t="s">
        <v>5468</v>
      </c>
      <c r="C572" s="164" t="s">
        <v>5469</v>
      </c>
      <c r="D572">
        <v>140.1</v>
      </c>
      <c r="E572" s="4">
        <v>8771</v>
      </c>
      <c r="F572">
        <f t="shared" si="16"/>
        <v>8</v>
      </c>
      <c r="G572" s="6">
        <f t="shared" si="17"/>
        <v>3.4964063234208851</v>
      </c>
      <c r="H572" s="4">
        <f>E572*G572*Inputs!$B$4/SUMPRODUCT($E$5:$E$6785,$G$5:$G$6785)</f>
        <v>14165.53301913404</v>
      </c>
    </row>
    <row r="573" spans="1:8" x14ac:dyDescent="0.2">
      <c r="A573" s="167" t="s">
        <v>5441</v>
      </c>
      <c r="B573" s="163" t="s">
        <v>5470</v>
      </c>
      <c r="C573" s="164" t="s">
        <v>5471</v>
      </c>
      <c r="D573">
        <v>119.2</v>
      </c>
      <c r="E573" s="4">
        <v>9741</v>
      </c>
      <c r="F573">
        <f t="shared" si="16"/>
        <v>6</v>
      </c>
      <c r="G573" s="6">
        <f t="shared" si="17"/>
        <v>2.4451266266449672</v>
      </c>
      <c r="H573" s="4">
        <f>E573*G573*Inputs!$B$4/SUMPRODUCT($E$5:$E$6785,$G$5:$G$6785)</f>
        <v>11001.877654017493</v>
      </c>
    </row>
    <row r="574" spans="1:8" x14ac:dyDescent="0.2">
      <c r="A574" s="167" t="s">
        <v>5441</v>
      </c>
      <c r="B574" s="163" t="s">
        <v>5472</v>
      </c>
      <c r="C574" s="164" t="s">
        <v>5473</v>
      </c>
      <c r="D574">
        <v>88.2</v>
      </c>
      <c r="E574" s="4">
        <v>7933</v>
      </c>
      <c r="F574">
        <f t="shared" si="16"/>
        <v>4</v>
      </c>
      <c r="G574" s="6">
        <f t="shared" si="17"/>
        <v>1.7099397688077311</v>
      </c>
      <c r="H574" s="4">
        <f>E574*G574*Inputs!$B$4/SUMPRODUCT($E$5:$E$6785,$G$5:$G$6785)</f>
        <v>6265.852684327615</v>
      </c>
    </row>
    <row r="575" spans="1:8" x14ac:dyDescent="0.2">
      <c r="A575" s="167" t="s">
        <v>5441</v>
      </c>
      <c r="B575" s="163" t="s">
        <v>5474</v>
      </c>
      <c r="C575" s="164" t="s">
        <v>5475</v>
      </c>
      <c r="D575">
        <v>145.30000000000001</v>
      </c>
      <c r="E575" s="4">
        <v>7989</v>
      </c>
      <c r="F575">
        <f t="shared" si="16"/>
        <v>8</v>
      </c>
      <c r="G575" s="6">
        <f t="shared" si="17"/>
        <v>3.4964063234208851</v>
      </c>
      <c r="H575" s="4">
        <f>E575*G575*Inputs!$B$4/SUMPRODUCT($E$5:$E$6785,$G$5:$G$6785)</f>
        <v>12902.570207486244</v>
      </c>
    </row>
    <row r="576" spans="1:8" x14ac:dyDescent="0.2">
      <c r="A576" s="167" t="s">
        <v>5441</v>
      </c>
      <c r="B576" s="163" t="s">
        <v>7104</v>
      </c>
      <c r="C576" s="164" t="s">
        <v>7105</v>
      </c>
      <c r="D576">
        <v>130.19999999999999</v>
      </c>
      <c r="E576" s="4">
        <v>8864</v>
      </c>
      <c r="F576">
        <f t="shared" si="16"/>
        <v>7</v>
      </c>
      <c r="G576" s="6">
        <f t="shared" si="17"/>
        <v>2.9238940129502371</v>
      </c>
      <c r="H576" s="4">
        <f>E576*G576*Inputs!$B$4/SUMPRODUCT($E$5:$E$6785,$G$5:$G$6785)</f>
        <v>11971.630006290774</v>
      </c>
    </row>
    <row r="577" spans="1:8" x14ac:dyDescent="0.2">
      <c r="A577" s="167" t="s">
        <v>5441</v>
      </c>
      <c r="B577" s="163" t="s">
        <v>7106</v>
      </c>
      <c r="C577" s="164" t="s">
        <v>7107</v>
      </c>
      <c r="D577">
        <v>115.6</v>
      </c>
      <c r="E577" s="4">
        <v>8124</v>
      </c>
      <c r="F577">
        <f t="shared" si="16"/>
        <v>6</v>
      </c>
      <c r="G577" s="6">
        <f t="shared" si="17"/>
        <v>2.4451266266449672</v>
      </c>
      <c r="H577" s="4">
        <f>E577*G577*Inputs!$B$4/SUMPRODUCT($E$5:$E$6785,$G$5:$G$6785)</f>
        <v>9175.5727400922005</v>
      </c>
    </row>
    <row r="578" spans="1:8" x14ac:dyDescent="0.2">
      <c r="A578" s="167" t="s">
        <v>5441</v>
      </c>
      <c r="B578" s="163" t="s">
        <v>7108</v>
      </c>
      <c r="C578" s="164" t="s">
        <v>7109</v>
      </c>
      <c r="D578">
        <v>110.5</v>
      </c>
      <c r="E578" s="4">
        <v>8363</v>
      </c>
      <c r="F578">
        <f t="shared" si="16"/>
        <v>5</v>
      </c>
      <c r="G578" s="6">
        <f t="shared" si="17"/>
        <v>2.0447540826884101</v>
      </c>
      <c r="H578" s="4">
        <f>E578*G578*Inputs!$B$4/SUMPRODUCT($E$5:$E$6785,$G$5:$G$6785)</f>
        <v>7898.8723149184543</v>
      </c>
    </row>
    <row r="579" spans="1:8" x14ac:dyDescent="0.2">
      <c r="A579" s="167" t="s">
        <v>5441</v>
      </c>
      <c r="B579" s="163" t="s">
        <v>7110</v>
      </c>
      <c r="C579" s="164" t="s">
        <v>7111</v>
      </c>
      <c r="D579">
        <v>98.8</v>
      </c>
      <c r="E579" s="4">
        <v>11164</v>
      </c>
      <c r="F579">
        <f t="shared" si="16"/>
        <v>4</v>
      </c>
      <c r="G579" s="6">
        <f t="shared" si="17"/>
        <v>1.7099397688077311</v>
      </c>
      <c r="H579" s="4">
        <f>E579*G579*Inputs!$B$4/SUMPRODUCT($E$5:$E$6785,$G$5:$G$6785)</f>
        <v>8817.8468886718128</v>
      </c>
    </row>
    <row r="580" spans="1:8" x14ac:dyDescent="0.2">
      <c r="A580" s="167" t="s">
        <v>5441</v>
      </c>
      <c r="B580" s="163" t="s">
        <v>7112</v>
      </c>
      <c r="C580" s="164" t="s">
        <v>7113</v>
      </c>
      <c r="D580">
        <v>135.19999999999999</v>
      </c>
      <c r="E580" s="4">
        <v>9681</v>
      </c>
      <c r="F580">
        <f t="shared" si="16"/>
        <v>7</v>
      </c>
      <c r="G580" s="6">
        <f t="shared" si="17"/>
        <v>2.9238940129502371</v>
      </c>
      <c r="H580" s="4">
        <f>E580*G580*Inputs!$B$4/SUMPRODUCT($E$5:$E$6785,$G$5:$G$6785)</f>
        <v>13075.062058991538</v>
      </c>
    </row>
    <row r="581" spans="1:8" x14ac:dyDescent="0.2">
      <c r="A581" s="167" t="s">
        <v>7116</v>
      </c>
      <c r="B581" s="163" t="s">
        <v>7114</v>
      </c>
      <c r="C581" s="164" t="s">
        <v>7115</v>
      </c>
      <c r="D581">
        <v>102.7</v>
      </c>
      <c r="E581" s="4">
        <v>8216</v>
      </c>
      <c r="F581">
        <f t="shared" si="16"/>
        <v>5</v>
      </c>
      <c r="G581" s="6">
        <f t="shared" si="17"/>
        <v>2.0447540826884101</v>
      </c>
      <c r="H581" s="4">
        <f>E581*G581*Inputs!$B$4/SUMPRODUCT($E$5:$E$6785,$G$5:$G$6785)</f>
        <v>7760.0304842006472</v>
      </c>
    </row>
    <row r="582" spans="1:8" x14ac:dyDescent="0.2">
      <c r="A582" s="167" t="s">
        <v>7116</v>
      </c>
      <c r="B582" s="163" t="s">
        <v>7117</v>
      </c>
      <c r="C582" s="164" t="s">
        <v>7118</v>
      </c>
      <c r="D582">
        <v>108.7</v>
      </c>
      <c r="E582" s="4">
        <v>6681</v>
      </c>
      <c r="F582">
        <f t="shared" ref="F582:F645" si="18">VLOOKUP(D582,$K$5:$L$15,2)</f>
        <v>5</v>
      </c>
      <c r="G582" s="6">
        <f t="shared" ref="G582:G645" si="19">VLOOKUP(F582,$L$5:$M$15,2,0)</f>
        <v>2.0447540826884101</v>
      </c>
      <c r="H582" s="4">
        <f>E582*G582*Inputs!$B$4/SUMPRODUCT($E$5:$E$6785,$G$5:$G$6785)</f>
        <v>6310.2195307868215</v>
      </c>
    </row>
    <row r="583" spans="1:8" x14ac:dyDescent="0.2">
      <c r="A583" s="167" t="s">
        <v>7116</v>
      </c>
      <c r="B583" s="163" t="s">
        <v>7119</v>
      </c>
      <c r="C583" s="164" t="s">
        <v>7120</v>
      </c>
      <c r="D583">
        <v>101.4</v>
      </c>
      <c r="E583" s="4">
        <v>7797</v>
      </c>
      <c r="F583">
        <f t="shared" si="18"/>
        <v>5</v>
      </c>
      <c r="G583" s="6">
        <f t="shared" si="19"/>
        <v>2.0447540826884101</v>
      </c>
      <c r="H583" s="4">
        <f>E583*G583*Inputs!$B$4/SUMPRODUCT($E$5:$E$6785,$G$5:$G$6785)</f>
        <v>7364.2840415424107</v>
      </c>
    </row>
    <row r="584" spans="1:8" x14ac:dyDescent="0.2">
      <c r="A584" s="167" t="s">
        <v>7116</v>
      </c>
      <c r="B584" s="163" t="s">
        <v>7121</v>
      </c>
      <c r="C584" s="164" t="s">
        <v>7122</v>
      </c>
      <c r="D584">
        <v>113.4</v>
      </c>
      <c r="E584" s="4">
        <v>8150</v>
      </c>
      <c r="F584">
        <f t="shared" si="18"/>
        <v>6</v>
      </c>
      <c r="G584" s="6">
        <f t="shared" si="19"/>
        <v>2.4451266266449672</v>
      </c>
      <c r="H584" s="4">
        <f>E584*G584*Inputs!$B$4/SUMPRODUCT($E$5:$E$6785,$G$5:$G$6785)</f>
        <v>9204.9381870693524</v>
      </c>
    </row>
    <row r="585" spans="1:8" x14ac:dyDescent="0.2">
      <c r="A585" s="167" t="s">
        <v>7116</v>
      </c>
      <c r="B585" s="163" t="s">
        <v>7123</v>
      </c>
      <c r="C585" s="164" t="s">
        <v>7124</v>
      </c>
      <c r="D585">
        <v>131.30000000000001</v>
      </c>
      <c r="E585" s="4">
        <v>8193</v>
      </c>
      <c r="F585">
        <f t="shared" si="18"/>
        <v>7</v>
      </c>
      <c r="G585" s="6">
        <f t="shared" si="19"/>
        <v>2.9238940129502371</v>
      </c>
      <c r="H585" s="4">
        <f>E585*G585*Inputs!$B$4/SUMPRODUCT($E$5:$E$6785,$G$5:$G$6785)</f>
        <v>11065.384097646696</v>
      </c>
    </row>
    <row r="586" spans="1:8" x14ac:dyDescent="0.2">
      <c r="A586" s="167" t="s">
        <v>7116</v>
      </c>
      <c r="B586" s="163" t="s">
        <v>7125</v>
      </c>
      <c r="C586" s="164" t="s">
        <v>7126</v>
      </c>
      <c r="D586">
        <v>62.9</v>
      </c>
      <c r="E586" s="4">
        <v>8239</v>
      </c>
      <c r="F586">
        <f t="shared" si="18"/>
        <v>2</v>
      </c>
      <c r="G586" s="6">
        <f t="shared" si="19"/>
        <v>1.195804741189294</v>
      </c>
      <c r="H586" s="4">
        <f>E586*G586*Inputs!$B$4/SUMPRODUCT($E$5:$E$6785,$G$5:$G$6785)</f>
        <v>4550.8936501146472</v>
      </c>
    </row>
    <row r="587" spans="1:8" x14ac:dyDescent="0.2">
      <c r="A587" s="167" t="s">
        <v>7116</v>
      </c>
      <c r="B587" s="163" t="s">
        <v>7127</v>
      </c>
      <c r="C587" s="164" t="s">
        <v>7128</v>
      </c>
      <c r="D587">
        <v>53.6</v>
      </c>
      <c r="E587" s="4">
        <v>7611</v>
      </c>
      <c r="F587">
        <f t="shared" si="18"/>
        <v>1</v>
      </c>
      <c r="G587" s="6">
        <f t="shared" si="19"/>
        <v>1</v>
      </c>
      <c r="H587" s="4">
        <f>E587*G587*Inputs!$B$4/SUMPRODUCT($E$5:$E$6785,$G$5:$G$6785)</f>
        <v>3515.6338280208643</v>
      </c>
    </row>
    <row r="588" spans="1:8" x14ac:dyDescent="0.2">
      <c r="A588" s="167" t="s">
        <v>7116</v>
      </c>
      <c r="B588" s="163" t="s">
        <v>2760</v>
      </c>
      <c r="C588" s="164" t="s">
        <v>2761</v>
      </c>
      <c r="D588">
        <v>42.5</v>
      </c>
      <c r="E588" s="4">
        <v>8326</v>
      </c>
      <c r="F588">
        <f t="shared" si="18"/>
        <v>1</v>
      </c>
      <c r="G588" s="6">
        <f t="shared" si="19"/>
        <v>1</v>
      </c>
      <c r="H588" s="4">
        <f>E588*G588*Inputs!$B$4/SUMPRODUCT($E$5:$E$6785,$G$5:$G$6785)</f>
        <v>3845.9029368153615</v>
      </c>
    </row>
    <row r="589" spans="1:8" x14ac:dyDescent="0.2">
      <c r="A589" s="167" t="s">
        <v>7116</v>
      </c>
      <c r="B589" s="163" t="s">
        <v>2762</v>
      </c>
      <c r="C589" s="164" t="s">
        <v>2763</v>
      </c>
      <c r="D589">
        <v>48.9</v>
      </c>
      <c r="E589" s="4">
        <v>8949</v>
      </c>
      <c r="F589">
        <f t="shared" si="18"/>
        <v>1</v>
      </c>
      <c r="G589" s="6">
        <f t="shared" si="19"/>
        <v>1</v>
      </c>
      <c r="H589" s="4">
        <f>E589*G589*Inputs!$B$4/SUMPRODUCT($E$5:$E$6785,$G$5:$G$6785)</f>
        <v>4133.6758805621748</v>
      </c>
    </row>
    <row r="590" spans="1:8" x14ac:dyDescent="0.2">
      <c r="A590" s="167" t="s">
        <v>7116</v>
      </c>
      <c r="B590" s="163" t="s">
        <v>2764</v>
      </c>
      <c r="C590" s="164" t="s">
        <v>2765</v>
      </c>
      <c r="D590">
        <v>36.799999999999997</v>
      </c>
      <c r="E590" s="4">
        <v>8434</v>
      </c>
      <c r="F590">
        <f t="shared" si="18"/>
        <v>1</v>
      </c>
      <c r="G590" s="6">
        <f t="shared" si="19"/>
        <v>1</v>
      </c>
      <c r="H590" s="4">
        <f>E590*G590*Inputs!$B$4/SUMPRODUCT($E$5:$E$6785,$G$5:$G$6785)</f>
        <v>3895.7897392626423</v>
      </c>
    </row>
    <row r="591" spans="1:8" x14ac:dyDescent="0.2">
      <c r="A591" s="167" t="s">
        <v>7116</v>
      </c>
      <c r="B591" s="163" t="s">
        <v>2766</v>
      </c>
      <c r="C591" s="164" t="s">
        <v>2767</v>
      </c>
      <c r="D591">
        <v>38</v>
      </c>
      <c r="E591" s="4">
        <v>8113</v>
      </c>
      <c r="F591">
        <f t="shared" si="18"/>
        <v>1</v>
      </c>
      <c r="G591" s="6">
        <f t="shared" si="19"/>
        <v>1</v>
      </c>
      <c r="H591" s="4">
        <f>E591*G591*Inputs!$B$4/SUMPRODUCT($E$5:$E$6785,$G$5:$G$6785)</f>
        <v>3747.5150764332243</v>
      </c>
    </row>
    <row r="592" spans="1:8" x14ac:dyDescent="0.2">
      <c r="A592" s="167" t="s">
        <v>7116</v>
      </c>
      <c r="B592" s="163" t="s">
        <v>2768</v>
      </c>
      <c r="C592" s="164" t="s">
        <v>2769</v>
      </c>
      <c r="D592">
        <v>25.9</v>
      </c>
      <c r="E592" s="4">
        <v>8338</v>
      </c>
      <c r="F592">
        <f t="shared" si="18"/>
        <v>1</v>
      </c>
      <c r="G592" s="6">
        <f t="shared" si="19"/>
        <v>1</v>
      </c>
      <c r="H592" s="4">
        <f>E592*G592*Inputs!$B$4/SUMPRODUCT($E$5:$E$6785,$G$5:$G$6785)</f>
        <v>3851.4459148650594</v>
      </c>
    </row>
    <row r="593" spans="1:8" x14ac:dyDescent="0.2">
      <c r="A593" s="167" t="s">
        <v>7116</v>
      </c>
      <c r="B593" s="163" t="s">
        <v>2770</v>
      </c>
      <c r="C593" s="164" t="s">
        <v>2771</v>
      </c>
      <c r="D593">
        <v>63.9</v>
      </c>
      <c r="E593" s="4">
        <v>9014</v>
      </c>
      <c r="F593">
        <f t="shared" si="18"/>
        <v>2</v>
      </c>
      <c r="G593" s="6">
        <f t="shared" si="19"/>
        <v>1.195804741189294</v>
      </c>
      <c r="H593" s="4">
        <f>E593*G593*Inputs!$B$4/SUMPRODUCT($E$5:$E$6785,$G$5:$G$6785)</f>
        <v>4978.9726134401535</v>
      </c>
    </row>
    <row r="594" spans="1:8" x14ac:dyDescent="0.2">
      <c r="A594" s="167" t="s">
        <v>7116</v>
      </c>
      <c r="B594" s="163" t="s">
        <v>2772</v>
      </c>
      <c r="C594" s="164" t="s">
        <v>2773</v>
      </c>
      <c r="D594">
        <v>62.6</v>
      </c>
      <c r="E594" s="4">
        <v>8536</v>
      </c>
      <c r="F594">
        <f t="shared" si="18"/>
        <v>2</v>
      </c>
      <c r="G594" s="6">
        <f t="shared" si="19"/>
        <v>1.195804741189294</v>
      </c>
      <c r="H594" s="4">
        <f>E594*G594*Inputs!$B$4/SUMPRODUCT($E$5:$E$6785,$G$5:$G$6785)</f>
        <v>4714.9445560600343</v>
      </c>
    </row>
    <row r="595" spans="1:8" x14ac:dyDescent="0.2">
      <c r="A595" s="167" t="s">
        <v>7116</v>
      </c>
      <c r="B595" s="163" t="s">
        <v>2774</v>
      </c>
      <c r="C595" s="164" t="s">
        <v>2775</v>
      </c>
      <c r="D595">
        <v>97.6</v>
      </c>
      <c r="E595" s="4">
        <v>6905</v>
      </c>
      <c r="F595">
        <f t="shared" si="18"/>
        <v>4</v>
      </c>
      <c r="G595" s="6">
        <f t="shared" si="19"/>
        <v>1.7099397688077311</v>
      </c>
      <c r="H595" s="4">
        <f>E595*G595*Inputs!$B$4/SUMPRODUCT($E$5:$E$6785,$G$5:$G$6785)</f>
        <v>5453.890430515843</v>
      </c>
    </row>
    <row r="596" spans="1:8" x14ac:dyDescent="0.2">
      <c r="A596" s="167" t="s">
        <v>7116</v>
      </c>
      <c r="B596" s="163" t="s">
        <v>2776</v>
      </c>
      <c r="C596" s="164" t="s">
        <v>2777</v>
      </c>
      <c r="D596">
        <v>44.6</v>
      </c>
      <c r="E596" s="4">
        <v>7711</v>
      </c>
      <c r="F596">
        <f t="shared" si="18"/>
        <v>1</v>
      </c>
      <c r="G596" s="6">
        <f t="shared" si="19"/>
        <v>1</v>
      </c>
      <c r="H596" s="4">
        <f>E596*G596*Inputs!$B$4/SUMPRODUCT($E$5:$E$6785,$G$5:$G$6785)</f>
        <v>3561.8253117683462</v>
      </c>
    </row>
    <row r="597" spans="1:8" x14ac:dyDescent="0.2">
      <c r="A597" s="167" t="s">
        <v>7116</v>
      </c>
      <c r="B597" s="163" t="s">
        <v>2778</v>
      </c>
      <c r="C597" s="164" t="s">
        <v>2779</v>
      </c>
      <c r="D597">
        <v>69.599999999999994</v>
      </c>
      <c r="E597" s="4">
        <v>7628</v>
      </c>
      <c r="F597">
        <f t="shared" si="18"/>
        <v>2</v>
      </c>
      <c r="G597" s="6">
        <f t="shared" si="19"/>
        <v>1.195804741189294</v>
      </c>
      <c r="H597" s="4">
        <f>E597*G597*Inputs!$B$4/SUMPRODUCT($E$5:$E$6785,$G$5:$G$6785)</f>
        <v>4213.4017190283439</v>
      </c>
    </row>
    <row r="598" spans="1:8" x14ac:dyDescent="0.2">
      <c r="A598" s="167" t="s">
        <v>7116</v>
      </c>
      <c r="B598" s="163" t="s">
        <v>2780</v>
      </c>
      <c r="C598" s="164" t="s">
        <v>2781</v>
      </c>
      <c r="D598">
        <v>56.5</v>
      </c>
      <c r="E598" s="4">
        <v>8284</v>
      </c>
      <c r="F598">
        <f t="shared" si="18"/>
        <v>1</v>
      </c>
      <c r="G598" s="6">
        <f t="shared" si="19"/>
        <v>1</v>
      </c>
      <c r="H598" s="4">
        <f>E598*G598*Inputs!$B$4/SUMPRODUCT($E$5:$E$6785,$G$5:$G$6785)</f>
        <v>3826.5025136414188</v>
      </c>
    </row>
    <row r="599" spans="1:8" x14ac:dyDescent="0.2">
      <c r="A599" s="167" t="s">
        <v>7116</v>
      </c>
      <c r="B599" s="163" t="s">
        <v>2782</v>
      </c>
      <c r="C599" s="164" t="s">
        <v>13279</v>
      </c>
      <c r="D599">
        <v>47.2</v>
      </c>
      <c r="E599" s="4">
        <v>8103</v>
      </c>
      <c r="F599">
        <f t="shared" si="18"/>
        <v>1</v>
      </c>
      <c r="G599" s="6">
        <f t="shared" si="19"/>
        <v>1</v>
      </c>
      <c r="H599" s="4">
        <f>E599*G599*Inputs!$B$4/SUMPRODUCT($E$5:$E$6785,$G$5:$G$6785)</f>
        <v>3742.8959280584763</v>
      </c>
    </row>
    <row r="600" spans="1:8" x14ac:dyDescent="0.2">
      <c r="A600" s="167" t="s">
        <v>7116</v>
      </c>
      <c r="B600" s="163" t="s">
        <v>13280</v>
      </c>
      <c r="C600" s="164" t="s">
        <v>13281</v>
      </c>
      <c r="D600">
        <v>72</v>
      </c>
      <c r="E600" s="4">
        <v>7542</v>
      </c>
      <c r="F600">
        <f t="shared" si="18"/>
        <v>2</v>
      </c>
      <c r="G600" s="6">
        <f t="shared" si="19"/>
        <v>1.195804741189294</v>
      </c>
      <c r="H600" s="4">
        <f>E600*G600*Inputs!$B$4/SUMPRODUCT($E$5:$E$6785,$G$5:$G$6785)</f>
        <v>4165.89876309803</v>
      </c>
    </row>
    <row r="601" spans="1:8" x14ac:dyDescent="0.2">
      <c r="A601" s="167" t="s">
        <v>7116</v>
      </c>
      <c r="B601" s="163" t="s">
        <v>13282</v>
      </c>
      <c r="C601" s="164" t="s">
        <v>13283</v>
      </c>
      <c r="D601">
        <v>85</v>
      </c>
      <c r="E601" s="4">
        <v>8724</v>
      </c>
      <c r="F601">
        <f t="shared" si="18"/>
        <v>3</v>
      </c>
      <c r="G601" s="6">
        <f t="shared" si="19"/>
        <v>1.4299489790507947</v>
      </c>
      <c r="H601" s="4">
        <f>E601*G601*Inputs!$B$4/SUMPRODUCT($E$5:$E$6785,$G$5:$G$6785)</f>
        <v>5762.3298088292813</v>
      </c>
    </row>
    <row r="602" spans="1:8" x14ac:dyDescent="0.2">
      <c r="A602" s="167" t="s">
        <v>13286</v>
      </c>
      <c r="B602" s="163" t="s">
        <v>13284</v>
      </c>
      <c r="C602" s="164" t="s">
        <v>13285</v>
      </c>
      <c r="D602">
        <v>52.5</v>
      </c>
      <c r="E602" s="4">
        <v>7513</v>
      </c>
      <c r="F602">
        <f t="shared" si="18"/>
        <v>1</v>
      </c>
      <c r="G602" s="6">
        <f t="shared" si="19"/>
        <v>1</v>
      </c>
      <c r="H602" s="4">
        <f>E602*G602*Inputs!$B$4/SUMPRODUCT($E$5:$E$6785,$G$5:$G$6785)</f>
        <v>3470.3661739483318</v>
      </c>
    </row>
    <row r="603" spans="1:8" x14ac:dyDescent="0.2">
      <c r="A603" s="167" t="s">
        <v>13286</v>
      </c>
      <c r="B603" s="163" t="s">
        <v>13287</v>
      </c>
      <c r="C603" s="164" t="s">
        <v>13288</v>
      </c>
      <c r="D603">
        <v>59.7</v>
      </c>
      <c r="E603" s="4">
        <v>7874</v>
      </c>
      <c r="F603">
        <f t="shared" si="18"/>
        <v>1</v>
      </c>
      <c r="G603" s="6">
        <f t="shared" si="19"/>
        <v>1</v>
      </c>
      <c r="H603" s="4">
        <f>E603*G603*Inputs!$B$4/SUMPRODUCT($E$5:$E$6785,$G$5:$G$6785)</f>
        <v>3637.1174302767422</v>
      </c>
    </row>
    <row r="604" spans="1:8" x14ac:dyDescent="0.2">
      <c r="A604" s="167" t="s">
        <v>13286</v>
      </c>
      <c r="B604" s="163" t="s">
        <v>13289</v>
      </c>
      <c r="C604" s="164" t="s">
        <v>1970</v>
      </c>
      <c r="D604">
        <v>70.5</v>
      </c>
      <c r="E604" s="4">
        <v>8829</v>
      </c>
      <c r="F604">
        <f t="shared" si="18"/>
        <v>2</v>
      </c>
      <c r="G604" s="6">
        <f t="shared" si="19"/>
        <v>1.195804741189294</v>
      </c>
      <c r="H604" s="4">
        <f>E604*G604*Inputs!$B$4/SUMPRODUCT($E$5:$E$6785,$G$5:$G$6785)</f>
        <v>4876.7860221947103</v>
      </c>
    </row>
    <row r="605" spans="1:8" x14ac:dyDescent="0.2">
      <c r="A605" s="167" t="s">
        <v>13286</v>
      </c>
      <c r="B605" s="163" t="s">
        <v>1971</v>
      </c>
      <c r="C605" s="164" t="s">
        <v>1972</v>
      </c>
      <c r="D605">
        <v>91.2</v>
      </c>
      <c r="E605" s="4">
        <v>9651</v>
      </c>
      <c r="F605">
        <f t="shared" si="18"/>
        <v>4</v>
      </c>
      <c r="G605" s="6">
        <f t="shared" si="19"/>
        <v>1.7099397688077311</v>
      </c>
      <c r="H605" s="4">
        <f>E605*G605*Inputs!$B$4/SUMPRODUCT($E$5:$E$6785,$G$5:$G$6785)</f>
        <v>7622.8090579157706</v>
      </c>
    </row>
    <row r="606" spans="1:8" x14ac:dyDescent="0.2">
      <c r="A606" s="167" t="s">
        <v>13286</v>
      </c>
      <c r="B606" s="163" t="s">
        <v>1973</v>
      </c>
      <c r="C606" s="164" t="s">
        <v>1974</v>
      </c>
      <c r="D606">
        <v>137.6</v>
      </c>
      <c r="E606" s="4">
        <v>8920</v>
      </c>
      <c r="F606">
        <f t="shared" si="18"/>
        <v>8</v>
      </c>
      <c r="G606" s="6">
        <f t="shared" si="19"/>
        <v>3.4964063234208851</v>
      </c>
      <c r="H606" s="4">
        <f>E606*G606*Inputs!$B$4/SUMPRODUCT($E$5:$E$6785,$G$5:$G$6785)</f>
        <v>14406.174270969746</v>
      </c>
    </row>
    <row r="607" spans="1:8" x14ac:dyDescent="0.2">
      <c r="A607" s="167" t="s">
        <v>13286</v>
      </c>
      <c r="B607" s="163" t="s">
        <v>1975</v>
      </c>
      <c r="C607" s="164" t="s">
        <v>13300</v>
      </c>
      <c r="D607">
        <v>81.900000000000006</v>
      </c>
      <c r="E607" s="4">
        <v>8804</v>
      </c>
      <c r="F607">
        <f t="shared" si="18"/>
        <v>3</v>
      </c>
      <c r="G607" s="6">
        <f t="shared" si="19"/>
        <v>1.4299489790507947</v>
      </c>
      <c r="H607" s="4">
        <f>E607*G607*Inputs!$B$4/SUMPRODUCT($E$5:$E$6785,$G$5:$G$6785)</f>
        <v>5815.1709808497244</v>
      </c>
    </row>
    <row r="608" spans="1:8" x14ac:dyDescent="0.2">
      <c r="A608" s="167" t="s">
        <v>13286</v>
      </c>
      <c r="B608" s="163" t="s">
        <v>13301</v>
      </c>
      <c r="C608" s="164" t="s">
        <v>13302</v>
      </c>
      <c r="D608">
        <v>74</v>
      </c>
      <c r="E608" s="4">
        <v>9354</v>
      </c>
      <c r="F608">
        <f t="shared" si="18"/>
        <v>2</v>
      </c>
      <c r="G608" s="6">
        <f t="shared" si="19"/>
        <v>1.195804741189294</v>
      </c>
      <c r="H608" s="4">
        <f>E608*G608*Inputs!$B$4/SUMPRODUCT($E$5:$E$6785,$G$5:$G$6785)</f>
        <v>5166.7749973506989</v>
      </c>
    </row>
    <row r="609" spans="1:8" x14ac:dyDescent="0.2">
      <c r="A609" s="167" t="s">
        <v>13286</v>
      </c>
      <c r="B609" s="163" t="s">
        <v>13303</v>
      </c>
      <c r="C609" s="164" t="s">
        <v>13304</v>
      </c>
      <c r="D609">
        <v>97.4</v>
      </c>
      <c r="E609" s="4">
        <v>8572</v>
      </c>
      <c r="F609">
        <f t="shared" si="18"/>
        <v>4</v>
      </c>
      <c r="G609" s="6">
        <f t="shared" si="19"/>
        <v>1.7099397688077311</v>
      </c>
      <c r="H609" s="4">
        <f>E609*G609*Inputs!$B$4/SUMPRODUCT($E$5:$E$6785,$G$5:$G$6785)</f>
        <v>6770.5646300335702</v>
      </c>
    </row>
    <row r="610" spans="1:8" x14ac:dyDescent="0.2">
      <c r="A610" s="167" t="s">
        <v>13286</v>
      </c>
      <c r="B610" s="163" t="s">
        <v>13305</v>
      </c>
      <c r="C610" s="164" t="s">
        <v>13306</v>
      </c>
      <c r="D610">
        <v>70</v>
      </c>
      <c r="E610" s="4">
        <v>9246</v>
      </c>
      <c r="F610">
        <f t="shared" si="18"/>
        <v>2</v>
      </c>
      <c r="G610" s="6">
        <f t="shared" si="19"/>
        <v>1.195804741189294</v>
      </c>
      <c r="H610" s="4">
        <f>E610*G610*Inputs!$B$4/SUMPRODUCT($E$5:$E$6785,$G$5:$G$6785)</f>
        <v>5107.120122461467</v>
      </c>
    </row>
    <row r="611" spans="1:8" x14ac:dyDescent="0.2">
      <c r="A611" s="167" t="s">
        <v>13286</v>
      </c>
      <c r="B611" s="163" t="s">
        <v>13307</v>
      </c>
      <c r="C611" s="164" t="s">
        <v>13308</v>
      </c>
      <c r="D611">
        <v>82.2</v>
      </c>
      <c r="E611" s="4">
        <v>7072</v>
      </c>
      <c r="F611">
        <f t="shared" si="18"/>
        <v>3</v>
      </c>
      <c r="G611" s="6">
        <f t="shared" si="19"/>
        <v>1.4299489790507947</v>
      </c>
      <c r="H611" s="4">
        <f>E611*G611*Inputs!$B$4/SUMPRODUCT($E$5:$E$6785,$G$5:$G$6785)</f>
        <v>4671.1596066071388</v>
      </c>
    </row>
    <row r="612" spans="1:8" x14ac:dyDescent="0.2">
      <c r="A612" s="167" t="s">
        <v>13286</v>
      </c>
      <c r="B612" s="163" t="s">
        <v>13309</v>
      </c>
      <c r="C612" s="164" t="s">
        <v>13292</v>
      </c>
      <c r="D612">
        <v>110.8</v>
      </c>
      <c r="E612" s="4">
        <v>7533</v>
      </c>
      <c r="F612">
        <f t="shared" si="18"/>
        <v>5</v>
      </c>
      <c r="G612" s="6">
        <f t="shared" si="19"/>
        <v>2.0447540826884101</v>
      </c>
      <c r="H612" s="4">
        <f>E612*G612*Inputs!$B$4/SUMPRODUCT($E$5:$E$6785,$G$5:$G$6785)</f>
        <v>7114.9354476002291</v>
      </c>
    </row>
    <row r="613" spans="1:8" x14ac:dyDescent="0.2">
      <c r="A613" s="167" t="s">
        <v>13286</v>
      </c>
      <c r="B613" s="163" t="s">
        <v>13293</v>
      </c>
      <c r="C613" s="164" t="s">
        <v>13294</v>
      </c>
      <c r="D613">
        <v>84.8</v>
      </c>
      <c r="E613" s="4">
        <v>7904</v>
      </c>
      <c r="F613">
        <f t="shared" si="18"/>
        <v>3</v>
      </c>
      <c r="G613" s="6">
        <f t="shared" si="19"/>
        <v>1.4299489790507947</v>
      </c>
      <c r="H613" s="4">
        <f>E613*G613*Inputs!$B$4/SUMPRODUCT($E$5:$E$6785,$G$5:$G$6785)</f>
        <v>5220.7077956197427</v>
      </c>
    </row>
    <row r="614" spans="1:8" x14ac:dyDescent="0.2">
      <c r="A614" s="167" t="s">
        <v>13286</v>
      </c>
      <c r="B614" s="163" t="s">
        <v>13295</v>
      </c>
      <c r="C614" s="164" t="s">
        <v>13296</v>
      </c>
      <c r="D614">
        <v>98.5</v>
      </c>
      <c r="E614" s="4">
        <v>8812</v>
      </c>
      <c r="F614">
        <f t="shared" si="18"/>
        <v>4</v>
      </c>
      <c r="G614" s="6">
        <f t="shared" si="19"/>
        <v>1.7099397688077311</v>
      </c>
      <c r="H614" s="4">
        <f>E614*G614*Inputs!$B$4/SUMPRODUCT($E$5:$E$6785,$G$5:$G$6785)</f>
        <v>6960.1278021297048</v>
      </c>
    </row>
    <row r="615" spans="1:8" x14ac:dyDescent="0.2">
      <c r="A615" s="167" t="s">
        <v>13286</v>
      </c>
      <c r="B615" s="163" t="s">
        <v>13297</v>
      </c>
      <c r="C615" s="164" t="s">
        <v>13298</v>
      </c>
      <c r="D615">
        <v>62.7</v>
      </c>
      <c r="E615" s="4">
        <v>8032</v>
      </c>
      <c r="F615">
        <f t="shared" si="18"/>
        <v>2</v>
      </c>
      <c r="G615" s="6">
        <f t="shared" si="19"/>
        <v>1.195804741189294</v>
      </c>
      <c r="H615" s="4">
        <f>E615*G615*Inputs!$B$4/SUMPRODUCT($E$5:$E$6785,$G$5:$G$6785)</f>
        <v>4436.555139910286</v>
      </c>
    </row>
    <row r="616" spans="1:8" x14ac:dyDescent="0.2">
      <c r="A616" s="167" t="s">
        <v>13286</v>
      </c>
      <c r="B616" s="163" t="s">
        <v>13299</v>
      </c>
      <c r="C616" s="164" t="s">
        <v>4863</v>
      </c>
      <c r="D616">
        <v>66.8</v>
      </c>
      <c r="E616" s="4">
        <v>8730</v>
      </c>
      <c r="F616">
        <f t="shared" si="18"/>
        <v>2</v>
      </c>
      <c r="G616" s="6">
        <f t="shared" si="19"/>
        <v>1.195804741189294</v>
      </c>
      <c r="H616" s="4">
        <f>E616*G616*Inputs!$B$4/SUMPRODUCT($E$5:$E$6785,$G$5:$G$6785)</f>
        <v>4822.1023868795801</v>
      </c>
    </row>
    <row r="617" spans="1:8" x14ac:dyDescent="0.2">
      <c r="A617" s="167" t="s">
        <v>13286</v>
      </c>
      <c r="B617" s="163" t="s">
        <v>4864</v>
      </c>
      <c r="C617" s="164" t="s">
        <v>4865</v>
      </c>
      <c r="D617">
        <v>64.900000000000006</v>
      </c>
      <c r="E617" s="4">
        <v>8411</v>
      </c>
      <c r="F617">
        <f t="shared" si="18"/>
        <v>2</v>
      </c>
      <c r="G617" s="6">
        <f t="shared" si="19"/>
        <v>1.195804741189294</v>
      </c>
      <c r="H617" s="4">
        <f>E617*G617*Inputs!$B$4/SUMPRODUCT($E$5:$E$6785,$G$5:$G$6785)</f>
        <v>4645.899561975275</v>
      </c>
    </row>
    <row r="618" spans="1:8" x14ac:dyDescent="0.2">
      <c r="A618" s="167" t="s">
        <v>13286</v>
      </c>
      <c r="B618" s="163" t="s">
        <v>4866</v>
      </c>
      <c r="C618" s="164" t="s">
        <v>4867</v>
      </c>
      <c r="D618">
        <v>87.5</v>
      </c>
      <c r="E618" s="4">
        <v>9641</v>
      </c>
      <c r="F618">
        <f t="shared" si="18"/>
        <v>4</v>
      </c>
      <c r="G618" s="6">
        <f t="shared" si="19"/>
        <v>1.7099397688077311</v>
      </c>
      <c r="H618" s="4">
        <f>E618*G618*Inputs!$B$4/SUMPRODUCT($E$5:$E$6785,$G$5:$G$6785)</f>
        <v>7614.9105924117657</v>
      </c>
    </row>
    <row r="619" spans="1:8" x14ac:dyDescent="0.2">
      <c r="A619" s="167" t="s">
        <v>13286</v>
      </c>
      <c r="B619" s="163" t="s">
        <v>4868</v>
      </c>
      <c r="C619" s="164" t="s">
        <v>6579</v>
      </c>
      <c r="D619">
        <v>89.9</v>
      </c>
      <c r="E619" s="4">
        <v>8260</v>
      </c>
      <c r="F619">
        <f t="shared" si="18"/>
        <v>4</v>
      </c>
      <c r="G619" s="6">
        <f t="shared" si="19"/>
        <v>1.7099397688077311</v>
      </c>
      <c r="H619" s="4">
        <f>E619*G619*Inputs!$B$4/SUMPRODUCT($E$5:$E$6785,$G$5:$G$6785)</f>
        <v>6524.1325063085969</v>
      </c>
    </row>
    <row r="620" spans="1:8" x14ac:dyDescent="0.2">
      <c r="A620" s="167" t="s">
        <v>13286</v>
      </c>
      <c r="B620" s="163" t="s">
        <v>6580</v>
      </c>
      <c r="C620" s="164" t="s">
        <v>6581</v>
      </c>
      <c r="D620">
        <v>69</v>
      </c>
      <c r="E620" s="4">
        <v>6601</v>
      </c>
      <c r="F620">
        <f t="shared" si="18"/>
        <v>2</v>
      </c>
      <c r="G620" s="6">
        <f t="shared" si="19"/>
        <v>1.195804741189294</v>
      </c>
      <c r="H620" s="4">
        <f>E620*G620*Inputs!$B$4/SUMPRODUCT($E$5:$E$6785,$G$5:$G$6785)</f>
        <v>3646.1280476279626</v>
      </c>
    </row>
    <row r="621" spans="1:8" x14ac:dyDescent="0.2">
      <c r="A621" s="167" t="s">
        <v>13286</v>
      </c>
      <c r="B621" s="163" t="s">
        <v>6582</v>
      </c>
      <c r="C621" s="164" t="s">
        <v>6583</v>
      </c>
      <c r="D621">
        <v>80.400000000000006</v>
      </c>
      <c r="E621" s="4">
        <v>9196</v>
      </c>
      <c r="F621">
        <f t="shared" si="18"/>
        <v>3</v>
      </c>
      <c r="G621" s="6">
        <f t="shared" si="19"/>
        <v>1.4299489790507947</v>
      </c>
      <c r="H621" s="4">
        <f>E621*G621*Inputs!$B$4/SUMPRODUCT($E$5:$E$6785,$G$5:$G$6785)</f>
        <v>6074.0927237498945</v>
      </c>
    </row>
    <row r="622" spans="1:8" x14ac:dyDescent="0.2">
      <c r="A622" s="167" t="s">
        <v>6586</v>
      </c>
      <c r="B622" s="163" t="s">
        <v>6584</v>
      </c>
      <c r="C622" s="164" t="s">
        <v>6585</v>
      </c>
      <c r="D622">
        <v>140.80000000000001</v>
      </c>
      <c r="E622" s="4">
        <v>7957</v>
      </c>
      <c r="F622">
        <f t="shared" si="18"/>
        <v>8</v>
      </c>
      <c r="G622" s="6">
        <f t="shared" si="19"/>
        <v>3.4964063234208851</v>
      </c>
      <c r="H622" s="4">
        <f>E622*G622*Inputs!$B$4/SUMPRODUCT($E$5:$E$6785,$G$5:$G$6785)</f>
        <v>12850.88886481012</v>
      </c>
    </row>
    <row r="623" spans="1:8" x14ac:dyDescent="0.2">
      <c r="A623" s="167" t="s">
        <v>6586</v>
      </c>
      <c r="B623" s="163" t="s">
        <v>6587</v>
      </c>
      <c r="C623" s="164" t="s">
        <v>6588</v>
      </c>
      <c r="D623">
        <v>139.19999999999999</v>
      </c>
      <c r="E623" s="4">
        <v>7886</v>
      </c>
      <c r="F623">
        <f t="shared" si="18"/>
        <v>8</v>
      </c>
      <c r="G623" s="6">
        <f t="shared" si="19"/>
        <v>3.4964063234208851</v>
      </c>
      <c r="H623" s="4">
        <f>E623*G623*Inputs!$B$4/SUMPRODUCT($E$5:$E$6785,$G$5:$G$6785)</f>
        <v>12736.220885747467</v>
      </c>
    </row>
    <row r="624" spans="1:8" x14ac:dyDescent="0.2">
      <c r="A624" s="167" t="s">
        <v>6586</v>
      </c>
      <c r="B624" s="163" t="s">
        <v>6589</v>
      </c>
      <c r="C624" s="164" t="s">
        <v>6590</v>
      </c>
      <c r="D624">
        <v>118.1</v>
      </c>
      <c r="E624" s="4">
        <v>8252</v>
      </c>
      <c r="F624">
        <f t="shared" si="18"/>
        <v>6</v>
      </c>
      <c r="G624" s="6">
        <f t="shared" si="19"/>
        <v>2.4451266266449672</v>
      </c>
      <c r="H624" s="4">
        <f>E624*G624*Inputs!$B$4/SUMPRODUCT($E$5:$E$6785,$G$5:$G$6785)</f>
        <v>9320.1410944412655</v>
      </c>
    </row>
    <row r="625" spans="1:8" x14ac:dyDescent="0.2">
      <c r="A625" s="167" t="s">
        <v>6586</v>
      </c>
      <c r="B625" s="163" t="s">
        <v>6591</v>
      </c>
      <c r="C625" s="164" t="s">
        <v>6592</v>
      </c>
      <c r="D625">
        <v>149.4</v>
      </c>
      <c r="E625" s="4">
        <v>9618</v>
      </c>
      <c r="F625">
        <f t="shared" si="18"/>
        <v>9</v>
      </c>
      <c r="G625" s="6">
        <f t="shared" si="19"/>
        <v>4.1810192586709229</v>
      </c>
      <c r="H625" s="4">
        <f>E625*G625*Inputs!$B$4/SUMPRODUCT($E$5:$E$6785,$G$5:$G$6785)</f>
        <v>18575.001327905804</v>
      </c>
    </row>
    <row r="626" spans="1:8" x14ac:dyDescent="0.2">
      <c r="A626" s="167" t="s">
        <v>6586</v>
      </c>
      <c r="B626" s="163" t="s">
        <v>6593</v>
      </c>
      <c r="C626" s="164" t="s">
        <v>6594</v>
      </c>
      <c r="D626">
        <v>131.4</v>
      </c>
      <c r="E626" s="4">
        <v>7502</v>
      </c>
      <c r="F626">
        <f t="shared" si="18"/>
        <v>7</v>
      </c>
      <c r="G626" s="6">
        <f t="shared" si="19"/>
        <v>2.9238940129502371</v>
      </c>
      <c r="H626" s="4">
        <f>E626*G626*Inputs!$B$4/SUMPRODUCT($E$5:$E$6785,$G$5:$G$6785)</f>
        <v>10132.126388446908</v>
      </c>
    </row>
    <row r="627" spans="1:8" x14ac:dyDescent="0.2">
      <c r="A627" s="167" t="s">
        <v>6586</v>
      </c>
      <c r="B627" s="163" t="s">
        <v>6595</v>
      </c>
      <c r="C627" s="164" t="s">
        <v>6596</v>
      </c>
      <c r="D627">
        <v>115.1</v>
      </c>
      <c r="E627" s="4">
        <v>7622</v>
      </c>
      <c r="F627">
        <f t="shared" si="18"/>
        <v>6</v>
      </c>
      <c r="G627" s="6">
        <f t="shared" si="19"/>
        <v>2.4451266266449672</v>
      </c>
      <c r="H627" s="4">
        <f>E627*G627*Inputs!$B$4/SUMPRODUCT($E$5:$E$6785,$G$5:$G$6785)</f>
        <v>8608.5937253794618</v>
      </c>
    </row>
    <row r="628" spans="1:8" x14ac:dyDescent="0.2">
      <c r="A628" s="167" t="s">
        <v>6586</v>
      </c>
      <c r="B628" s="163" t="s">
        <v>6597</v>
      </c>
      <c r="C628" s="164" t="s">
        <v>13324</v>
      </c>
      <c r="D628">
        <v>118</v>
      </c>
      <c r="E628" s="4">
        <v>7719</v>
      </c>
      <c r="F628">
        <f t="shared" si="18"/>
        <v>6</v>
      </c>
      <c r="G628" s="6">
        <f t="shared" si="19"/>
        <v>2.4451266266449672</v>
      </c>
      <c r="H628" s="4">
        <f>E628*G628*Inputs!$B$4/SUMPRODUCT($E$5:$E$6785,$G$5:$G$6785)</f>
        <v>8718.1494314096126</v>
      </c>
    </row>
    <row r="629" spans="1:8" x14ac:dyDescent="0.2">
      <c r="A629" s="167" t="s">
        <v>6586</v>
      </c>
      <c r="B629" s="163" t="s">
        <v>13325</v>
      </c>
      <c r="C629" s="164" t="s">
        <v>13326</v>
      </c>
      <c r="D629">
        <v>127.9</v>
      </c>
      <c r="E629" s="4">
        <v>8886</v>
      </c>
      <c r="F629">
        <f t="shared" si="18"/>
        <v>7</v>
      </c>
      <c r="G629" s="6">
        <f t="shared" si="19"/>
        <v>2.9238940129502371</v>
      </c>
      <c r="H629" s="4">
        <f>E629*G629*Inputs!$B$4/SUMPRODUCT($E$5:$E$6785,$G$5:$G$6785)</f>
        <v>12001.342986902057</v>
      </c>
    </row>
    <row r="630" spans="1:8" x14ac:dyDescent="0.2">
      <c r="A630" s="167" t="s">
        <v>6586</v>
      </c>
      <c r="B630" s="163" t="s">
        <v>13327</v>
      </c>
      <c r="C630" s="164" t="s">
        <v>13328</v>
      </c>
      <c r="D630">
        <v>136</v>
      </c>
      <c r="E630" s="4">
        <v>8323</v>
      </c>
      <c r="F630">
        <f t="shared" si="18"/>
        <v>7</v>
      </c>
      <c r="G630" s="6">
        <f t="shared" si="19"/>
        <v>2.9238940129502371</v>
      </c>
      <c r="H630" s="4">
        <f>E630*G630*Inputs!$B$4/SUMPRODUCT($E$5:$E$6785,$G$5:$G$6785)</f>
        <v>11240.960801258812</v>
      </c>
    </row>
    <row r="631" spans="1:8" x14ac:dyDescent="0.2">
      <c r="A631" s="167" t="s">
        <v>6586</v>
      </c>
      <c r="B631" s="163" t="s">
        <v>13329</v>
      </c>
      <c r="C631" s="164" t="s">
        <v>13330</v>
      </c>
      <c r="D631">
        <v>130.1</v>
      </c>
      <c r="E631" s="4">
        <v>8618</v>
      </c>
      <c r="F631">
        <f t="shared" si="18"/>
        <v>7</v>
      </c>
      <c r="G631" s="6">
        <f t="shared" si="19"/>
        <v>2.9238940129502371</v>
      </c>
      <c r="H631" s="4">
        <f>E631*G631*Inputs!$B$4/SUMPRODUCT($E$5:$E$6785,$G$5:$G$6785)</f>
        <v>11639.38485945554</v>
      </c>
    </row>
    <row r="632" spans="1:8" x14ac:dyDescent="0.2">
      <c r="A632" s="167" t="s">
        <v>6586</v>
      </c>
      <c r="B632" s="163" t="s">
        <v>13331</v>
      </c>
      <c r="C632" s="164" t="s">
        <v>13332</v>
      </c>
      <c r="D632">
        <v>124.5</v>
      </c>
      <c r="E632" s="4">
        <v>9878</v>
      </c>
      <c r="F632">
        <f t="shared" si="18"/>
        <v>7</v>
      </c>
      <c r="G632" s="6">
        <f t="shared" si="19"/>
        <v>2.9238940129502371</v>
      </c>
      <c r="H632" s="4">
        <f>E632*G632*Inputs!$B$4/SUMPRODUCT($E$5:$E$6785,$G$5:$G$6785)</f>
        <v>13341.128294465283</v>
      </c>
    </row>
    <row r="633" spans="1:8" x14ac:dyDescent="0.2">
      <c r="A633" s="167" t="s">
        <v>6586</v>
      </c>
      <c r="B633" s="163" t="s">
        <v>13333</v>
      </c>
      <c r="C633" s="164" t="s">
        <v>13334</v>
      </c>
      <c r="D633">
        <v>121.1</v>
      </c>
      <c r="E633" s="4">
        <v>8434</v>
      </c>
      <c r="F633">
        <f t="shared" si="18"/>
        <v>6</v>
      </c>
      <c r="G633" s="6">
        <f t="shared" si="19"/>
        <v>2.4451266266449672</v>
      </c>
      <c r="H633" s="4">
        <f>E633*G633*Inputs!$B$4/SUMPRODUCT($E$5:$E$6785,$G$5:$G$6785)</f>
        <v>9525.6992232813391</v>
      </c>
    </row>
    <row r="634" spans="1:8" x14ac:dyDescent="0.2">
      <c r="A634" s="167" t="s">
        <v>6586</v>
      </c>
      <c r="B634" s="163" t="s">
        <v>13335</v>
      </c>
      <c r="C634" s="164" t="s">
        <v>13336</v>
      </c>
      <c r="D634">
        <v>151.1</v>
      </c>
      <c r="E634" s="4">
        <v>6607</v>
      </c>
      <c r="F634">
        <f t="shared" si="18"/>
        <v>9</v>
      </c>
      <c r="G634" s="6">
        <f t="shared" si="19"/>
        <v>4.1810192586709229</v>
      </c>
      <c r="H634" s="4">
        <f>E634*G634*Inputs!$B$4/SUMPRODUCT($E$5:$E$6785,$G$5:$G$6785)</f>
        <v>12759.932810716744</v>
      </c>
    </row>
    <row r="635" spans="1:8" x14ac:dyDescent="0.2">
      <c r="A635" s="167" t="s">
        <v>6586</v>
      </c>
      <c r="B635" s="163" t="s">
        <v>13337</v>
      </c>
      <c r="C635" s="164" t="s">
        <v>13338</v>
      </c>
      <c r="D635">
        <v>106.7</v>
      </c>
      <c r="E635" s="4">
        <v>8317</v>
      </c>
      <c r="F635">
        <f t="shared" si="18"/>
        <v>5</v>
      </c>
      <c r="G635" s="6">
        <f t="shared" si="19"/>
        <v>2.0447540826884101</v>
      </c>
      <c r="H635" s="4">
        <f>E635*G635*Inputs!$B$4/SUMPRODUCT($E$5:$E$6785,$G$5:$G$6785)</f>
        <v>7855.4252114285291</v>
      </c>
    </row>
    <row r="636" spans="1:8" x14ac:dyDescent="0.2">
      <c r="A636" s="167" t="s">
        <v>6586</v>
      </c>
      <c r="B636" s="163" t="s">
        <v>13339</v>
      </c>
      <c r="C636" s="164" t="s">
        <v>13340</v>
      </c>
      <c r="D636">
        <v>96.4</v>
      </c>
      <c r="E636" s="4">
        <v>8978</v>
      </c>
      <c r="F636">
        <f t="shared" si="18"/>
        <v>4</v>
      </c>
      <c r="G636" s="6">
        <f t="shared" si="19"/>
        <v>1.7099397688077311</v>
      </c>
      <c r="H636" s="4">
        <f>E636*G636*Inputs!$B$4/SUMPRODUCT($E$5:$E$6785,$G$5:$G$6785)</f>
        <v>7091.2423294961964</v>
      </c>
    </row>
    <row r="637" spans="1:8" x14ac:dyDescent="0.2">
      <c r="A637" s="167" t="s">
        <v>6586</v>
      </c>
      <c r="B637" s="163" t="s">
        <v>13341</v>
      </c>
      <c r="C637" s="164" t="s">
        <v>13342</v>
      </c>
      <c r="D637">
        <v>138</v>
      </c>
      <c r="E637" s="4">
        <v>7799</v>
      </c>
      <c r="F637">
        <f t="shared" si="18"/>
        <v>8</v>
      </c>
      <c r="G637" s="6">
        <f t="shared" si="19"/>
        <v>3.4964063234208851</v>
      </c>
      <c r="H637" s="4">
        <f>E637*G637*Inputs!$B$4/SUMPRODUCT($E$5:$E$6785,$G$5:$G$6785)</f>
        <v>12595.712235346753</v>
      </c>
    </row>
    <row r="638" spans="1:8" x14ac:dyDescent="0.2">
      <c r="A638" s="167" t="s">
        <v>6586</v>
      </c>
      <c r="B638" s="163" t="s">
        <v>13343</v>
      </c>
      <c r="C638" s="164" t="s">
        <v>13344</v>
      </c>
      <c r="D638">
        <v>193.7</v>
      </c>
      <c r="E638" s="4">
        <v>6746</v>
      </c>
      <c r="F638">
        <f t="shared" si="18"/>
        <v>10</v>
      </c>
      <c r="G638" s="6">
        <f t="shared" si="19"/>
        <v>4.9996826525224378</v>
      </c>
      <c r="H638" s="4">
        <f>E638*G638*Inputs!$B$4/SUMPRODUCT($E$5:$E$6785,$G$5:$G$6785)</f>
        <v>15579.398588693235</v>
      </c>
    </row>
    <row r="639" spans="1:8" x14ac:dyDescent="0.2">
      <c r="A639" s="167" t="s">
        <v>6586</v>
      </c>
      <c r="B639" s="163" t="s">
        <v>13345</v>
      </c>
      <c r="C639" s="164" t="s">
        <v>13346</v>
      </c>
      <c r="D639">
        <v>133.30000000000001</v>
      </c>
      <c r="E639" s="4">
        <v>8174</v>
      </c>
      <c r="F639">
        <f t="shared" si="18"/>
        <v>7</v>
      </c>
      <c r="G639" s="6">
        <f t="shared" si="19"/>
        <v>2.9238940129502371</v>
      </c>
      <c r="H639" s="4">
        <f>E639*G639*Inputs!$B$4/SUMPRODUCT($E$5:$E$6785,$G$5:$G$6785)</f>
        <v>11039.722887118771</v>
      </c>
    </row>
    <row r="640" spans="1:8" x14ac:dyDescent="0.2">
      <c r="A640" s="167" t="s">
        <v>6586</v>
      </c>
      <c r="B640" s="163" t="s">
        <v>13347</v>
      </c>
      <c r="C640" s="164" t="s">
        <v>13348</v>
      </c>
      <c r="D640">
        <v>83.2</v>
      </c>
      <c r="E640" s="4">
        <v>6794</v>
      </c>
      <c r="F640">
        <f t="shared" si="18"/>
        <v>3</v>
      </c>
      <c r="G640" s="6">
        <f t="shared" si="19"/>
        <v>1.4299489790507947</v>
      </c>
      <c r="H640" s="4">
        <f>E640*G640*Inputs!$B$4/SUMPRODUCT($E$5:$E$6785,$G$5:$G$6785)</f>
        <v>4487.5365338361007</v>
      </c>
    </row>
    <row r="641" spans="1:8" x14ac:dyDescent="0.2">
      <c r="A641" s="167" t="s">
        <v>6586</v>
      </c>
      <c r="B641" s="163" t="s">
        <v>6611</v>
      </c>
      <c r="C641" s="164" t="s">
        <v>6612</v>
      </c>
      <c r="D641">
        <v>103.7</v>
      </c>
      <c r="E641" s="4">
        <v>7534</v>
      </c>
      <c r="F641">
        <f t="shared" si="18"/>
        <v>5</v>
      </c>
      <c r="G641" s="6">
        <f t="shared" si="19"/>
        <v>2.0447540826884101</v>
      </c>
      <c r="H641" s="4">
        <f>E641*G641*Inputs!$B$4/SUMPRODUCT($E$5:$E$6785,$G$5:$G$6785)</f>
        <v>7115.8799498500093</v>
      </c>
    </row>
    <row r="642" spans="1:8" x14ac:dyDescent="0.2">
      <c r="A642" s="167" t="s">
        <v>6586</v>
      </c>
      <c r="B642" s="163" t="s">
        <v>6613</v>
      </c>
      <c r="C642" s="164" t="s">
        <v>6614</v>
      </c>
      <c r="D642">
        <v>150.9</v>
      </c>
      <c r="E642" s="4">
        <v>8680</v>
      </c>
      <c r="F642">
        <f t="shared" si="18"/>
        <v>9</v>
      </c>
      <c r="G642" s="6">
        <f t="shared" si="19"/>
        <v>4.1810192586709229</v>
      </c>
      <c r="H642" s="4">
        <f>E642*G642*Inputs!$B$4/SUMPRODUCT($E$5:$E$6785,$G$5:$G$6785)</f>
        <v>16763.465536101306</v>
      </c>
    </row>
    <row r="643" spans="1:8" x14ac:dyDescent="0.2">
      <c r="A643" s="167" t="s">
        <v>6586</v>
      </c>
      <c r="B643" s="163" t="s">
        <v>6615</v>
      </c>
      <c r="C643" s="164" t="s">
        <v>6616</v>
      </c>
      <c r="D643">
        <v>125.6</v>
      </c>
      <c r="E643" s="4">
        <v>8482</v>
      </c>
      <c r="F643">
        <f t="shared" si="18"/>
        <v>7</v>
      </c>
      <c r="G643" s="6">
        <f t="shared" si="19"/>
        <v>2.9238940129502371</v>
      </c>
      <c r="H643" s="4">
        <f>E643*G643*Inputs!$B$4/SUMPRODUCT($E$5:$E$6785,$G$5:$G$6785)</f>
        <v>11455.70461567671</v>
      </c>
    </row>
    <row r="644" spans="1:8" x14ac:dyDescent="0.2">
      <c r="A644" s="167" t="s">
        <v>6586</v>
      </c>
      <c r="B644" s="163" t="s">
        <v>6617</v>
      </c>
      <c r="C644" s="164" t="s">
        <v>2849</v>
      </c>
      <c r="D644">
        <v>107.9</v>
      </c>
      <c r="E644" s="4">
        <v>8336</v>
      </c>
      <c r="F644">
        <f t="shared" si="18"/>
        <v>5</v>
      </c>
      <c r="G644" s="6">
        <f t="shared" si="19"/>
        <v>2.0447540826884101</v>
      </c>
      <c r="H644" s="4">
        <f>E644*G644*Inputs!$B$4/SUMPRODUCT($E$5:$E$6785,$G$5:$G$6785)</f>
        <v>7873.370754174367</v>
      </c>
    </row>
    <row r="645" spans="1:8" x14ac:dyDescent="0.2">
      <c r="A645" s="167" t="s">
        <v>6586</v>
      </c>
      <c r="B645" s="163" t="s">
        <v>2850</v>
      </c>
      <c r="C645" s="164" t="s">
        <v>2851</v>
      </c>
      <c r="D645">
        <v>148.80000000000001</v>
      </c>
      <c r="E645" s="4">
        <v>8431</v>
      </c>
      <c r="F645">
        <f t="shared" si="18"/>
        <v>9</v>
      </c>
      <c r="G645" s="6">
        <f t="shared" si="19"/>
        <v>4.1810192586709229</v>
      </c>
      <c r="H645" s="4">
        <f>E645*G645*Inputs!$B$4/SUMPRODUCT($E$5:$E$6785,$G$5:$G$6785)</f>
        <v>16282.578103095635</v>
      </c>
    </row>
    <row r="646" spans="1:8" x14ac:dyDescent="0.2">
      <c r="A646" s="167" t="s">
        <v>6586</v>
      </c>
      <c r="B646" s="163" t="s">
        <v>2852</v>
      </c>
      <c r="C646" s="164" t="s">
        <v>2853</v>
      </c>
      <c r="D646">
        <v>87.1</v>
      </c>
      <c r="E646" s="4">
        <v>9022</v>
      </c>
      <c r="F646">
        <f t="shared" ref="F646:F709" si="20">VLOOKUP(D646,$K$5:$L$15,2)</f>
        <v>4</v>
      </c>
      <c r="G646" s="6">
        <f t="shared" ref="G646:G709" si="21">VLOOKUP(F646,$L$5:$M$15,2,0)</f>
        <v>1.7099397688077311</v>
      </c>
      <c r="H646" s="4">
        <f>E646*G646*Inputs!$B$4/SUMPRODUCT($E$5:$E$6785,$G$5:$G$6785)</f>
        <v>7125.9955777138211</v>
      </c>
    </row>
    <row r="647" spans="1:8" x14ac:dyDescent="0.2">
      <c r="A647" s="167" t="s">
        <v>6586</v>
      </c>
      <c r="B647" s="163" t="s">
        <v>2854</v>
      </c>
      <c r="C647" s="164" t="s">
        <v>2855</v>
      </c>
      <c r="D647">
        <v>105.7</v>
      </c>
      <c r="E647" s="4">
        <v>8010</v>
      </c>
      <c r="F647">
        <f t="shared" si="20"/>
        <v>5</v>
      </c>
      <c r="G647" s="6">
        <f t="shared" si="21"/>
        <v>2.0447540826884101</v>
      </c>
      <c r="H647" s="4">
        <f>E647*G647*Inputs!$B$4/SUMPRODUCT($E$5:$E$6785,$G$5:$G$6785)</f>
        <v>7565.4630207457631</v>
      </c>
    </row>
    <row r="648" spans="1:8" x14ac:dyDescent="0.2">
      <c r="A648" s="167" t="s">
        <v>6586</v>
      </c>
      <c r="B648" s="163" t="s">
        <v>2856</v>
      </c>
      <c r="C648" s="164" t="s">
        <v>2857</v>
      </c>
      <c r="D648">
        <v>110.3</v>
      </c>
      <c r="E648" s="4">
        <v>7956</v>
      </c>
      <c r="F648">
        <f t="shared" si="20"/>
        <v>5</v>
      </c>
      <c r="G648" s="6">
        <f t="shared" si="21"/>
        <v>2.0447540826884101</v>
      </c>
      <c r="H648" s="4">
        <f>E648*G648*Inputs!$B$4/SUMPRODUCT($E$5:$E$6785,$G$5:$G$6785)</f>
        <v>7514.4598992575884</v>
      </c>
    </row>
    <row r="649" spans="1:8" x14ac:dyDescent="0.2">
      <c r="A649" s="167" t="s">
        <v>6586</v>
      </c>
      <c r="B649" s="163" t="s">
        <v>2858</v>
      </c>
      <c r="C649" s="164" t="s">
        <v>2859</v>
      </c>
      <c r="D649">
        <v>126.6</v>
      </c>
      <c r="E649" s="4">
        <v>8426</v>
      </c>
      <c r="F649">
        <f t="shared" si="20"/>
        <v>7</v>
      </c>
      <c r="G649" s="6">
        <f t="shared" si="21"/>
        <v>2.9238940129502371</v>
      </c>
      <c r="H649" s="4">
        <f>E649*G649*Inputs!$B$4/SUMPRODUCT($E$5:$E$6785,$G$5:$G$6785)</f>
        <v>11380.07157412072</v>
      </c>
    </row>
    <row r="650" spans="1:8" x14ac:dyDescent="0.2">
      <c r="A650" s="167" t="s">
        <v>6586</v>
      </c>
      <c r="B650" s="163" t="s">
        <v>2860</v>
      </c>
      <c r="C650" s="164" t="s">
        <v>2861</v>
      </c>
      <c r="D650">
        <v>121.3</v>
      </c>
      <c r="E650" s="4">
        <v>8462</v>
      </c>
      <c r="F650">
        <f t="shared" si="20"/>
        <v>6</v>
      </c>
      <c r="G650" s="6">
        <f t="shared" si="21"/>
        <v>2.4451266266449672</v>
      </c>
      <c r="H650" s="4">
        <f>E650*G650*Inputs!$B$4/SUMPRODUCT($E$5:$E$6785,$G$5:$G$6785)</f>
        <v>9557.3235507951977</v>
      </c>
    </row>
    <row r="651" spans="1:8" x14ac:dyDescent="0.2">
      <c r="A651" s="167" t="s">
        <v>6586</v>
      </c>
      <c r="B651" s="163" t="s">
        <v>2862</v>
      </c>
      <c r="C651" s="164" t="s">
        <v>2863</v>
      </c>
      <c r="D651">
        <v>125.7</v>
      </c>
      <c r="E651" s="4">
        <v>7720</v>
      </c>
      <c r="F651">
        <f t="shared" si="20"/>
        <v>7</v>
      </c>
      <c r="G651" s="6">
        <f t="shared" si="21"/>
        <v>2.9238940129502371</v>
      </c>
      <c r="H651" s="4">
        <f>E651*G651*Inputs!$B$4/SUMPRODUCT($E$5:$E$6785,$G$5:$G$6785)</f>
        <v>10426.555014504149</v>
      </c>
    </row>
    <row r="652" spans="1:8" x14ac:dyDescent="0.2">
      <c r="A652" s="167" t="s">
        <v>6586</v>
      </c>
      <c r="B652" s="163" t="s">
        <v>2864</v>
      </c>
      <c r="C652" s="164" t="s">
        <v>2865</v>
      </c>
      <c r="D652">
        <v>210.7</v>
      </c>
      <c r="E652" s="4">
        <v>7023</v>
      </c>
      <c r="F652">
        <f t="shared" si="20"/>
        <v>10</v>
      </c>
      <c r="G652" s="6">
        <f t="shared" si="21"/>
        <v>4.9996826525224378</v>
      </c>
      <c r="H652" s="4">
        <f>E652*G652*Inputs!$B$4/SUMPRODUCT($E$5:$E$6785,$G$5:$G$6785)</f>
        <v>16219.110033856001</v>
      </c>
    </row>
    <row r="653" spans="1:8" x14ac:dyDescent="0.2">
      <c r="A653" s="167" t="s">
        <v>6586</v>
      </c>
      <c r="B653" s="163" t="s">
        <v>2866</v>
      </c>
      <c r="C653" s="164" t="s">
        <v>2867</v>
      </c>
      <c r="D653">
        <v>136.80000000000001</v>
      </c>
      <c r="E653" s="4">
        <v>9882</v>
      </c>
      <c r="F653">
        <f t="shared" si="20"/>
        <v>8</v>
      </c>
      <c r="G653" s="6">
        <f t="shared" si="21"/>
        <v>3.4964063234208851</v>
      </c>
      <c r="H653" s="4">
        <f>E653*G653*Inputs!$B$4/SUMPRODUCT($E$5:$E$6785,$G$5:$G$6785)</f>
        <v>15959.844635170743</v>
      </c>
    </row>
    <row r="654" spans="1:8" x14ac:dyDescent="0.2">
      <c r="A654" s="167" t="s">
        <v>6586</v>
      </c>
      <c r="B654" s="163" t="s">
        <v>2868</v>
      </c>
      <c r="C654" s="164" t="s">
        <v>2869</v>
      </c>
      <c r="D654">
        <v>118.6</v>
      </c>
      <c r="E654" s="4">
        <v>7578</v>
      </c>
      <c r="F654">
        <f t="shared" si="20"/>
        <v>6</v>
      </c>
      <c r="G654" s="6">
        <f t="shared" si="21"/>
        <v>2.4451266266449672</v>
      </c>
      <c r="H654" s="4">
        <f>E654*G654*Inputs!$B$4/SUMPRODUCT($E$5:$E$6785,$G$5:$G$6785)</f>
        <v>8558.8983535719708</v>
      </c>
    </row>
    <row r="655" spans="1:8" x14ac:dyDescent="0.2">
      <c r="A655" s="167" t="s">
        <v>6586</v>
      </c>
      <c r="B655" s="163" t="s">
        <v>2870</v>
      </c>
      <c r="C655" s="164" t="s">
        <v>2871</v>
      </c>
      <c r="D655">
        <v>101.4</v>
      </c>
      <c r="E655" s="4">
        <v>7914</v>
      </c>
      <c r="F655">
        <f t="shared" si="20"/>
        <v>5</v>
      </c>
      <c r="G655" s="6">
        <f t="shared" si="21"/>
        <v>2.0447540826884101</v>
      </c>
      <c r="H655" s="4">
        <f>E655*G655*Inputs!$B$4/SUMPRODUCT($E$5:$E$6785,$G$5:$G$6785)</f>
        <v>7474.7908047667879</v>
      </c>
    </row>
    <row r="656" spans="1:8" x14ac:dyDescent="0.2">
      <c r="A656" s="167" t="s">
        <v>6586</v>
      </c>
      <c r="B656" s="163" t="s">
        <v>2872</v>
      </c>
      <c r="C656" s="164" t="s">
        <v>2873</v>
      </c>
      <c r="D656">
        <v>107.5</v>
      </c>
      <c r="E656" s="4">
        <v>6918</v>
      </c>
      <c r="F656">
        <f t="shared" si="20"/>
        <v>5</v>
      </c>
      <c r="G656" s="6">
        <f t="shared" si="21"/>
        <v>2.0447540826884101</v>
      </c>
      <c r="H656" s="4">
        <f>E656*G656*Inputs!$B$4/SUMPRODUCT($E$5:$E$6785,$G$5:$G$6785)</f>
        <v>6534.0665639849176</v>
      </c>
    </row>
    <row r="657" spans="1:8" x14ac:dyDescent="0.2">
      <c r="A657" s="167" t="s">
        <v>2876</v>
      </c>
      <c r="B657" s="163" t="s">
        <v>2874</v>
      </c>
      <c r="C657" s="164" t="s">
        <v>2875</v>
      </c>
      <c r="D657">
        <v>138</v>
      </c>
      <c r="E657" s="4">
        <v>7799</v>
      </c>
      <c r="F657">
        <f t="shared" si="20"/>
        <v>8</v>
      </c>
      <c r="G657" s="6">
        <f t="shared" si="21"/>
        <v>3.4964063234208851</v>
      </c>
      <c r="H657" s="4">
        <f>E657*G657*Inputs!$B$4/SUMPRODUCT($E$5:$E$6785,$G$5:$G$6785)</f>
        <v>12595.712235346753</v>
      </c>
    </row>
    <row r="658" spans="1:8" x14ac:dyDescent="0.2">
      <c r="A658" s="167" t="s">
        <v>2876</v>
      </c>
      <c r="B658" s="163" t="s">
        <v>2877</v>
      </c>
      <c r="C658" s="164" t="s">
        <v>2878</v>
      </c>
      <c r="D658">
        <v>130.30000000000001</v>
      </c>
      <c r="E658" s="4">
        <v>8007</v>
      </c>
      <c r="F658">
        <f t="shared" si="20"/>
        <v>7</v>
      </c>
      <c r="G658" s="6">
        <f t="shared" si="21"/>
        <v>2.9238940129502371</v>
      </c>
      <c r="H658" s="4">
        <f>E658*G658*Inputs!$B$4/SUMPRODUCT($E$5:$E$6785,$G$5:$G$6785)</f>
        <v>10814.174352478591</v>
      </c>
    </row>
    <row r="659" spans="1:8" x14ac:dyDescent="0.2">
      <c r="A659" s="167" t="s">
        <v>2876</v>
      </c>
      <c r="B659" s="163" t="s">
        <v>2879</v>
      </c>
      <c r="C659" s="164" t="s">
        <v>2880</v>
      </c>
      <c r="D659">
        <v>152.1</v>
      </c>
      <c r="E659" s="4">
        <v>8424</v>
      </c>
      <c r="F659">
        <f t="shared" si="20"/>
        <v>9</v>
      </c>
      <c r="G659" s="6">
        <f t="shared" si="21"/>
        <v>4.1810192586709229</v>
      </c>
      <c r="H659" s="4">
        <f>E659*G659*Inputs!$B$4/SUMPRODUCT($E$5:$E$6785,$G$5:$G$6785)</f>
        <v>16269.059179276199</v>
      </c>
    </row>
    <row r="660" spans="1:8" x14ac:dyDescent="0.2">
      <c r="A660" s="167" t="s">
        <v>2876</v>
      </c>
      <c r="B660" s="163" t="s">
        <v>2881</v>
      </c>
      <c r="C660" s="164" t="s">
        <v>2882</v>
      </c>
      <c r="D660">
        <v>127.7</v>
      </c>
      <c r="E660" s="4">
        <v>8574</v>
      </c>
      <c r="F660">
        <f t="shared" si="20"/>
        <v>7</v>
      </c>
      <c r="G660" s="6">
        <f t="shared" si="21"/>
        <v>2.9238940129502371</v>
      </c>
      <c r="H660" s="4">
        <f>E660*G660*Inputs!$B$4/SUMPRODUCT($E$5:$E$6785,$G$5:$G$6785)</f>
        <v>11579.958898232977</v>
      </c>
    </row>
    <row r="661" spans="1:8" x14ac:dyDescent="0.2">
      <c r="A661" s="167" t="s">
        <v>2876</v>
      </c>
      <c r="B661" s="163" t="s">
        <v>2883</v>
      </c>
      <c r="C661" s="164" t="s">
        <v>2884</v>
      </c>
      <c r="D661">
        <v>109.6</v>
      </c>
      <c r="E661" s="4">
        <v>8695</v>
      </c>
      <c r="F661">
        <f t="shared" si="20"/>
        <v>5</v>
      </c>
      <c r="G661" s="6">
        <f t="shared" si="21"/>
        <v>2.0447540826884101</v>
      </c>
      <c r="H661" s="4">
        <f>E661*G661*Inputs!$B$4/SUMPRODUCT($E$5:$E$6785,$G$5:$G$6785)</f>
        <v>8212.4470618457435</v>
      </c>
    </row>
    <row r="662" spans="1:8" x14ac:dyDescent="0.2">
      <c r="A662" s="167" t="s">
        <v>2876</v>
      </c>
      <c r="B662" s="163" t="s">
        <v>2885</v>
      </c>
      <c r="C662" s="164" t="s">
        <v>2886</v>
      </c>
      <c r="D662">
        <v>92.4</v>
      </c>
      <c r="E662" s="4">
        <v>8198</v>
      </c>
      <c r="F662">
        <f t="shared" si="20"/>
        <v>4</v>
      </c>
      <c r="G662" s="6">
        <f t="shared" si="21"/>
        <v>1.7099397688077311</v>
      </c>
      <c r="H662" s="4">
        <f>E662*G662*Inputs!$B$4/SUMPRODUCT($E$5:$E$6785,$G$5:$G$6785)</f>
        <v>6475.1620201837613</v>
      </c>
    </row>
    <row r="663" spans="1:8" x14ac:dyDescent="0.2">
      <c r="A663" s="167" t="s">
        <v>2876</v>
      </c>
      <c r="B663" s="163" t="s">
        <v>2887</v>
      </c>
      <c r="C663" s="164" t="s">
        <v>2888</v>
      </c>
      <c r="D663">
        <v>103</v>
      </c>
      <c r="E663" s="4">
        <v>7367</v>
      </c>
      <c r="F663">
        <f t="shared" si="20"/>
        <v>5</v>
      </c>
      <c r="G663" s="6">
        <f t="shared" si="21"/>
        <v>2.0447540826884101</v>
      </c>
      <c r="H663" s="4">
        <f>E663*G663*Inputs!$B$4/SUMPRODUCT($E$5:$E$6785,$G$5:$G$6785)</f>
        <v>6958.1480741365831</v>
      </c>
    </row>
    <row r="664" spans="1:8" x14ac:dyDescent="0.2">
      <c r="A664" s="167" t="s">
        <v>2876</v>
      </c>
      <c r="B664" s="163" t="s">
        <v>2889</v>
      </c>
      <c r="C664" s="164" t="s">
        <v>2890</v>
      </c>
      <c r="D664">
        <v>125.4</v>
      </c>
      <c r="E664" s="4">
        <v>7673</v>
      </c>
      <c r="F664">
        <f t="shared" si="20"/>
        <v>7</v>
      </c>
      <c r="G664" s="6">
        <f t="shared" si="21"/>
        <v>2.9238940129502371</v>
      </c>
      <c r="H664" s="4">
        <f>E664*G664*Inputs!$B$4/SUMPRODUCT($E$5:$E$6785,$G$5:$G$6785)</f>
        <v>10363.07728319823</v>
      </c>
    </row>
    <row r="665" spans="1:8" x14ac:dyDescent="0.2">
      <c r="A665" s="167" t="s">
        <v>2876</v>
      </c>
      <c r="B665" s="163" t="s">
        <v>2891</v>
      </c>
      <c r="C665" s="164" t="s">
        <v>2892</v>
      </c>
      <c r="D665">
        <v>100.2</v>
      </c>
      <c r="E665" s="4">
        <v>5837</v>
      </c>
      <c r="F665">
        <f t="shared" si="20"/>
        <v>5</v>
      </c>
      <c r="G665" s="6">
        <f t="shared" si="21"/>
        <v>2.0447540826884101</v>
      </c>
      <c r="H665" s="4">
        <f>E665*G665*Inputs!$B$4/SUMPRODUCT($E$5:$E$6785,$G$5:$G$6785)</f>
        <v>5513.0596319716624</v>
      </c>
    </row>
    <row r="666" spans="1:8" x14ac:dyDescent="0.2">
      <c r="A666" s="167" t="s">
        <v>2876</v>
      </c>
      <c r="B666" s="163" t="s">
        <v>2893</v>
      </c>
      <c r="C666" s="164" t="s">
        <v>2894</v>
      </c>
      <c r="D666">
        <v>106.8</v>
      </c>
      <c r="E666" s="4">
        <v>7396</v>
      </c>
      <c r="F666">
        <f t="shared" si="20"/>
        <v>5</v>
      </c>
      <c r="G666" s="6">
        <f t="shared" si="21"/>
        <v>2.0447540826884101</v>
      </c>
      <c r="H666" s="4">
        <f>E666*G666*Inputs!$B$4/SUMPRODUCT($E$5:$E$6785,$G$5:$G$6785)</f>
        <v>6985.5386393802328</v>
      </c>
    </row>
    <row r="667" spans="1:8" x14ac:dyDescent="0.2">
      <c r="A667" s="167" t="s">
        <v>2876</v>
      </c>
      <c r="B667" s="163" t="s">
        <v>2895</v>
      </c>
      <c r="C667" s="164" t="s">
        <v>2896</v>
      </c>
      <c r="D667">
        <v>113.9</v>
      </c>
      <c r="E667" s="4">
        <v>6876</v>
      </c>
      <c r="F667">
        <f t="shared" si="20"/>
        <v>6</v>
      </c>
      <c r="G667" s="6">
        <f t="shared" si="21"/>
        <v>2.4451266266449672</v>
      </c>
      <c r="H667" s="4">
        <f>E667*G667*Inputs!$B$4/SUMPRODUCT($E$5:$E$6785,$G$5:$G$6785)</f>
        <v>7766.0312851888184</v>
      </c>
    </row>
    <row r="668" spans="1:8" x14ac:dyDescent="0.2">
      <c r="A668" s="167" t="s">
        <v>2876</v>
      </c>
      <c r="B668" s="163" t="s">
        <v>2897</v>
      </c>
      <c r="C668" s="164" t="s">
        <v>2898</v>
      </c>
      <c r="D668">
        <v>159.4</v>
      </c>
      <c r="E668" s="4">
        <v>9067</v>
      </c>
      <c r="F668">
        <f t="shared" si="20"/>
        <v>9</v>
      </c>
      <c r="G668" s="6">
        <f t="shared" si="21"/>
        <v>4.1810192586709229</v>
      </c>
      <c r="H668" s="4">
        <f>E668*G668*Inputs!$B$4/SUMPRODUCT($E$5:$E$6785,$G$5:$G$6785)</f>
        <v>17510.868895833013</v>
      </c>
    </row>
    <row r="669" spans="1:8" x14ac:dyDescent="0.2">
      <c r="A669" s="167" t="s">
        <v>2876</v>
      </c>
      <c r="B669" s="163" t="s">
        <v>2899</v>
      </c>
      <c r="C669" s="164" t="s">
        <v>2900</v>
      </c>
      <c r="D669">
        <v>91.4</v>
      </c>
      <c r="E669" s="4">
        <v>7242</v>
      </c>
      <c r="F669">
        <f t="shared" si="20"/>
        <v>4</v>
      </c>
      <c r="G669" s="6">
        <f t="shared" si="21"/>
        <v>1.7099397688077311</v>
      </c>
      <c r="H669" s="4">
        <f>E669*G669*Inputs!$B$4/SUMPRODUCT($E$5:$E$6785,$G$5:$G$6785)</f>
        <v>5720.0687180008299</v>
      </c>
    </row>
    <row r="670" spans="1:8" x14ac:dyDescent="0.2">
      <c r="A670" s="167" t="s">
        <v>2876</v>
      </c>
      <c r="B670" s="163" t="s">
        <v>2901</v>
      </c>
      <c r="C670" s="164" t="s">
        <v>8714</v>
      </c>
      <c r="D670">
        <v>92.9</v>
      </c>
      <c r="E670" s="4">
        <v>7313</v>
      </c>
      <c r="F670">
        <f t="shared" si="20"/>
        <v>4</v>
      </c>
      <c r="G670" s="6">
        <f t="shared" si="21"/>
        <v>1.7099397688077311</v>
      </c>
      <c r="H670" s="4">
        <f>E670*G670*Inputs!$B$4/SUMPRODUCT($E$5:$E$6785,$G$5:$G$6785)</f>
        <v>5776.14782307927</v>
      </c>
    </row>
    <row r="671" spans="1:8" x14ac:dyDescent="0.2">
      <c r="A671" s="167" t="s">
        <v>2876</v>
      </c>
      <c r="B671" s="163" t="s">
        <v>8715</v>
      </c>
      <c r="C671" s="164" t="s">
        <v>8716</v>
      </c>
      <c r="D671">
        <v>84.5</v>
      </c>
      <c r="E671" s="4">
        <v>6286</v>
      </c>
      <c r="F671">
        <f t="shared" si="20"/>
        <v>3</v>
      </c>
      <c r="G671" s="6">
        <f t="shared" si="21"/>
        <v>1.4299489790507947</v>
      </c>
      <c r="H671" s="4">
        <f>E671*G671*Inputs!$B$4/SUMPRODUCT($E$5:$E$6785,$G$5:$G$6785)</f>
        <v>4151.9950915062891</v>
      </c>
    </row>
    <row r="672" spans="1:8" x14ac:dyDescent="0.2">
      <c r="A672" s="167" t="s">
        <v>2876</v>
      </c>
      <c r="B672" s="163" t="s">
        <v>8717</v>
      </c>
      <c r="C672" s="164" t="s">
        <v>8718</v>
      </c>
      <c r="D672">
        <v>114.3</v>
      </c>
      <c r="E672" s="4">
        <v>6136</v>
      </c>
      <c r="F672">
        <f t="shared" si="20"/>
        <v>6</v>
      </c>
      <c r="G672" s="6">
        <f t="shared" si="21"/>
        <v>2.4451266266449672</v>
      </c>
      <c r="H672" s="4">
        <f>E672*G672*Inputs!$B$4/SUMPRODUCT($E$5:$E$6785,$G$5:$G$6785)</f>
        <v>6930.245486608288</v>
      </c>
    </row>
    <row r="673" spans="1:8" x14ac:dyDescent="0.2">
      <c r="A673" s="167" t="s">
        <v>2876</v>
      </c>
      <c r="B673" s="163" t="s">
        <v>8719</v>
      </c>
      <c r="C673" s="164" t="s">
        <v>8720</v>
      </c>
      <c r="D673">
        <v>133.19999999999999</v>
      </c>
      <c r="E673" s="4">
        <v>7264</v>
      </c>
      <c r="F673">
        <f t="shared" si="20"/>
        <v>7</v>
      </c>
      <c r="G673" s="6">
        <f t="shared" si="21"/>
        <v>2.9238940129502371</v>
      </c>
      <c r="H673" s="4">
        <f>E673*G673*Inputs!$B$4/SUMPRODUCT($E$5:$E$6785,$G$5:$G$6785)</f>
        <v>9810.6859618339549</v>
      </c>
    </row>
    <row r="674" spans="1:8" x14ac:dyDescent="0.2">
      <c r="A674" s="167" t="s">
        <v>2876</v>
      </c>
      <c r="B674" s="163" t="s">
        <v>8721</v>
      </c>
      <c r="C674" s="164" t="s">
        <v>8722</v>
      </c>
      <c r="D674">
        <v>101.1</v>
      </c>
      <c r="E674" s="4">
        <v>6537</v>
      </c>
      <c r="F674">
        <f t="shared" si="20"/>
        <v>5</v>
      </c>
      <c r="G674" s="6">
        <f t="shared" si="21"/>
        <v>2.0447540826884101</v>
      </c>
      <c r="H674" s="4">
        <f>E674*G674*Inputs!$B$4/SUMPRODUCT($E$5:$E$6785,$G$5:$G$6785)</f>
        <v>6174.2112068183578</v>
      </c>
    </row>
    <row r="675" spans="1:8" x14ac:dyDescent="0.2">
      <c r="A675" s="167" t="s">
        <v>2876</v>
      </c>
      <c r="B675" s="163" t="s">
        <v>8723</v>
      </c>
      <c r="C675" s="164" t="s">
        <v>8724</v>
      </c>
      <c r="D675">
        <v>109.7</v>
      </c>
      <c r="E675" s="4">
        <v>8461</v>
      </c>
      <c r="F675">
        <f t="shared" si="20"/>
        <v>5</v>
      </c>
      <c r="G675" s="6">
        <f t="shared" si="21"/>
        <v>2.0447540826884101</v>
      </c>
      <c r="H675" s="4">
        <f>E675*G675*Inputs!$B$4/SUMPRODUCT($E$5:$E$6785,$G$5:$G$6785)</f>
        <v>7991.43353539699</v>
      </c>
    </row>
    <row r="676" spans="1:8" x14ac:dyDescent="0.2">
      <c r="A676" s="167" t="s">
        <v>2876</v>
      </c>
      <c r="B676" s="163" t="s">
        <v>8725</v>
      </c>
      <c r="C676" s="164" t="s">
        <v>8726</v>
      </c>
      <c r="D676">
        <v>125.6</v>
      </c>
      <c r="E676" s="4">
        <v>8062</v>
      </c>
      <c r="F676">
        <f t="shared" si="20"/>
        <v>7</v>
      </c>
      <c r="G676" s="6">
        <f t="shared" si="21"/>
        <v>2.9238940129502371</v>
      </c>
      <c r="H676" s="4">
        <f>E676*G676*Inputs!$B$4/SUMPRODUCT($E$5:$E$6785,$G$5:$G$6785)</f>
        <v>10888.456804006793</v>
      </c>
    </row>
    <row r="677" spans="1:8" x14ac:dyDescent="0.2">
      <c r="A677" s="167" t="s">
        <v>2876</v>
      </c>
      <c r="B677" s="163" t="s">
        <v>8727</v>
      </c>
      <c r="C677" s="164" t="s">
        <v>8728</v>
      </c>
      <c r="D677">
        <v>95.4</v>
      </c>
      <c r="E677" s="4">
        <v>7318</v>
      </c>
      <c r="F677">
        <f t="shared" si="20"/>
        <v>4</v>
      </c>
      <c r="G677" s="6">
        <f t="shared" si="21"/>
        <v>1.7099397688077311</v>
      </c>
      <c r="H677" s="4">
        <f>E677*G677*Inputs!$B$4/SUMPRODUCT($E$5:$E$6785,$G$5:$G$6785)</f>
        <v>5780.097055831272</v>
      </c>
    </row>
    <row r="678" spans="1:8" x14ac:dyDescent="0.2">
      <c r="A678" s="167" t="s">
        <v>2876</v>
      </c>
      <c r="B678" s="163" t="s">
        <v>8729</v>
      </c>
      <c r="C678" s="164" t="s">
        <v>8730</v>
      </c>
      <c r="D678">
        <v>81.599999999999994</v>
      </c>
      <c r="E678" s="4">
        <v>7569</v>
      </c>
      <c r="F678">
        <f t="shared" si="20"/>
        <v>3</v>
      </c>
      <c r="G678" s="6">
        <f t="shared" si="21"/>
        <v>1.4299489790507947</v>
      </c>
      <c r="H678" s="4">
        <f>E678*G678*Inputs!$B$4/SUMPRODUCT($E$5:$E$6785,$G$5:$G$6785)</f>
        <v>4999.4353877841395</v>
      </c>
    </row>
    <row r="679" spans="1:8" x14ac:dyDescent="0.2">
      <c r="A679" s="167" t="s">
        <v>2876</v>
      </c>
      <c r="B679" s="163" t="s">
        <v>8731</v>
      </c>
      <c r="C679" s="164" t="s">
        <v>8732</v>
      </c>
      <c r="D679">
        <v>108</v>
      </c>
      <c r="E679" s="4">
        <v>8011</v>
      </c>
      <c r="F679">
        <f t="shared" si="20"/>
        <v>5</v>
      </c>
      <c r="G679" s="6">
        <f t="shared" si="21"/>
        <v>2.0447540826884101</v>
      </c>
      <c r="H679" s="4">
        <f>E679*G679*Inputs!$B$4/SUMPRODUCT($E$5:$E$6785,$G$5:$G$6785)</f>
        <v>7566.4075229955433</v>
      </c>
    </row>
    <row r="680" spans="1:8" x14ac:dyDescent="0.2">
      <c r="A680" s="167" t="s">
        <v>2876</v>
      </c>
      <c r="B680" s="163" t="s">
        <v>8733</v>
      </c>
      <c r="C680" s="164" t="s">
        <v>8734</v>
      </c>
      <c r="D680">
        <v>92.6</v>
      </c>
      <c r="E680" s="4">
        <v>7723</v>
      </c>
      <c r="F680">
        <f t="shared" si="20"/>
        <v>4</v>
      </c>
      <c r="G680" s="6">
        <f t="shared" si="21"/>
        <v>1.7099397688077311</v>
      </c>
      <c r="H680" s="4">
        <f>E680*G680*Inputs!$B$4/SUMPRODUCT($E$5:$E$6785,$G$5:$G$6785)</f>
        <v>6099.9849087434977</v>
      </c>
    </row>
    <row r="681" spans="1:8" x14ac:dyDescent="0.2">
      <c r="A681" s="167" t="s">
        <v>2876</v>
      </c>
      <c r="B681" s="163" t="s">
        <v>8735</v>
      </c>
      <c r="C681" s="164" t="s">
        <v>8736</v>
      </c>
      <c r="D681">
        <v>95.6</v>
      </c>
      <c r="E681" s="4">
        <v>6951</v>
      </c>
      <c r="F681">
        <f t="shared" si="20"/>
        <v>4</v>
      </c>
      <c r="G681" s="6">
        <f t="shared" si="21"/>
        <v>1.7099397688077311</v>
      </c>
      <c r="H681" s="4">
        <f>E681*G681*Inputs!$B$4/SUMPRODUCT($E$5:$E$6785,$G$5:$G$6785)</f>
        <v>5490.2233718342677</v>
      </c>
    </row>
    <row r="682" spans="1:8" x14ac:dyDescent="0.2">
      <c r="A682" s="167" t="s">
        <v>2876</v>
      </c>
      <c r="B682" s="163" t="s">
        <v>4966</v>
      </c>
      <c r="C682" s="164" t="s">
        <v>4967</v>
      </c>
      <c r="D682">
        <v>115.9</v>
      </c>
      <c r="E682" s="4">
        <v>6028</v>
      </c>
      <c r="F682">
        <f t="shared" si="20"/>
        <v>6</v>
      </c>
      <c r="G682" s="6">
        <f t="shared" si="21"/>
        <v>2.4451266266449672</v>
      </c>
      <c r="H682" s="4">
        <f>E682*G682*Inputs!$B$4/SUMPRODUCT($E$5:$E$6785,$G$5:$G$6785)</f>
        <v>6808.2659376262645</v>
      </c>
    </row>
    <row r="683" spans="1:8" x14ac:dyDescent="0.2">
      <c r="A683" s="167" t="s">
        <v>2876</v>
      </c>
      <c r="B683" s="163" t="s">
        <v>4968</v>
      </c>
      <c r="C683" s="164" t="s">
        <v>4969</v>
      </c>
      <c r="D683">
        <v>122.3</v>
      </c>
      <c r="E683" s="4">
        <v>7372</v>
      </c>
      <c r="F683">
        <f t="shared" si="20"/>
        <v>6</v>
      </c>
      <c r="G683" s="6">
        <f t="shared" si="21"/>
        <v>2.4451266266449672</v>
      </c>
      <c r="H683" s="4">
        <f>E683*G683*Inputs!$B$4/SUMPRODUCT($E$5:$E$6785,$G$5:$G$6785)</f>
        <v>8326.2336582914431</v>
      </c>
    </row>
    <row r="684" spans="1:8" x14ac:dyDescent="0.2">
      <c r="A684" s="167" t="s">
        <v>2876</v>
      </c>
      <c r="B684" s="163" t="s">
        <v>4970</v>
      </c>
      <c r="C684" s="164" t="s">
        <v>4971</v>
      </c>
      <c r="D684">
        <v>129</v>
      </c>
      <c r="E684" s="4">
        <v>6268</v>
      </c>
      <c r="F684">
        <f t="shared" si="20"/>
        <v>7</v>
      </c>
      <c r="G684" s="6">
        <f t="shared" si="21"/>
        <v>2.9238940129502371</v>
      </c>
      <c r="H684" s="4">
        <f>E684*G684*Inputs!$B$4/SUMPRODUCT($E$5:$E$6785,$G$5:$G$6785)</f>
        <v>8465.4982941595863</v>
      </c>
    </row>
    <row r="685" spans="1:8" x14ac:dyDescent="0.2">
      <c r="A685" s="167" t="s">
        <v>2876</v>
      </c>
      <c r="B685" s="163" t="s">
        <v>4972</v>
      </c>
      <c r="C685" s="164" t="s">
        <v>4973</v>
      </c>
      <c r="D685">
        <v>132.69999999999999</v>
      </c>
      <c r="E685" s="4">
        <v>7810</v>
      </c>
      <c r="F685">
        <f t="shared" si="20"/>
        <v>7</v>
      </c>
      <c r="G685" s="6">
        <f t="shared" si="21"/>
        <v>2.9238940129502371</v>
      </c>
      <c r="H685" s="4">
        <f>E685*G685*Inputs!$B$4/SUMPRODUCT($E$5:$E$6785,$G$5:$G$6785)</f>
        <v>10548.108117004847</v>
      </c>
    </row>
    <row r="686" spans="1:8" x14ac:dyDescent="0.2">
      <c r="A686" s="167" t="s">
        <v>2876</v>
      </c>
      <c r="B686" s="163" t="s">
        <v>4974</v>
      </c>
      <c r="C686" s="164" t="s">
        <v>4975</v>
      </c>
      <c r="D686">
        <v>103.3</v>
      </c>
      <c r="E686" s="4">
        <v>7789</v>
      </c>
      <c r="F686">
        <f t="shared" si="20"/>
        <v>5</v>
      </c>
      <c r="G686" s="6">
        <f t="shared" si="21"/>
        <v>2.0447540826884101</v>
      </c>
      <c r="H686" s="4">
        <f>E686*G686*Inputs!$B$4/SUMPRODUCT($E$5:$E$6785,$G$5:$G$6785)</f>
        <v>7356.7280235441622</v>
      </c>
    </row>
    <row r="687" spans="1:8" x14ac:dyDescent="0.2">
      <c r="A687" s="167" t="s">
        <v>2876</v>
      </c>
      <c r="B687" s="163" t="s">
        <v>4976</v>
      </c>
      <c r="C687" s="164" t="s">
        <v>4977</v>
      </c>
      <c r="D687">
        <v>119.2</v>
      </c>
      <c r="E687" s="4">
        <v>6507</v>
      </c>
      <c r="F687">
        <f t="shared" si="20"/>
        <v>6</v>
      </c>
      <c r="G687" s="6">
        <f t="shared" si="21"/>
        <v>2.4451266266449672</v>
      </c>
      <c r="H687" s="4">
        <f>E687*G687*Inputs!$B$4/SUMPRODUCT($E$5:$E$6785,$G$5:$G$6785)</f>
        <v>7349.2678261669062</v>
      </c>
    </row>
    <row r="688" spans="1:8" x14ac:dyDescent="0.2">
      <c r="A688" s="167" t="s">
        <v>2876</v>
      </c>
      <c r="B688" s="163" t="s">
        <v>4978</v>
      </c>
      <c r="C688" s="164" t="s">
        <v>4979</v>
      </c>
      <c r="D688">
        <v>115.2</v>
      </c>
      <c r="E688" s="4">
        <v>7332</v>
      </c>
      <c r="F688">
        <f t="shared" si="20"/>
        <v>6</v>
      </c>
      <c r="G688" s="6">
        <f t="shared" si="21"/>
        <v>2.4451266266449672</v>
      </c>
      <c r="H688" s="4">
        <f>E688*G688*Inputs!$B$4/SUMPRODUCT($E$5:$E$6785,$G$5:$G$6785)</f>
        <v>8281.056047557362</v>
      </c>
    </row>
    <row r="689" spans="1:8" x14ac:dyDescent="0.2">
      <c r="A689" s="167" t="s">
        <v>2876</v>
      </c>
      <c r="B689" s="163" t="s">
        <v>4980</v>
      </c>
      <c r="C689" s="164" t="s">
        <v>4981</v>
      </c>
      <c r="D689">
        <v>146</v>
      </c>
      <c r="E689" s="4">
        <v>7252</v>
      </c>
      <c r="F689">
        <f t="shared" si="20"/>
        <v>8</v>
      </c>
      <c r="G689" s="6">
        <f t="shared" si="21"/>
        <v>3.4964063234208851</v>
      </c>
      <c r="H689" s="4">
        <f>E689*G689*Inputs!$B$4/SUMPRODUCT($E$5:$E$6785,$G$5:$G$6785)</f>
        <v>11712.284283976751</v>
      </c>
    </row>
    <row r="690" spans="1:8" x14ac:dyDescent="0.2">
      <c r="A690" s="167" t="s">
        <v>2876</v>
      </c>
      <c r="B690" s="163" t="s">
        <v>4982</v>
      </c>
      <c r="C690" s="164" t="s">
        <v>4983</v>
      </c>
      <c r="D690">
        <v>134.69999999999999</v>
      </c>
      <c r="E690" s="4">
        <v>6652</v>
      </c>
      <c r="F690">
        <f t="shared" si="20"/>
        <v>7</v>
      </c>
      <c r="G690" s="6">
        <f t="shared" si="21"/>
        <v>2.9238940129502371</v>
      </c>
      <c r="H690" s="4">
        <f>E690*G690*Inputs!$B$4/SUMPRODUCT($E$5:$E$6785,$G$5:$G$6785)</f>
        <v>8984.124864829224</v>
      </c>
    </row>
    <row r="691" spans="1:8" x14ac:dyDescent="0.2">
      <c r="A691" s="167" t="s">
        <v>2876</v>
      </c>
      <c r="B691" s="163" t="s">
        <v>4984</v>
      </c>
      <c r="C691" s="164" t="s">
        <v>4985</v>
      </c>
      <c r="D691">
        <v>110.4</v>
      </c>
      <c r="E691" s="4">
        <v>7507</v>
      </c>
      <c r="F691">
        <f t="shared" si="20"/>
        <v>5</v>
      </c>
      <c r="G691" s="6">
        <f t="shared" si="21"/>
        <v>2.0447540826884101</v>
      </c>
      <c r="H691" s="4">
        <f>E691*G691*Inputs!$B$4/SUMPRODUCT($E$5:$E$6785,$G$5:$G$6785)</f>
        <v>7090.378389105922</v>
      </c>
    </row>
    <row r="692" spans="1:8" x14ac:dyDescent="0.2">
      <c r="A692" s="167" t="s">
        <v>2876</v>
      </c>
      <c r="B692" s="163" t="s">
        <v>4986</v>
      </c>
      <c r="C692" s="164" t="s">
        <v>4987</v>
      </c>
      <c r="D692">
        <v>135.1</v>
      </c>
      <c r="E692" s="4">
        <v>7177</v>
      </c>
      <c r="F692">
        <f t="shared" si="20"/>
        <v>7</v>
      </c>
      <c r="G692" s="6">
        <f t="shared" si="21"/>
        <v>2.9238940129502371</v>
      </c>
      <c r="H692" s="4">
        <f>E692*G692*Inputs!$B$4/SUMPRODUCT($E$5:$E$6785,$G$5:$G$6785)</f>
        <v>9693.1846294166171</v>
      </c>
    </row>
    <row r="693" spans="1:8" x14ac:dyDescent="0.2">
      <c r="A693" s="167" t="s">
        <v>8750</v>
      </c>
      <c r="B693" s="163" t="s">
        <v>4988</v>
      </c>
      <c r="C693" s="164" t="s">
        <v>8749</v>
      </c>
      <c r="D693">
        <v>61.1</v>
      </c>
      <c r="E693" s="4">
        <v>8369</v>
      </c>
      <c r="F693">
        <f t="shared" si="20"/>
        <v>1</v>
      </c>
      <c r="G693" s="6">
        <f t="shared" si="21"/>
        <v>1</v>
      </c>
      <c r="H693" s="4">
        <f>E693*G693*Inputs!$B$4/SUMPRODUCT($E$5:$E$6785,$G$5:$G$6785)</f>
        <v>3865.7652748267788</v>
      </c>
    </row>
    <row r="694" spans="1:8" x14ac:dyDescent="0.2">
      <c r="A694" s="167" t="s">
        <v>8750</v>
      </c>
      <c r="B694" s="163" t="s">
        <v>8751</v>
      </c>
      <c r="C694" s="164" t="s">
        <v>8752</v>
      </c>
      <c r="D694">
        <v>58.1</v>
      </c>
      <c r="E694" s="4">
        <v>5798</v>
      </c>
      <c r="F694">
        <f t="shared" si="20"/>
        <v>1</v>
      </c>
      <c r="G694" s="6">
        <f t="shared" si="21"/>
        <v>1</v>
      </c>
      <c r="H694" s="4">
        <f>E694*G694*Inputs!$B$4/SUMPRODUCT($E$5:$E$6785,$G$5:$G$6785)</f>
        <v>2678.1822276790135</v>
      </c>
    </row>
    <row r="695" spans="1:8" x14ac:dyDescent="0.2">
      <c r="A695" s="167" t="s">
        <v>8750</v>
      </c>
      <c r="B695" s="163" t="s">
        <v>8753</v>
      </c>
      <c r="C695" s="164" t="s">
        <v>8754</v>
      </c>
      <c r="D695">
        <v>67.8</v>
      </c>
      <c r="E695" s="4">
        <v>7365</v>
      </c>
      <c r="F695">
        <f t="shared" si="20"/>
        <v>2</v>
      </c>
      <c r="G695" s="6">
        <f t="shared" si="21"/>
        <v>1.195804741189294</v>
      </c>
      <c r="H695" s="4">
        <f>E695*G695*Inputs!$B$4/SUMPRODUCT($E$5:$E$6785,$G$5:$G$6785)</f>
        <v>4068.1310514740103</v>
      </c>
    </row>
    <row r="696" spans="1:8" x14ac:dyDescent="0.2">
      <c r="A696" s="167" t="s">
        <v>8750</v>
      </c>
      <c r="B696" s="163" t="s">
        <v>8755</v>
      </c>
      <c r="C696" s="164" t="s">
        <v>8756</v>
      </c>
      <c r="D696">
        <v>57.9</v>
      </c>
      <c r="E696" s="4">
        <v>8164</v>
      </c>
      <c r="F696">
        <f t="shared" si="20"/>
        <v>1</v>
      </c>
      <c r="G696" s="6">
        <f t="shared" si="21"/>
        <v>1</v>
      </c>
      <c r="H696" s="4">
        <f>E696*G696*Inputs!$B$4/SUMPRODUCT($E$5:$E$6785,$G$5:$G$6785)</f>
        <v>3771.0727331444405</v>
      </c>
    </row>
    <row r="697" spans="1:8" x14ac:dyDescent="0.2">
      <c r="A697" s="167" t="s">
        <v>8750</v>
      </c>
      <c r="B697" s="163" t="s">
        <v>8757</v>
      </c>
      <c r="C697" s="164" t="s">
        <v>8758</v>
      </c>
      <c r="D697">
        <v>69</v>
      </c>
      <c r="E697" s="4">
        <v>9336</v>
      </c>
      <c r="F697">
        <f t="shared" si="20"/>
        <v>2</v>
      </c>
      <c r="G697" s="6">
        <f t="shared" si="21"/>
        <v>1.195804741189294</v>
      </c>
      <c r="H697" s="4">
        <f>E697*G697*Inputs!$B$4/SUMPRODUCT($E$5:$E$6785,$G$5:$G$6785)</f>
        <v>5156.8325182024928</v>
      </c>
    </row>
    <row r="698" spans="1:8" x14ac:dyDescent="0.2">
      <c r="A698" s="167" t="s">
        <v>8750</v>
      </c>
      <c r="B698" s="163" t="s">
        <v>8759</v>
      </c>
      <c r="C698" s="164" t="s">
        <v>8760</v>
      </c>
      <c r="D698">
        <v>91.5</v>
      </c>
      <c r="E698" s="4">
        <v>9308</v>
      </c>
      <c r="F698">
        <f t="shared" si="20"/>
        <v>4</v>
      </c>
      <c r="G698" s="6">
        <f t="shared" si="21"/>
        <v>1.7099397688077311</v>
      </c>
      <c r="H698" s="4">
        <f>E698*G698*Inputs!$B$4/SUMPRODUCT($E$5:$E$6785,$G$5:$G$6785)</f>
        <v>7351.8916911283795</v>
      </c>
    </row>
    <row r="699" spans="1:8" x14ac:dyDescent="0.2">
      <c r="A699" s="167" t="s">
        <v>8750</v>
      </c>
      <c r="B699" s="163" t="s">
        <v>8761</v>
      </c>
      <c r="C699" s="164" t="s">
        <v>8762</v>
      </c>
      <c r="D699">
        <v>80.400000000000006</v>
      </c>
      <c r="E699" s="4">
        <v>8596</v>
      </c>
      <c r="F699">
        <f t="shared" si="20"/>
        <v>3</v>
      </c>
      <c r="G699" s="6">
        <f t="shared" si="21"/>
        <v>1.4299489790507947</v>
      </c>
      <c r="H699" s="4">
        <f>E699*G699*Inputs!$B$4/SUMPRODUCT($E$5:$E$6785,$G$5:$G$6785)</f>
        <v>5677.7839335965737</v>
      </c>
    </row>
    <row r="700" spans="1:8" x14ac:dyDescent="0.2">
      <c r="A700" s="167" t="s">
        <v>8750</v>
      </c>
      <c r="B700" s="163" t="s">
        <v>8763</v>
      </c>
      <c r="C700" s="164" t="s">
        <v>8764</v>
      </c>
      <c r="D700">
        <v>109.6</v>
      </c>
      <c r="E700" s="4">
        <v>8832</v>
      </c>
      <c r="F700">
        <f t="shared" si="20"/>
        <v>5</v>
      </c>
      <c r="G700" s="6">
        <f t="shared" si="21"/>
        <v>2.0447540826884101</v>
      </c>
      <c r="H700" s="4">
        <f>E700*G700*Inputs!$B$4/SUMPRODUCT($E$5:$E$6785,$G$5:$G$6785)</f>
        <v>8341.8438700657407</v>
      </c>
    </row>
    <row r="701" spans="1:8" x14ac:dyDescent="0.2">
      <c r="A701" s="167" t="s">
        <v>8750</v>
      </c>
      <c r="B701" s="163" t="s">
        <v>8765</v>
      </c>
      <c r="C701" s="164" t="s">
        <v>8766</v>
      </c>
      <c r="D701">
        <v>58.8</v>
      </c>
      <c r="E701" s="4">
        <v>8808</v>
      </c>
      <c r="F701">
        <f t="shared" si="20"/>
        <v>1</v>
      </c>
      <c r="G701" s="6">
        <f t="shared" si="21"/>
        <v>1</v>
      </c>
      <c r="H701" s="4">
        <f>E701*G701*Inputs!$B$4/SUMPRODUCT($E$5:$E$6785,$G$5:$G$6785)</f>
        <v>4068.5458884782252</v>
      </c>
    </row>
    <row r="702" spans="1:8" x14ac:dyDescent="0.2">
      <c r="A702" s="167" t="s">
        <v>8750</v>
      </c>
      <c r="B702" s="163" t="s">
        <v>8767</v>
      </c>
      <c r="C702" s="164" t="s">
        <v>8768</v>
      </c>
      <c r="D702">
        <v>65.7</v>
      </c>
      <c r="E702" s="4">
        <v>8165</v>
      </c>
      <c r="F702">
        <f t="shared" si="20"/>
        <v>2</v>
      </c>
      <c r="G702" s="6">
        <f t="shared" si="21"/>
        <v>1.195804741189294</v>
      </c>
      <c r="H702" s="4">
        <f>E702*G702*Inputs!$B$4/SUMPRODUCT($E$5:$E$6785,$G$5:$G$6785)</f>
        <v>4510.0190136164692</v>
      </c>
    </row>
    <row r="703" spans="1:8" x14ac:dyDescent="0.2">
      <c r="A703" s="167" t="s">
        <v>8750</v>
      </c>
      <c r="B703" s="163" t="s">
        <v>8769</v>
      </c>
      <c r="C703" s="164" t="s">
        <v>8770</v>
      </c>
      <c r="D703">
        <v>57.6</v>
      </c>
      <c r="E703" s="4">
        <v>8428</v>
      </c>
      <c r="F703">
        <f t="shared" si="20"/>
        <v>1</v>
      </c>
      <c r="G703" s="6">
        <f t="shared" si="21"/>
        <v>1</v>
      </c>
      <c r="H703" s="4">
        <f>E703*G703*Inputs!$B$4/SUMPRODUCT($E$5:$E$6785,$G$5:$G$6785)</f>
        <v>3893.0182502377934</v>
      </c>
    </row>
    <row r="704" spans="1:8" x14ac:dyDescent="0.2">
      <c r="A704" s="167" t="s">
        <v>8750</v>
      </c>
      <c r="B704" s="163" t="s">
        <v>8771</v>
      </c>
      <c r="C704" s="164" t="s">
        <v>8772</v>
      </c>
      <c r="D704">
        <v>90.6</v>
      </c>
      <c r="E704" s="4">
        <v>8704</v>
      </c>
      <c r="F704">
        <f t="shared" si="20"/>
        <v>4</v>
      </c>
      <c r="G704" s="6">
        <f t="shared" si="21"/>
        <v>1.7099397688077311</v>
      </c>
      <c r="H704" s="4">
        <f>E704*G704*Inputs!$B$4/SUMPRODUCT($E$5:$E$6785,$G$5:$G$6785)</f>
        <v>6874.8243746864446</v>
      </c>
    </row>
    <row r="705" spans="1:8" x14ac:dyDescent="0.2">
      <c r="A705" s="167" t="s">
        <v>8750</v>
      </c>
      <c r="B705" s="163" t="s">
        <v>8773</v>
      </c>
      <c r="C705" s="164" t="s">
        <v>8774</v>
      </c>
      <c r="D705">
        <v>99.3</v>
      </c>
      <c r="E705" s="4">
        <v>9144</v>
      </c>
      <c r="F705">
        <f t="shared" si="20"/>
        <v>5</v>
      </c>
      <c r="G705" s="6">
        <f t="shared" si="21"/>
        <v>2.0447540826884101</v>
      </c>
      <c r="H705" s="4">
        <f>E705*G705*Inputs!$B$4/SUMPRODUCT($E$5:$E$6785,$G$5:$G$6785)</f>
        <v>8636.5285719974108</v>
      </c>
    </row>
    <row r="706" spans="1:8" x14ac:dyDescent="0.2">
      <c r="A706" s="167" t="s">
        <v>8750</v>
      </c>
      <c r="B706" s="163" t="s">
        <v>8775</v>
      </c>
      <c r="C706" s="164" t="s">
        <v>8776</v>
      </c>
      <c r="D706">
        <v>86.8</v>
      </c>
      <c r="E706" s="4">
        <v>7968</v>
      </c>
      <c r="F706">
        <f t="shared" si="20"/>
        <v>4</v>
      </c>
      <c r="G706" s="6">
        <f t="shared" si="21"/>
        <v>1.7099397688077311</v>
      </c>
      <c r="H706" s="4">
        <f>E706*G706*Inputs!$B$4/SUMPRODUCT($E$5:$E$6785,$G$5:$G$6785)</f>
        <v>6293.4973135916343</v>
      </c>
    </row>
    <row r="707" spans="1:8" x14ac:dyDescent="0.2">
      <c r="A707" s="167" t="s">
        <v>8750</v>
      </c>
      <c r="B707" s="163" t="s">
        <v>8777</v>
      </c>
      <c r="C707" s="164" t="s">
        <v>8778</v>
      </c>
      <c r="D707">
        <v>57.8</v>
      </c>
      <c r="E707" s="4">
        <v>8007</v>
      </c>
      <c r="F707">
        <f t="shared" si="20"/>
        <v>1</v>
      </c>
      <c r="G707" s="6">
        <f t="shared" si="21"/>
        <v>1</v>
      </c>
      <c r="H707" s="4">
        <f>E707*G707*Inputs!$B$4/SUMPRODUCT($E$5:$E$6785,$G$5:$G$6785)</f>
        <v>3698.5521036608934</v>
      </c>
    </row>
    <row r="708" spans="1:8" x14ac:dyDescent="0.2">
      <c r="A708" s="167" t="s">
        <v>8750</v>
      </c>
      <c r="B708" s="163" t="s">
        <v>8779</v>
      </c>
      <c r="C708" s="164" t="s">
        <v>8780</v>
      </c>
      <c r="D708">
        <v>81.900000000000006</v>
      </c>
      <c r="E708" s="4">
        <v>8080</v>
      </c>
      <c r="F708">
        <f t="shared" si="20"/>
        <v>3</v>
      </c>
      <c r="G708" s="6">
        <f t="shared" si="21"/>
        <v>1.4299489790507947</v>
      </c>
      <c r="H708" s="4">
        <f>E708*G708*Inputs!$B$4/SUMPRODUCT($E$5:$E$6785,$G$5:$G$6785)</f>
        <v>5336.9583740647176</v>
      </c>
    </row>
    <row r="709" spans="1:8" x14ac:dyDescent="0.2">
      <c r="A709" s="167" t="s">
        <v>8750</v>
      </c>
      <c r="B709" s="163" t="s">
        <v>8781</v>
      </c>
      <c r="C709" s="164" t="s">
        <v>8782</v>
      </c>
      <c r="D709">
        <v>90.6</v>
      </c>
      <c r="E709" s="4">
        <v>8839</v>
      </c>
      <c r="F709">
        <f t="shared" si="20"/>
        <v>4</v>
      </c>
      <c r="G709" s="6">
        <f t="shared" si="21"/>
        <v>1.7099397688077311</v>
      </c>
      <c r="H709" s="4">
        <f>E709*G709*Inputs!$B$4/SUMPRODUCT($E$5:$E$6785,$G$5:$G$6785)</f>
        <v>6981.4536589905192</v>
      </c>
    </row>
    <row r="710" spans="1:8" x14ac:dyDescent="0.2">
      <c r="A710" s="167" t="s">
        <v>8750</v>
      </c>
      <c r="B710" s="163" t="s">
        <v>8783</v>
      </c>
      <c r="C710" s="164" t="s">
        <v>8784</v>
      </c>
      <c r="D710">
        <v>122.8</v>
      </c>
      <c r="E710" s="4">
        <v>8958</v>
      </c>
      <c r="F710">
        <f t="shared" ref="F710:F773" si="22">VLOOKUP(D710,$K$5:$L$15,2)</f>
        <v>6</v>
      </c>
      <c r="G710" s="6">
        <f t="shared" ref="G710:G773" si="23">VLOOKUP(F710,$L$5:$M$15,2,0)</f>
        <v>2.4451266266449672</v>
      </c>
      <c r="H710" s="4">
        <f>E710*G710*Inputs!$B$4/SUMPRODUCT($E$5:$E$6785,$G$5:$G$6785)</f>
        <v>10117.525923897823</v>
      </c>
    </row>
    <row r="711" spans="1:8" x14ac:dyDescent="0.2">
      <c r="A711" s="167" t="s">
        <v>8750</v>
      </c>
      <c r="B711" s="163" t="s">
        <v>8785</v>
      </c>
      <c r="C711" s="164" t="s">
        <v>8786</v>
      </c>
      <c r="D711">
        <v>102.8</v>
      </c>
      <c r="E711" s="4">
        <v>7753</v>
      </c>
      <c r="F711">
        <f t="shared" si="22"/>
        <v>5</v>
      </c>
      <c r="G711" s="6">
        <f t="shared" si="23"/>
        <v>2.0447540826884101</v>
      </c>
      <c r="H711" s="4">
        <f>E711*G711*Inputs!$B$4/SUMPRODUCT($E$5:$E$6785,$G$5:$G$6785)</f>
        <v>7322.7259425520469</v>
      </c>
    </row>
    <row r="712" spans="1:8" x14ac:dyDescent="0.2">
      <c r="A712" s="167" t="s">
        <v>8750</v>
      </c>
      <c r="B712" s="163" t="s">
        <v>8787</v>
      </c>
      <c r="C712" s="164" t="s">
        <v>8788</v>
      </c>
      <c r="D712">
        <v>65</v>
      </c>
      <c r="E712" s="4">
        <v>8748</v>
      </c>
      <c r="F712">
        <f t="shared" si="22"/>
        <v>2</v>
      </c>
      <c r="G712" s="6">
        <f t="shared" si="23"/>
        <v>1.195804741189294</v>
      </c>
      <c r="H712" s="4">
        <f>E712*G712*Inputs!$B$4/SUMPRODUCT($E$5:$E$6785,$G$5:$G$6785)</f>
        <v>4832.0448660277862</v>
      </c>
    </row>
    <row r="713" spans="1:8" x14ac:dyDescent="0.2">
      <c r="A713" s="167" t="s">
        <v>8750</v>
      </c>
      <c r="B713" s="163" t="s">
        <v>8789</v>
      </c>
      <c r="C713" s="164" t="s">
        <v>8790</v>
      </c>
      <c r="D713">
        <v>78.2</v>
      </c>
      <c r="E713" s="4">
        <v>7868</v>
      </c>
      <c r="F713">
        <f t="shared" si="22"/>
        <v>3</v>
      </c>
      <c r="G713" s="6">
        <f t="shared" si="23"/>
        <v>1.4299489790507947</v>
      </c>
      <c r="H713" s="4">
        <f>E713*G713*Inputs!$B$4/SUMPRODUCT($E$5:$E$6785,$G$5:$G$6785)</f>
        <v>5196.9292682105433</v>
      </c>
    </row>
    <row r="714" spans="1:8" x14ac:dyDescent="0.2">
      <c r="A714" s="167" t="s">
        <v>8750</v>
      </c>
      <c r="B714" s="163" t="s">
        <v>8791</v>
      </c>
      <c r="C714" s="164" t="s">
        <v>8792</v>
      </c>
      <c r="D714">
        <v>106.1</v>
      </c>
      <c r="E714" s="4">
        <v>8723</v>
      </c>
      <c r="F714">
        <f t="shared" si="22"/>
        <v>5</v>
      </c>
      <c r="G714" s="6">
        <f t="shared" si="23"/>
        <v>2.0447540826884101</v>
      </c>
      <c r="H714" s="4">
        <f>E714*G714*Inputs!$B$4/SUMPRODUCT($E$5:$E$6785,$G$5:$G$6785)</f>
        <v>8238.8931248396111</v>
      </c>
    </row>
    <row r="715" spans="1:8" x14ac:dyDescent="0.2">
      <c r="A715" s="167" t="s">
        <v>8750</v>
      </c>
      <c r="B715" s="163" t="s">
        <v>8793</v>
      </c>
      <c r="C715" s="164" t="s">
        <v>8794</v>
      </c>
      <c r="D715">
        <v>110.7</v>
      </c>
      <c r="E715" s="4">
        <v>8511</v>
      </c>
      <c r="F715">
        <f t="shared" si="22"/>
        <v>5</v>
      </c>
      <c r="G715" s="6">
        <f t="shared" si="23"/>
        <v>2.0447540826884101</v>
      </c>
      <c r="H715" s="4">
        <f>E715*G715*Inputs!$B$4/SUMPRODUCT($E$5:$E$6785,$G$5:$G$6785)</f>
        <v>8038.6586478860409</v>
      </c>
    </row>
    <row r="716" spans="1:8" x14ac:dyDescent="0.2">
      <c r="A716" s="167" t="s">
        <v>8750</v>
      </c>
      <c r="B716" s="163" t="s">
        <v>8795</v>
      </c>
      <c r="C716" s="164" t="s">
        <v>8796</v>
      </c>
      <c r="D716">
        <v>107.1</v>
      </c>
      <c r="E716" s="4">
        <v>8938</v>
      </c>
      <c r="F716">
        <f t="shared" si="22"/>
        <v>5</v>
      </c>
      <c r="G716" s="6">
        <f t="shared" si="23"/>
        <v>2.0447540826884101</v>
      </c>
      <c r="H716" s="4">
        <f>E716*G716*Inputs!$B$4/SUMPRODUCT($E$5:$E$6785,$G$5:$G$6785)</f>
        <v>8441.961108542524</v>
      </c>
    </row>
    <row r="717" spans="1:8" x14ac:dyDescent="0.2">
      <c r="A717" s="167" t="s">
        <v>8750</v>
      </c>
      <c r="B717" s="163" t="s">
        <v>8797</v>
      </c>
      <c r="C717" s="164" t="s">
        <v>8798</v>
      </c>
      <c r="D717">
        <v>76.900000000000006</v>
      </c>
      <c r="E717" s="4">
        <v>7384</v>
      </c>
      <c r="F717">
        <f t="shared" si="22"/>
        <v>3</v>
      </c>
      <c r="G717" s="6">
        <f t="shared" si="23"/>
        <v>1.4299489790507947</v>
      </c>
      <c r="H717" s="4">
        <f>E717*G717*Inputs!$B$4/SUMPRODUCT($E$5:$E$6785,$G$5:$G$6785)</f>
        <v>4877.2401774868667</v>
      </c>
    </row>
    <row r="718" spans="1:8" x14ac:dyDescent="0.2">
      <c r="A718" s="167" t="s">
        <v>8801</v>
      </c>
      <c r="B718" s="163" t="s">
        <v>8799</v>
      </c>
      <c r="C718" s="164" t="s">
        <v>8800</v>
      </c>
      <c r="D718">
        <v>134.19999999999999</v>
      </c>
      <c r="E718" s="4">
        <v>6640</v>
      </c>
      <c r="F718">
        <f t="shared" si="22"/>
        <v>7</v>
      </c>
      <c r="G718" s="6">
        <f t="shared" si="23"/>
        <v>2.9238940129502371</v>
      </c>
      <c r="H718" s="4">
        <f>E718*G718*Inputs!$B$4/SUMPRODUCT($E$5:$E$6785,$G$5:$G$6785)</f>
        <v>8967.9177844957976</v>
      </c>
    </row>
    <row r="719" spans="1:8" x14ac:dyDescent="0.2">
      <c r="A719" s="167" t="s">
        <v>8801</v>
      </c>
      <c r="B719" s="163" t="s">
        <v>8802</v>
      </c>
      <c r="C719" s="164" t="s">
        <v>8803</v>
      </c>
      <c r="D719">
        <v>177.8</v>
      </c>
      <c r="E719" s="4">
        <v>5840</v>
      </c>
      <c r="F719">
        <f t="shared" si="22"/>
        <v>10</v>
      </c>
      <c r="G719" s="6">
        <f t="shared" si="23"/>
        <v>4.9996826525224378</v>
      </c>
      <c r="H719" s="4">
        <f>E719*G719*Inputs!$B$4/SUMPRODUCT($E$5:$E$6785,$G$5:$G$6785)</f>
        <v>13487.057183215016</v>
      </c>
    </row>
    <row r="720" spans="1:8" x14ac:dyDescent="0.2">
      <c r="A720" s="167" t="s">
        <v>8801</v>
      </c>
      <c r="B720" s="163" t="s">
        <v>8804</v>
      </c>
      <c r="C720" s="164" t="s">
        <v>8805</v>
      </c>
      <c r="D720">
        <v>145.80000000000001</v>
      </c>
      <c r="E720" s="4">
        <v>5944</v>
      </c>
      <c r="F720">
        <f t="shared" si="22"/>
        <v>8</v>
      </c>
      <c r="G720" s="6">
        <f t="shared" si="23"/>
        <v>3.4964063234208851</v>
      </c>
      <c r="H720" s="4">
        <f>E720*G720*Inputs!$B$4/SUMPRODUCT($E$5:$E$6785,$G$5:$G$6785)</f>
        <v>9599.8094020901535</v>
      </c>
    </row>
    <row r="721" spans="1:8" x14ac:dyDescent="0.2">
      <c r="A721" s="167" t="s">
        <v>8801</v>
      </c>
      <c r="B721" s="163" t="s">
        <v>8806</v>
      </c>
      <c r="C721" s="164" t="s">
        <v>8807</v>
      </c>
      <c r="D721">
        <v>110.1</v>
      </c>
      <c r="E721" s="4">
        <v>6302</v>
      </c>
      <c r="F721">
        <f t="shared" si="22"/>
        <v>5</v>
      </c>
      <c r="G721" s="6">
        <f t="shared" si="23"/>
        <v>2.0447540826884101</v>
      </c>
      <c r="H721" s="4">
        <f>E721*G721*Inputs!$B$4/SUMPRODUCT($E$5:$E$6785,$G$5:$G$6785)</f>
        <v>5952.253178119825</v>
      </c>
    </row>
    <row r="722" spans="1:8" x14ac:dyDescent="0.2">
      <c r="A722" s="167" t="s">
        <v>8801</v>
      </c>
      <c r="B722" s="163" t="s">
        <v>8808</v>
      </c>
      <c r="C722" s="164" t="s">
        <v>8809</v>
      </c>
      <c r="D722">
        <v>124.6</v>
      </c>
      <c r="E722" s="4">
        <v>5634</v>
      </c>
      <c r="F722">
        <f t="shared" si="22"/>
        <v>7</v>
      </c>
      <c r="G722" s="6">
        <f t="shared" si="23"/>
        <v>2.9238940129502371</v>
      </c>
      <c r="H722" s="4">
        <f>E722*G722*Inputs!$B$4/SUMPRODUCT($E$5:$E$6785,$G$5:$G$6785)</f>
        <v>7609.2242165435719</v>
      </c>
    </row>
    <row r="723" spans="1:8" x14ac:dyDescent="0.2">
      <c r="A723" s="167" t="s">
        <v>8801</v>
      </c>
      <c r="B723" s="163" t="s">
        <v>8810</v>
      </c>
      <c r="C723" s="164" t="s">
        <v>8811</v>
      </c>
      <c r="D723">
        <v>148.4</v>
      </c>
      <c r="E723" s="4">
        <v>6335</v>
      </c>
      <c r="F723">
        <f t="shared" si="22"/>
        <v>8</v>
      </c>
      <c r="G723" s="6">
        <f t="shared" si="23"/>
        <v>3.4964063234208851</v>
      </c>
      <c r="H723" s="4">
        <f>E723*G723*Inputs!$B$4/SUMPRODUCT($E$5:$E$6785,$G$5:$G$6785)</f>
        <v>10231.290807914054</v>
      </c>
    </row>
    <row r="724" spans="1:8" x14ac:dyDescent="0.2">
      <c r="A724" s="167" t="s">
        <v>8801</v>
      </c>
      <c r="B724" s="163" t="s">
        <v>8812</v>
      </c>
      <c r="C724" s="164" t="s">
        <v>8813</v>
      </c>
      <c r="D724">
        <v>109</v>
      </c>
      <c r="E724" s="4">
        <v>5946</v>
      </c>
      <c r="F724">
        <f t="shared" si="22"/>
        <v>5</v>
      </c>
      <c r="G724" s="6">
        <f t="shared" si="23"/>
        <v>2.0447540826884101</v>
      </c>
      <c r="H724" s="4">
        <f>E724*G724*Inputs!$B$4/SUMPRODUCT($E$5:$E$6785,$G$5:$G$6785)</f>
        <v>5616.0103771977901</v>
      </c>
    </row>
    <row r="725" spans="1:8" x14ac:dyDescent="0.2">
      <c r="A725" s="167" t="s">
        <v>8801</v>
      </c>
      <c r="B725" s="163" t="s">
        <v>8814</v>
      </c>
      <c r="C725" s="164" t="s">
        <v>8815</v>
      </c>
      <c r="D725">
        <v>127.7</v>
      </c>
      <c r="E725" s="4">
        <v>7917</v>
      </c>
      <c r="F725">
        <f t="shared" si="22"/>
        <v>7</v>
      </c>
      <c r="G725" s="6">
        <f t="shared" si="23"/>
        <v>2.9238940129502371</v>
      </c>
      <c r="H725" s="4">
        <f>E725*G725*Inputs!$B$4/SUMPRODUCT($E$5:$E$6785,$G$5:$G$6785)</f>
        <v>10692.621249977896</v>
      </c>
    </row>
    <row r="726" spans="1:8" x14ac:dyDescent="0.2">
      <c r="A726" s="167" t="s">
        <v>8801</v>
      </c>
      <c r="B726" s="163" t="s">
        <v>8816</v>
      </c>
      <c r="C726" s="164" t="s">
        <v>8817</v>
      </c>
      <c r="D726">
        <v>131.69999999999999</v>
      </c>
      <c r="E726" s="4">
        <v>6350</v>
      </c>
      <c r="F726">
        <f t="shared" si="22"/>
        <v>7</v>
      </c>
      <c r="G726" s="6">
        <f t="shared" si="23"/>
        <v>2.9238940129502371</v>
      </c>
      <c r="H726" s="4">
        <f>E726*G726*Inputs!$B$4/SUMPRODUCT($E$5:$E$6785,$G$5:$G$6785)</f>
        <v>8576.2466764379988</v>
      </c>
    </row>
    <row r="727" spans="1:8" x14ac:dyDescent="0.2">
      <c r="A727" s="167" t="s">
        <v>8801</v>
      </c>
      <c r="B727" s="163" t="s">
        <v>8818</v>
      </c>
      <c r="C727" s="164" t="s">
        <v>8819</v>
      </c>
      <c r="D727">
        <v>162.9</v>
      </c>
      <c r="E727" s="4">
        <v>7452</v>
      </c>
      <c r="F727">
        <f t="shared" si="22"/>
        <v>9</v>
      </c>
      <c r="G727" s="6">
        <f t="shared" si="23"/>
        <v>4.1810192586709229</v>
      </c>
      <c r="H727" s="4">
        <f>E727*G727*Inputs!$B$4/SUMPRODUCT($E$5:$E$6785,$G$5:$G$6785)</f>
        <v>14391.86004320587</v>
      </c>
    </row>
    <row r="728" spans="1:8" x14ac:dyDescent="0.2">
      <c r="A728" s="167" t="s">
        <v>8801</v>
      </c>
      <c r="B728" s="163" t="s">
        <v>8820</v>
      </c>
      <c r="C728" s="164" t="s">
        <v>8821</v>
      </c>
      <c r="D728">
        <v>127.3</v>
      </c>
      <c r="E728" s="4">
        <v>7670</v>
      </c>
      <c r="F728">
        <f t="shared" si="22"/>
        <v>7</v>
      </c>
      <c r="G728" s="6">
        <f t="shared" si="23"/>
        <v>2.9238940129502371</v>
      </c>
      <c r="H728" s="4">
        <f>E728*G728*Inputs!$B$4/SUMPRODUCT($E$5:$E$6785,$G$5:$G$6785)</f>
        <v>10359.025513114872</v>
      </c>
    </row>
    <row r="729" spans="1:8" x14ac:dyDescent="0.2">
      <c r="A729" s="167" t="s">
        <v>8801</v>
      </c>
      <c r="B729" s="163" t="s">
        <v>8822</v>
      </c>
      <c r="C729" s="164" t="s">
        <v>8823</v>
      </c>
      <c r="D729">
        <v>142.5</v>
      </c>
      <c r="E729" s="4">
        <v>6703</v>
      </c>
      <c r="F729">
        <f t="shared" si="22"/>
        <v>8</v>
      </c>
      <c r="G729" s="6">
        <f t="shared" si="23"/>
        <v>3.4964063234208851</v>
      </c>
      <c r="H729" s="4">
        <f>E729*G729*Inputs!$B$4/SUMPRODUCT($E$5:$E$6785,$G$5:$G$6785)</f>
        <v>10825.626248689485</v>
      </c>
    </row>
    <row r="730" spans="1:8" x14ac:dyDescent="0.2">
      <c r="A730" s="167" t="s">
        <v>8801</v>
      </c>
      <c r="B730" s="163" t="s">
        <v>8824</v>
      </c>
      <c r="C730" s="164" t="s">
        <v>8825</v>
      </c>
      <c r="D730">
        <v>145.9</v>
      </c>
      <c r="E730" s="4">
        <v>5749</v>
      </c>
      <c r="F730">
        <f t="shared" si="22"/>
        <v>8</v>
      </c>
      <c r="G730" s="6">
        <f t="shared" si="23"/>
        <v>3.4964063234208851</v>
      </c>
      <c r="H730" s="4">
        <f>E730*G730*Inputs!$B$4/SUMPRODUCT($E$5:$E$6785,$G$5:$G$6785)</f>
        <v>9284.8762201575191</v>
      </c>
    </row>
    <row r="731" spans="1:8" x14ac:dyDescent="0.2">
      <c r="A731" s="167" t="s">
        <v>8801</v>
      </c>
      <c r="B731" s="163" t="s">
        <v>8826</v>
      </c>
      <c r="C731" s="164" t="s">
        <v>8827</v>
      </c>
      <c r="D731">
        <v>125.7</v>
      </c>
      <c r="E731" s="4">
        <v>6900</v>
      </c>
      <c r="F731">
        <f t="shared" si="22"/>
        <v>7</v>
      </c>
      <c r="G731" s="6">
        <f t="shared" si="23"/>
        <v>2.9238940129502371</v>
      </c>
      <c r="H731" s="4">
        <f>E731*G731*Inputs!$B$4/SUMPRODUCT($E$5:$E$6785,$G$5:$G$6785)</f>
        <v>9319.0711917200297</v>
      </c>
    </row>
    <row r="732" spans="1:8" x14ac:dyDescent="0.2">
      <c r="A732" s="167" t="s">
        <v>8801</v>
      </c>
      <c r="B732" s="163" t="s">
        <v>8828</v>
      </c>
      <c r="C732" s="164" t="s">
        <v>8829</v>
      </c>
      <c r="D732">
        <v>111.9</v>
      </c>
      <c r="E732" s="4">
        <v>7194</v>
      </c>
      <c r="F732">
        <f t="shared" si="22"/>
        <v>6</v>
      </c>
      <c r="G732" s="6">
        <f t="shared" si="23"/>
        <v>2.4451266266449672</v>
      </c>
      <c r="H732" s="4">
        <f>E732*G732*Inputs!$B$4/SUMPRODUCT($E$5:$E$6785,$G$5:$G$6785)</f>
        <v>8125.1932905247768</v>
      </c>
    </row>
    <row r="733" spans="1:8" x14ac:dyDescent="0.2">
      <c r="A733" s="167" t="s">
        <v>8801</v>
      </c>
      <c r="B733" s="163" t="s">
        <v>8830</v>
      </c>
      <c r="C733" s="164" t="s">
        <v>8831</v>
      </c>
      <c r="D733">
        <v>101.9</v>
      </c>
      <c r="E733" s="4">
        <v>5675</v>
      </c>
      <c r="F733">
        <f t="shared" si="22"/>
        <v>5</v>
      </c>
      <c r="G733" s="6">
        <f t="shared" si="23"/>
        <v>2.0447540826884101</v>
      </c>
      <c r="H733" s="4">
        <f>E733*G733*Inputs!$B$4/SUMPRODUCT($E$5:$E$6785,$G$5:$G$6785)</f>
        <v>5360.0502675071421</v>
      </c>
    </row>
    <row r="734" spans="1:8" x14ac:dyDescent="0.2">
      <c r="A734" s="167" t="s">
        <v>8801</v>
      </c>
      <c r="B734" s="163" t="s">
        <v>8832</v>
      </c>
      <c r="C734" s="164" t="s">
        <v>8833</v>
      </c>
      <c r="D734">
        <v>111.6</v>
      </c>
      <c r="E734" s="4">
        <v>7565</v>
      </c>
      <c r="F734">
        <f t="shared" si="22"/>
        <v>6</v>
      </c>
      <c r="G734" s="6">
        <f t="shared" si="23"/>
        <v>2.4451266266449672</v>
      </c>
      <c r="H734" s="4">
        <f>E734*G734*Inputs!$B$4/SUMPRODUCT($E$5:$E$6785,$G$5:$G$6785)</f>
        <v>8544.215630083394</v>
      </c>
    </row>
    <row r="735" spans="1:8" x14ac:dyDescent="0.2">
      <c r="A735" s="167" t="s">
        <v>8801</v>
      </c>
      <c r="B735" s="163" t="s">
        <v>8834</v>
      </c>
      <c r="C735" s="164" t="s">
        <v>8835</v>
      </c>
      <c r="D735">
        <v>121.2</v>
      </c>
      <c r="E735" s="4">
        <v>7241</v>
      </c>
      <c r="F735">
        <f t="shared" si="22"/>
        <v>6</v>
      </c>
      <c r="G735" s="6">
        <f t="shared" si="23"/>
        <v>2.4451266266449672</v>
      </c>
      <c r="H735" s="4">
        <f>E735*G735*Inputs!$B$4/SUMPRODUCT($E$5:$E$6785,$G$5:$G$6785)</f>
        <v>8178.2769831373225</v>
      </c>
    </row>
    <row r="736" spans="1:8" x14ac:dyDescent="0.2">
      <c r="A736" s="167" t="s">
        <v>8801</v>
      </c>
      <c r="B736" s="163" t="s">
        <v>8836</v>
      </c>
      <c r="C736" s="164" t="s">
        <v>8837</v>
      </c>
      <c r="D736">
        <v>164.3</v>
      </c>
      <c r="E736" s="4">
        <v>5751</v>
      </c>
      <c r="F736">
        <f t="shared" si="22"/>
        <v>9</v>
      </c>
      <c r="G736" s="6">
        <f t="shared" si="23"/>
        <v>4.1810192586709229</v>
      </c>
      <c r="H736" s="4">
        <f>E736*G736*Inputs!$B$4/SUMPRODUCT($E$5:$E$6785,$G$5:$G$6785)</f>
        <v>11106.76155508279</v>
      </c>
    </row>
    <row r="737" spans="1:8" x14ac:dyDescent="0.2">
      <c r="A737" s="167" t="s">
        <v>8801</v>
      </c>
      <c r="B737" s="163" t="s">
        <v>8838</v>
      </c>
      <c r="C737" s="164" t="s">
        <v>8839</v>
      </c>
      <c r="D737">
        <v>130.5</v>
      </c>
      <c r="E737" s="4">
        <v>7730</v>
      </c>
      <c r="F737">
        <f t="shared" si="22"/>
        <v>7</v>
      </c>
      <c r="G737" s="6">
        <f t="shared" si="23"/>
        <v>2.9238940129502371</v>
      </c>
      <c r="H737" s="4">
        <f>E737*G737*Inputs!$B$4/SUMPRODUCT($E$5:$E$6785,$G$5:$G$6785)</f>
        <v>10440.060914782003</v>
      </c>
    </row>
    <row r="738" spans="1:8" x14ac:dyDescent="0.2">
      <c r="A738" s="167" t="s">
        <v>8801</v>
      </c>
      <c r="B738" s="163" t="s">
        <v>8840</v>
      </c>
      <c r="C738" s="164" t="s">
        <v>8841</v>
      </c>
      <c r="D738">
        <v>128</v>
      </c>
      <c r="E738" s="4">
        <v>5983</v>
      </c>
      <c r="F738">
        <f t="shared" si="22"/>
        <v>7</v>
      </c>
      <c r="G738" s="6">
        <f t="shared" si="23"/>
        <v>2.9238940129502371</v>
      </c>
      <c r="H738" s="4">
        <f>E738*G738*Inputs!$B$4/SUMPRODUCT($E$5:$E$6785,$G$5:$G$6785)</f>
        <v>8080.5801362407165</v>
      </c>
    </row>
    <row r="739" spans="1:8" x14ac:dyDescent="0.2">
      <c r="A739" s="167" t="s">
        <v>8801</v>
      </c>
      <c r="B739" s="163" t="s">
        <v>8842</v>
      </c>
      <c r="C739" s="164" t="s">
        <v>8843</v>
      </c>
      <c r="D739">
        <v>146.80000000000001</v>
      </c>
      <c r="E739" s="4">
        <v>5761</v>
      </c>
      <c r="F739">
        <f t="shared" si="22"/>
        <v>8</v>
      </c>
      <c r="G739" s="6">
        <f t="shared" si="23"/>
        <v>3.4964063234208851</v>
      </c>
      <c r="H739" s="4">
        <f>E739*G739*Inputs!$B$4/SUMPRODUCT($E$5:$E$6785,$G$5:$G$6785)</f>
        <v>9304.2567236610648</v>
      </c>
    </row>
    <row r="740" spans="1:8" x14ac:dyDescent="0.2">
      <c r="A740" s="167" t="s">
        <v>8801</v>
      </c>
      <c r="B740" s="163" t="s">
        <v>8844</v>
      </c>
      <c r="C740" s="164" t="s">
        <v>8845</v>
      </c>
      <c r="D740">
        <v>140.30000000000001</v>
      </c>
      <c r="E740" s="4">
        <v>7230</v>
      </c>
      <c r="F740">
        <f t="shared" si="22"/>
        <v>8</v>
      </c>
      <c r="G740" s="6">
        <f t="shared" si="23"/>
        <v>3.4964063234208851</v>
      </c>
      <c r="H740" s="4">
        <f>E740*G740*Inputs!$B$4/SUMPRODUCT($E$5:$E$6785,$G$5:$G$6785)</f>
        <v>11676.753360886913</v>
      </c>
    </row>
    <row r="741" spans="1:8" x14ac:dyDescent="0.2">
      <c r="A741" s="167" t="s">
        <v>8801</v>
      </c>
      <c r="B741" s="163" t="s">
        <v>8846</v>
      </c>
      <c r="C741" s="164" t="s">
        <v>8847</v>
      </c>
      <c r="D741">
        <v>100.8</v>
      </c>
      <c r="E741" s="4">
        <v>7760</v>
      </c>
      <c r="F741">
        <f t="shared" si="22"/>
        <v>5</v>
      </c>
      <c r="G741" s="6">
        <f t="shared" si="23"/>
        <v>2.0447540826884101</v>
      </c>
      <c r="H741" s="4">
        <f>E741*G741*Inputs!$B$4/SUMPRODUCT($E$5:$E$6785,$G$5:$G$6785)</f>
        <v>7329.3374583005134</v>
      </c>
    </row>
    <row r="742" spans="1:8" x14ac:dyDescent="0.2">
      <c r="A742" s="167" t="s">
        <v>8801</v>
      </c>
      <c r="B742" s="163" t="s">
        <v>8848</v>
      </c>
      <c r="C742" s="164" t="s">
        <v>8849</v>
      </c>
      <c r="D742">
        <v>79.7</v>
      </c>
      <c r="E742" s="4">
        <v>6587</v>
      </c>
      <c r="F742">
        <f t="shared" si="22"/>
        <v>3</v>
      </c>
      <c r="G742" s="6">
        <f t="shared" si="23"/>
        <v>1.4299489790507947</v>
      </c>
      <c r="H742" s="4">
        <f>E742*G742*Inputs!$B$4/SUMPRODUCT($E$5:$E$6785,$G$5:$G$6785)</f>
        <v>4350.8100012332043</v>
      </c>
    </row>
    <row r="743" spans="1:8" x14ac:dyDescent="0.2">
      <c r="A743" s="167" t="s">
        <v>8801</v>
      </c>
      <c r="B743" s="163" t="s">
        <v>8850</v>
      </c>
      <c r="C743" s="164" t="s">
        <v>8851</v>
      </c>
      <c r="D743">
        <v>125.9</v>
      </c>
      <c r="E743" s="4">
        <v>5732</v>
      </c>
      <c r="F743">
        <f t="shared" si="22"/>
        <v>7</v>
      </c>
      <c r="G743" s="6">
        <f t="shared" si="23"/>
        <v>2.9238940129502371</v>
      </c>
      <c r="H743" s="4">
        <f>E743*G743*Inputs!$B$4/SUMPRODUCT($E$5:$E$6785,$G$5:$G$6785)</f>
        <v>7741.5820392665519</v>
      </c>
    </row>
    <row r="744" spans="1:8" x14ac:dyDescent="0.2">
      <c r="A744" s="167" t="s">
        <v>8801</v>
      </c>
      <c r="B744" s="163" t="s">
        <v>8852</v>
      </c>
      <c r="C744" s="164" t="s">
        <v>8853</v>
      </c>
      <c r="D744">
        <v>196.9</v>
      </c>
      <c r="E744" s="4">
        <v>5456</v>
      </c>
      <c r="F744">
        <f t="shared" si="22"/>
        <v>10</v>
      </c>
      <c r="G744" s="6">
        <f t="shared" si="23"/>
        <v>4.9996826525224378</v>
      </c>
      <c r="H744" s="4">
        <f>E744*G744*Inputs!$B$4/SUMPRODUCT($E$5:$E$6785,$G$5:$G$6785)</f>
        <v>12600.236984866631</v>
      </c>
    </row>
    <row r="745" spans="1:8" x14ac:dyDescent="0.2">
      <c r="A745" s="167" t="s">
        <v>8801</v>
      </c>
      <c r="B745" s="163" t="s">
        <v>8854</v>
      </c>
      <c r="C745" s="164" t="s">
        <v>8855</v>
      </c>
      <c r="D745">
        <v>124</v>
      </c>
      <c r="E745" s="4">
        <v>6247</v>
      </c>
      <c r="F745">
        <f t="shared" si="22"/>
        <v>7</v>
      </c>
      <c r="G745" s="6">
        <f t="shared" si="23"/>
        <v>2.9238940129502371</v>
      </c>
      <c r="H745" s="4">
        <f>E745*G745*Inputs!$B$4/SUMPRODUCT($E$5:$E$6785,$G$5:$G$6785)</f>
        <v>8437.1359035760906</v>
      </c>
    </row>
    <row r="746" spans="1:8" x14ac:dyDescent="0.2">
      <c r="A746" s="167" t="s">
        <v>8801</v>
      </c>
      <c r="B746" s="163" t="s">
        <v>8856</v>
      </c>
      <c r="C746" s="164" t="s">
        <v>8857</v>
      </c>
      <c r="D746">
        <v>101.6</v>
      </c>
      <c r="E746" s="4">
        <v>6404</v>
      </c>
      <c r="F746">
        <f t="shared" si="22"/>
        <v>5</v>
      </c>
      <c r="G746" s="6">
        <f t="shared" si="23"/>
        <v>2.0447540826884101</v>
      </c>
      <c r="H746" s="4">
        <f>E746*G746*Inputs!$B$4/SUMPRODUCT($E$5:$E$6785,$G$5:$G$6785)</f>
        <v>6048.5924075974863</v>
      </c>
    </row>
    <row r="747" spans="1:8" x14ac:dyDescent="0.2">
      <c r="A747" s="167" t="s">
        <v>8801</v>
      </c>
      <c r="B747" s="163" t="s">
        <v>8858</v>
      </c>
      <c r="C747" s="164" t="s">
        <v>8859</v>
      </c>
      <c r="D747">
        <v>143.19999999999999</v>
      </c>
      <c r="E747" s="4">
        <v>6098</v>
      </c>
      <c r="F747">
        <f t="shared" si="22"/>
        <v>8</v>
      </c>
      <c r="G747" s="6">
        <f t="shared" si="23"/>
        <v>3.4964063234208851</v>
      </c>
      <c r="H747" s="4">
        <f>E747*G747*Inputs!$B$4/SUMPRODUCT($E$5:$E$6785,$G$5:$G$6785)</f>
        <v>9848.5258637190036</v>
      </c>
    </row>
    <row r="748" spans="1:8" x14ac:dyDescent="0.2">
      <c r="A748" s="167" t="s">
        <v>8801</v>
      </c>
      <c r="B748" s="163" t="s">
        <v>8860</v>
      </c>
      <c r="C748" s="164" t="s">
        <v>8861</v>
      </c>
      <c r="D748">
        <v>140.30000000000001</v>
      </c>
      <c r="E748" s="4">
        <v>5707</v>
      </c>
      <c r="F748">
        <f t="shared" si="22"/>
        <v>8</v>
      </c>
      <c r="G748" s="6">
        <f t="shared" si="23"/>
        <v>3.4964063234208851</v>
      </c>
      <c r="H748" s="4">
        <f>E748*G748*Inputs!$B$4/SUMPRODUCT($E$5:$E$6785,$G$5:$G$6785)</f>
        <v>9217.0444578951046</v>
      </c>
    </row>
    <row r="749" spans="1:8" x14ac:dyDescent="0.2">
      <c r="A749" s="167" t="s">
        <v>8801</v>
      </c>
      <c r="B749" s="163" t="s">
        <v>8862</v>
      </c>
      <c r="C749" s="164" t="s">
        <v>8863</v>
      </c>
      <c r="D749">
        <v>115.9</v>
      </c>
      <c r="E749" s="4">
        <v>6690</v>
      </c>
      <c r="F749">
        <f t="shared" si="22"/>
        <v>6</v>
      </c>
      <c r="G749" s="6">
        <f t="shared" si="23"/>
        <v>2.4451266266449672</v>
      </c>
      <c r="H749" s="4">
        <f>E749*G749*Inputs!$B$4/SUMPRODUCT($E$5:$E$6785,$G$5:$G$6785)</f>
        <v>7555.9553952753331</v>
      </c>
    </row>
    <row r="750" spans="1:8" x14ac:dyDescent="0.2">
      <c r="A750" s="167" t="s">
        <v>8801</v>
      </c>
      <c r="B750" s="163" t="s">
        <v>8864</v>
      </c>
      <c r="C750" s="164" t="s">
        <v>8865</v>
      </c>
      <c r="D750">
        <v>152.5</v>
      </c>
      <c r="E750" s="4">
        <v>6021</v>
      </c>
      <c r="F750">
        <f t="shared" si="22"/>
        <v>9</v>
      </c>
      <c r="G750" s="6">
        <f t="shared" si="23"/>
        <v>4.1810192586709229</v>
      </c>
      <c r="H750" s="4">
        <f>E750*G750*Inputs!$B$4/SUMPRODUCT($E$5:$E$6785,$G$5:$G$6785)</f>
        <v>11628.20575954677</v>
      </c>
    </row>
    <row r="751" spans="1:8" x14ac:dyDescent="0.2">
      <c r="A751" s="167" t="s">
        <v>8801</v>
      </c>
      <c r="B751" s="163" t="s">
        <v>8866</v>
      </c>
      <c r="C751" s="164" t="s">
        <v>8867</v>
      </c>
      <c r="D751">
        <v>151.1</v>
      </c>
      <c r="E751" s="4">
        <v>7169</v>
      </c>
      <c r="F751">
        <f t="shared" si="22"/>
        <v>9</v>
      </c>
      <c r="G751" s="6">
        <f t="shared" si="23"/>
        <v>4.1810192586709229</v>
      </c>
      <c r="H751" s="4">
        <f>E751*G751*Inputs!$B$4/SUMPRODUCT($E$5:$E$6785,$G$5:$G$6785)</f>
        <v>13845.309265934364</v>
      </c>
    </row>
    <row r="752" spans="1:8" x14ac:dyDescent="0.2">
      <c r="A752" s="167" t="s">
        <v>8801</v>
      </c>
      <c r="B752" s="163" t="s">
        <v>8868</v>
      </c>
      <c r="C752" s="164" t="s">
        <v>8869</v>
      </c>
      <c r="D752">
        <v>99.2</v>
      </c>
      <c r="E752" s="4">
        <v>5500</v>
      </c>
      <c r="F752">
        <f t="shared" si="22"/>
        <v>5</v>
      </c>
      <c r="G752" s="6">
        <f t="shared" si="23"/>
        <v>2.0447540826884101</v>
      </c>
      <c r="H752" s="4">
        <f>E752*G752*Inputs!$B$4/SUMPRODUCT($E$5:$E$6785,$G$5:$G$6785)</f>
        <v>5194.7623737954682</v>
      </c>
    </row>
    <row r="753" spans="1:8" x14ac:dyDescent="0.2">
      <c r="A753" s="167" t="s">
        <v>8801</v>
      </c>
      <c r="B753" s="163" t="s">
        <v>8870</v>
      </c>
      <c r="C753" s="164" t="s">
        <v>8871</v>
      </c>
      <c r="D753">
        <v>189.2</v>
      </c>
      <c r="E753" s="4">
        <v>6400</v>
      </c>
      <c r="F753">
        <f t="shared" si="22"/>
        <v>10</v>
      </c>
      <c r="G753" s="6">
        <f t="shared" si="23"/>
        <v>4.9996826525224378</v>
      </c>
      <c r="H753" s="4">
        <f>E753*G753*Inputs!$B$4/SUMPRODUCT($E$5:$E$6785,$G$5:$G$6785)</f>
        <v>14780.336639139743</v>
      </c>
    </row>
    <row r="754" spans="1:8" x14ac:dyDescent="0.2">
      <c r="A754" s="167" t="s">
        <v>8801</v>
      </c>
      <c r="B754" s="163" t="s">
        <v>5054</v>
      </c>
      <c r="C754" s="164" t="s">
        <v>3622</v>
      </c>
      <c r="D754">
        <v>102.5</v>
      </c>
      <c r="E754" s="4">
        <v>6841</v>
      </c>
      <c r="F754">
        <f t="shared" si="22"/>
        <v>5</v>
      </c>
      <c r="G754" s="6">
        <f t="shared" si="23"/>
        <v>2.0447540826884101</v>
      </c>
      <c r="H754" s="4">
        <f>E754*G754*Inputs!$B$4/SUMPRODUCT($E$5:$E$6785,$G$5:$G$6785)</f>
        <v>6461.3398907517812</v>
      </c>
    </row>
    <row r="755" spans="1:8" x14ac:dyDescent="0.2">
      <c r="A755" s="167" t="s">
        <v>3625</v>
      </c>
      <c r="B755" s="163" t="s">
        <v>3623</v>
      </c>
      <c r="C755" s="164" t="s">
        <v>3624</v>
      </c>
      <c r="D755">
        <v>76.8</v>
      </c>
      <c r="E755" s="4">
        <v>9903</v>
      </c>
      <c r="F755">
        <f t="shared" si="22"/>
        <v>3</v>
      </c>
      <c r="G755" s="6">
        <f t="shared" si="23"/>
        <v>1.4299489790507947</v>
      </c>
      <c r="H755" s="4">
        <f>E755*G755*Inputs!$B$4/SUMPRODUCT($E$5:$E$6785,$G$5:$G$6785)</f>
        <v>6541.0765814805563</v>
      </c>
    </row>
    <row r="756" spans="1:8" x14ac:dyDescent="0.2">
      <c r="A756" s="167" t="s">
        <v>3625</v>
      </c>
      <c r="B756" s="163" t="s">
        <v>3626</v>
      </c>
      <c r="C756" s="164" t="s">
        <v>3627</v>
      </c>
      <c r="D756">
        <v>122.2</v>
      </c>
      <c r="E756" s="4">
        <v>6347</v>
      </c>
      <c r="F756">
        <f t="shared" si="22"/>
        <v>6</v>
      </c>
      <c r="G756" s="6">
        <f t="shared" si="23"/>
        <v>2.4451266266449672</v>
      </c>
      <c r="H756" s="4">
        <f>E756*G756*Inputs!$B$4/SUMPRODUCT($E$5:$E$6785,$G$5:$G$6785)</f>
        <v>7168.5573832305745</v>
      </c>
    </row>
    <row r="757" spans="1:8" x14ac:dyDescent="0.2">
      <c r="A757" s="167" t="s">
        <v>3625</v>
      </c>
      <c r="B757" s="163" t="s">
        <v>3628</v>
      </c>
      <c r="C757" s="164" t="s">
        <v>3629</v>
      </c>
      <c r="D757">
        <v>79.2</v>
      </c>
      <c r="E757" s="4">
        <v>6218</v>
      </c>
      <c r="F757">
        <f t="shared" si="22"/>
        <v>3</v>
      </c>
      <c r="G757" s="6">
        <f t="shared" si="23"/>
        <v>1.4299489790507947</v>
      </c>
      <c r="H757" s="4">
        <f>E757*G757*Inputs!$B$4/SUMPRODUCT($E$5:$E$6785,$G$5:$G$6785)</f>
        <v>4107.0800952889122</v>
      </c>
    </row>
    <row r="758" spans="1:8" x14ac:dyDescent="0.2">
      <c r="A758" s="167" t="s">
        <v>3625</v>
      </c>
      <c r="B758" s="163" t="s">
        <v>3630</v>
      </c>
      <c r="C758" s="164" t="s">
        <v>3631</v>
      </c>
      <c r="D758">
        <v>74.099999999999994</v>
      </c>
      <c r="E758" s="4">
        <v>6464</v>
      </c>
      <c r="F758">
        <f t="shared" si="22"/>
        <v>2</v>
      </c>
      <c r="G758" s="6">
        <f t="shared" si="23"/>
        <v>1.195804741189294</v>
      </c>
      <c r="H758" s="4">
        <f>E758*G758*Inputs!$B$4/SUMPRODUCT($E$5:$E$6785,$G$5:$G$6785)</f>
        <v>3570.454734111066</v>
      </c>
    </row>
    <row r="759" spans="1:8" x14ac:dyDescent="0.2">
      <c r="A759" s="167" t="s">
        <v>3625</v>
      </c>
      <c r="B759" s="163" t="s">
        <v>3632</v>
      </c>
      <c r="C759" s="164" t="s">
        <v>3633</v>
      </c>
      <c r="D759">
        <v>78.5</v>
      </c>
      <c r="E759" s="4">
        <v>5064</v>
      </c>
      <c r="F759">
        <f t="shared" si="22"/>
        <v>3</v>
      </c>
      <c r="G759" s="6">
        <f t="shared" si="23"/>
        <v>1.4299489790507947</v>
      </c>
      <c r="H759" s="4">
        <f>E759*G759*Inputs!$B$4/SUMPRODUCT($E$5:$E$6785,$G$5:$G$6785)</f>
        <v>3344.846188894026</v>
      </c>
    </row>
    <row r="760" spans="1:8" x14ac:dyDescent="0.2">
      <c r="A760" s="167" t="s">
        <v>3625</v>
      </c>
      <c r="B760" s="163" t="s">
        <v>3634</v>
      </c>
      <c r="C760" s="164" t="s">
        <v>3635</v>
      </c>
      <c r="D760">
        <v>92.7</v>
      </c>
      <c r="E760" s="4">
        <v>12433</v>
      </c>
      <c r="F760">
        <f t="shared" si="22"/>
        <v>4</v>
      </c>
      <c r="G760" s="6">
        <f t="shared" si="23"/>
        <v>1.7099397688077311</v>
      </c>
      <c r="H760" s="4">
        <f>E760*G760*Inputs!$B$4/SUMPRODUCT($E$5:$E$6785,$G$5:$G$6785)</f>
        <v>9820.162161130118</v>
      </c>
    </row>
    <row r="761" spans="1:8" x14ac:dyDescent="0.2">
      <c r="A761" s="167" t="s">
        <v>3625</v>
      </c>
      <c r="B761" s="163" t="s">
        <v>3636</v>
      </c>
      <c r="C761" s="164" t="s">
        <v>3637</v>
      </c>
      <c r="D761">
        <v>74.5</v>
      </c>
      <c r="E761" s="4">
        <v>10261</v>
      </c>
      <c r="F761">
        <f t="shared" si="22"/>
        <v>3</v>
      </c>
      <c r="G761" s="6">
        <f t="shared" si="23"/>
        <v>1.4299489790507947</v>
      </c>
      <c r="H761" s="4">
        <f>E761*G761*Inputs!$B$4/SUMPRODUCT($E$5:$E$6785,$G$5:$G$6785)</f>
        <v>6777.5408262720384</v>
      </c>
    </row>
    <row r="762" spans="1:8" x14ac:dyDescent="0.2">
      <c r="A762" s="167" t="s">
        <v>3625</v>
      </c>
      <c r="B762" s="163" t="s">
        <v>3638</v>
      </c>
      <c r="C762" s="164" t="s">
        <v>3639</v>
      </c>
      <c r="D762">
        <v>70.099999999999994</v>
      </c>
      <c r="E762" s="4">
        <v>5912</v>
      </c>
      <c r="F762">
        <f t="shared" si="22"/>
        <v>2</v>
      </c>
      <c r="G762" s="6">
        <f t="shared" si="23"/>
        <v>1.195804741189294</v>
      </c>
      <c r="H762" s="4">
        <f>E762*G762*Inputs!$B$4/SUMPRODUCT($E$5:$E$6785,$G$5:$G$6785)</f>
        <v>3265.5520402327697</v>
      </c>
    </row>
    <row r="763" spans="1:8" x14ac:dyDescent="0.2">
      <c r="A763" s="167" t="s">
        <v>3625</v>
      </c>
      <c r="B763" s="163" t="s">
        <v>3640</v>
      </c>
      <c r="C763" s="164" t="s">
        <v>3641</v>
      </c>
      <c r="D763">
        <v>89.6</v>
      </c>
      <c r="E763" s="4">
        <v>11411</v>
      </c>
      <c r="F763">
        <f t="shared" si="22"/>
        <v>4</v>
      </c>
      <c r="G763" s="6">
        <f t="shared" si="23"/>
        <v>1.7099397688077311</v>
      </c>
      <c r="H763" s="4">
        <f>E763*G763*Inputs!$B$4/SUMPRODUCT($E$5:$E$6785,$G$5:$G$6785)</f>
        <v>9012.9389866207493</v>
      </c>
    </row>
    <row r="764" spans="1:8" x14ac:dyDescent="0.2">
      <c r="A764" s="167" t="s">
        <v>3625</v>
      </c>
      <c r="B764" s="163" t="s">
        <v>3642</v>
      </c>
      <c r="C764" s="164" t="s">
        <v>3643</v>
      </c>
      <c r="D764">
        <v>92.5</v>
      </c>
      <c r="E764" s="4">
        <v>6901</v>
      </c>
      <c r="F764">
        <f t="shared" si="22"/>
        <v>4</v>
      </c>
      <c r="G764" s="6">
        <f t="shared" si="23"/>
        <v>1.7099397688077311</v>
      </c>
      <c r="H764" s="4">
        <f>E764*G764*Inputs!$B$4/SUMPRODUCT($E$5:$E$6785,$G$5:$G$6785)</f>
        <v>5450.7310443142405</v>
      </c>
    </row>
    <row r="765" spans="1:8" x14ac:dyDescent="0.2">
      <c r="A765" s="167" t="s">
        <v>3625</v>
      </c>
      <c r="B765" s="163" t="s">
        <v>3644</v>
      </c>
      <c r="C765" s="164" t="s">
        <v>5093</v>
      </c>
      <c r="D765">
        <v>74.3</v>
      </c>
      <c r="E765" s="4">
        <v>6186</v>
      </c>
      <c r="F765">
        <f t="shared" si="22"/>
        <v>3</v>
      </c>
      <c r="G765" s="6">
        <f t="shared" si="23"/>
        <v>1.4299489790507947</v>
      </c>
      <c r="H765" s="4">
        <f>E765*G765*Inputs!$B$4/SUMPRODUCT($E$5:$E$6785,$G$5:$G$6785)</f>
        <v>4085.9436264807355</v>
      </c>
    </row>
    <row r="766" spans="1:8" x14ac:dyDescent="0.2">
      <c r="A766" s="167" t="s">
        <v>3625</v>
      </c>
      <c r="B766" s="163" t="s">
        <v>5094</v>
      </c>
      <c r="C766" s="164" t="s">
        <v>5095</v>
      </c>
      <c r="D766">
        <v>70.8</v>
      </c>
      <c r="E766" s="4">
        <v>6012</v>
      </c>
      <c r="F766">
        <f t="shared" si="22"/>
        <v>2</v>
      </c>
      <c r="G766" s="6">
        <f t="shared" si="23"/>
        <v>1.195804741189294</v>
      </c>
      <c r="H766" s="4">
        <f>E766*G766*Inputs!$B$4/SUMPRODUCT($E$5:$E$6785,$G$5:$G$6785)</f>
        <v>3320.7880355005773</v>
      </c>
    </row>
    <row r="767" spans="1:8" x14ac:dyDescent="0.2">
      <c r="A767" s="167" t="s">
        <v>3625</v>
      </c>
      <c r="B767" s="163" t="s">
        <v>5096</v>
      </c>
      <c r="C767" s="164" t="s">
        <v>5097</v>
      </c>
      <c r="D767">
        <v>81.099999999999994</v>
      </c>
      <c r="E767" s="4">
        <v>6806</v>
      </c>
      <c r="F767">
        <f t="shared" si="22"/>
        <v>3</v>
      </c>
      <c r="G767" s="6">
        <f t="shared" si="23"/>
        <v>1.4299489790507947</v>
      </c>
      <c r="H767" s="4">
        <f>E767*G767*Inputs!$B$4/SUMPRODUCT($E$5:$E$6785,$G$5:$G$6785)</f>
        <v>4495.462709639166</v>
      </c>
    </row>
    <row r="768" spans="1:8" x14ac:dyDescent="0.2">
      <c r="A768" s="167" t="s">
        <v>3625</v>
      </c>
      <c r="B768" s="163" t="s">
        <v>5098</v>
      </c>
      <c r="C768" s="164" t="s">
        <v>5099</v>
      </c>
      <c r="D768">
        <v>82.8</v>
      </c>
      <c r="E768" s="4">
        <v>11335</v>
      </c>
      <c r="F768">
        <f t="shared" si="22"/>
        <v>3</v>
      </c>
      <c r="G768" s="6">
        <f t="shared" si="23"/>
        <v>1.4299489790507947</v>
      </c>
      <c r="H768" s="4">
        <f>E768*G768*Inputs!$B$4/SUMPRODUCT($E$5:$E$6785,$G$5:$G$6785)</f>
        <v>7486.933560646482</v>
      </c>
    </row>
    <row r="769" spans="1:8" x14ac:dyDescent="0.2">
      <c r="A769" s="167" t="s">
        <v>3625</v>
      </c>
      <c r="B769" s="163" t="s">
        <v>5100</v>
      </c>
      <c r="C769" s="164" t="s">
        <v>5101</v>
      </c>
      <c r="D769">
        <v>82.5</v>
      </c>
      <c r="E769" s="4">
        <v>6231</v>
      </c>
      <c r="F769">
        <f t="shared" si="22"/>
        <v>3</v>
      </c>
      <c r="G769" s="6">
        <f t="shared" si="23"/>
        <v>1.4299489790507947</v>
      </c>
      <c r="H769" s="4">
        <f>E769*G769*Inputs!$B$4/SUMPRODUCT($E$5:$E$6785,$G$5:$G$6785)</f>
        <v>4115.6667857422335</v>
      </c>
    </row>
    <row r="770" spans="1:8" x14ac:dyDescent="0.2">
      <c r="A770" s="167" t="s">
        <v>3625</v>
      </c>
      <c r="B770" s="163" t="s">
        <v>5102</v>
      </c>
      <c r="C770" s="164" t="s">
        <v>5103</v>
      </c>
      <c r="D770">
        <v>84.8</v>
      </c>
      <c r="E770" s="4">
        <v>6490</v>
      </c>
      <c r="F770">
        <f t="shared" si="22"/>
        <v>3</v>
      </c>
      <c r="G770" s="6">
        <f t="shared" si="23"/>
        <v>1.4299489790507947</v>
      </c>
      <c r="H770" s="4">
        <f>E770*G770*Inputs!$B$4/SUMPRODUCT($E$5:$E$6785,$G$5:$G$6785)</f>
        <v>4286.7400801584181</v>
      </c>
    </row>
    <row r="771" spans="1:8" x14ac:dyDescent="0.2">
      <c r="A771" s="167" t="s">
        <v>3625</v>
      </c>
      <c r="B771" s="163" t="s">
        <v>5104</v>
      </c>
      <c r="C771" s="164" t="s">
        <v>5105</v>
      </c>
      <c r="D771">
        <v>97.3</v>
      </c>
      <c r="E771" s="4">
        <v>7331</v>
      </c>
      <c r="F771">
        <f t="shared" si="22"/>
        <v>4</v>
      </c>
      <c r="G771" s="6">
        <f t="shared" si="23"/>
        <v>1.7099397688077311</v>
      </c>
      <c r="H771" s="4">
        <f>E771*G771*Inputs!$B$4/SUMPRODUCT($E$5:$E$6785,$G$5:$G$6785)</f>
        <v>5790.3650609864799</v>
      </c>
    </row>
    <row r="772" spans="1:8" x14ac:dyDescent="0.2">
      <c r="A772" s="167" t="s">
        <v>3625</v>
      </c>
      <c r="B772" s="163" t="s">
        <v>5106</v>
      </c>
      <c r="C772" s="164" t="s">
        <v>5751</v>
      </c>
      <c r="D772">
        <v>82.2</v>
      </c>
      <c r="E772" s="4">
        <v>5973</v>
      </c>
      <c r="F772">
        <f t="shared" si="22"/>
        <v>3</v>
      </c>
      <c r="G772" s="6">
        <f t="shared" si="23"/>
        <v>1.4299489790507947</v>
      </c>
      <c r="H772" s="4">
        <f>E772*G772*Inputs!$B$4/SUMPRODUCT($E$5:$E$6785,$G$5:$G$6785)</f>
        <v>3945.2540059763064</v>
      </c>
    </row>
    <row r="773" spans="1:8" x14ac:dyDescent="0.2">
      <c r="A773" s="167" t="s">
        <v>3625</v>
      </c>
      <c r="B773" s="163" t="s">
        <v>5752</v>
      </c>
      <c r="C773" s="164" t="s">
        <v>5753</v>
      </c>
      <c r="D773">
        <v>91.4</v>
      </c>
      <c r="E773" s="4">
        <v>14149</v>
      </c>
      <c r="F773">
        <f t="shared" si="22"/>
        <v>4</v>
      </c>
      <c r="G773" s="6">
        <f t="shared" si="23"/>
        <v>1.7099397688077311</v>
      </c>
      <c r="H773" s="4">
        <f>E773*G773*Inputs!$B$4/SUMPRODUCT($E$5:$E$6785,$G$5:$G$6785)</f>
        <v>11175.538841617474</v>
      </c>
    </row>
    <row r="774" spans="1:8" x14ac:dyDescent="0.2">
      <c r="A774" s="167" t="s">
        <v>3625</v>
      </c>
      <c r="B774" s="163" t="s">
        <v>5754</v>
      </c>
      <c r="C774" s="164" t="s">
        <v>5755</v>
      </c>
      <c r="D774">
        <v>85.9</v>
      </c>
      <c r="E774" s="4">
        <v>7256</v>
      </c>
      <c r="F774">
        <f t="shared" ref="F774:F837" si="24">VLOOKUP(D774,$K$5:$L$15,2)</f>
        <v>3</v>
      </c>
      <c r="G774" s="6">
        <f t="shared" ref="G774:G837" si="25">VLOOKUP(F774,$L$5:$M$15,2,0)</f>
        <v>1.4299489790507947</v>
      </c>
      <c r="H774" s="4">
        <f>E774*G774*Inputs!$B$4/SUMPRODUCT($E$5:$E$6785,$G$5:$G$6785)</f>
        <v>4792.6943022541573</v>
      </c>
    </row>
    <row r="775" spans="1:8" x14ac:dyDescent="0.2">
      <c r="A775" s="167" t="s">
        <v>3625</v>
      </c>
      <c r="B775" s="163" t="s">
        <v>5756</v>
      </c>
      <c r="C775" s="164" t="s">
        <v>5757</v>
      </c>
      <c r="D775">
        <v>73.7</v>
      </c>
      <c r="E775" s="4">
        <v>6572</v>
      </c>
      <c r="F775">
        <f t="shared" si="24"/>
        <v>2</v>
      </c>
      <c r="G775" s="6">
        <f t="shared" si="25"/>
        <v>1.195804741189294</v>
      </c>
      <c r="H775" s="4">
        <f>E775*G775*Inputs!$B$4/SUMPRODUCT($E$5:$E$6785,$G$5:$G$6785)</f>
        <v>3630.1096090002984</v>
      </c>
    </row>
    <row r="776" spans="1:8" x14ac:dyDescent="0.2">
      <c r="A776" s="167" t="s">
        <v>3625</v>
      </c>
      <c r="B776" s="163" t="s">
        <v>5758</v>
      </c>
      <c r="C776" s="164" t="s">
        <v>5759</v>
      </c>
      <c r="D776">
        <v>124.3</v>
      </c>
      <c r="E776" s="4">
        <v>6924</v>
      </c>
      <c r="F776">
        <f t="shared" si="24"/>
        <v>7</v>
      </c>
      <c r="G776" s="6">
        <f t="shared" si="25"/>
        <v>2.9238940129502371</v>
      </c>
      <c r="H776" s="4">
        <f>E776*G776*Inputs!$B$4/SUMPRODUCT($E$5:$E$6785,$G$5:$G$6785)</f>
        <v>9351.4853523868824</v>
      </c>
    </row>
    <row r="777" spans="1:8" x14ac:dyDescent="0.2">
      <c r="A777" s="167" t="s">
        <v>3625</v>
      </c>
      <c r="B777" s="163" t="s">
        <v>5760</v>
      </c>
      <c r="C777" s="164" t="s">
        <v>5761</v>
      </c>
      <c r="D777">
        <v>79.5</v>
      </c>
      <c r="E777" s="4">
        <v>8444</v>
      </c>
      <c r="F777">
        <f t="shared" si="24"/>
        <v>3</v>
      </c>
      <c r="G777" s="6">
        <f t="shared" si="25"/>
        <v>1.4299489790507947</v>
      </c>
      <c r="H777" s="4">
        <f>E777*G777*Inputs!$B$4/SUMPRODUCT($E$5:$E$6785,$G$5:$G$6785)</f>
        <v>5577.3857067577319</v>
      </c>
    </row>
    <row r="778" spans="1:8" x14ac:dyDescent="0.2">
      <c r="A778" s="167" t="s">
        <v>3625</v>
      </c>
      <c r="B778" s="163" t="s">
        <v>5762</v>
      </c>
      <c r="C778" s="164" t="s">
        <v>5763</v>
      </c>
      <c r="D778">
        <v>95.4</v>
      </c>
      <c r="E778" s="4">
        <v>6757</v>
      </c>
      <c r="F778">
        <f t="shared" si="24"/>
        <v>4</v>
      </c>
      <c r="G778" s="6">
        <f t="shared" si="25"/>
        <v>1.7099397688077311</v>
      </c>
      <c r="H778" s="4">
        <f>E778*G778*Inputs!$B$4/SUMPRODUCT($E$5:$E$6785,$G$5:$G$6785)</f>
        <v>5336.9931410565596</v>
      </c>
    </row>
    <row r="779" spans="1:8" x14ac:dyDescent="0.2">
      <c r="A779" s="167" t="s">
        <v>3625</v>
      </c>
      <c r="B779" s="163" t="s">
        <v>5764</v>
      </c>
      <c r="C779" s="164" t="s">
        <v>5765</v>
      </c>
      <c r="D779">
        <v>112.9</v>
      </c>
      <c r="E779" s="4">
        <v>6915</v>
      </c>
      <c r="F779">
        <f t="shared" si="24"/>
        <v>6</v>
      </c>
      <c r="G779" s="6">
        <f t="shared" si="25"/>
        <v>2.4451266266449672</v>
      </c>
      <c r="H779" s="4">
        <f>E779*G779*Inputs!$B$4/SUMPRODUCT($E$5:$E$6785,$G$5:$G$6785)</f>
        <v>7810.0794556545479</v>
      </c>
    </row>
    <row r="780" spans="1:8" x14ac:dyDescent="0.2">
      <c r="A780" s="167" t="s">
        <v>3625</v>
      </c>
      <c r="B780" s="163" t="s">
        <v>5766</v>
      </c>
      <c r="C780" s="164" t="s">
        <v>5767</v>
      </c>
      <c r="D780">
        <v>88.8</v>
      </c>
      <c r="E780" s="4">
        <v>6334</v>
      </c>
      <c r="F780">
        <f t="shared" si="24"/>
        <v>4</v>
      </c>
      <c r="G780" s="6">
        <f t="shared" si="25"/>
        <v>1.7099397688077311</v>
      </c>
      <c r="H780" s="4">
        <f>E780*G780*Inputs!$B$4/SUMPRODUCT($E$5:$E$6785,$G$5:$G$6785)</f>
        <v>5002.8880502371258</v>
      </c>
    </row>
    <row r="781" spans="1:8" x14ac:dyDescent="0.2">
      <c r="A781" s="167" t="s">
        <v>3625</v>
      </c>
      <c r="B781" s="163" t="s">
        <v>5768</v>
      </c>
      <c r="C781" s="164" t="s">
        <v>5769</v>
      </c>
      <c r="D781">
        <v>75.8</v>
      </c>
      <c r="E781" s="4">
        <v>6213</v>
      </c>
      <c r="F781">
        <f t="shared" si="24"/>
        <v>3</v>
      </c>
      <c r="G781" s="6">
        <f t="shared" si="25"/>
        <v>1.4299489790507947</v>
      </c>
      <c r="H781" s="4">
        <f>E781*G781*Inputs!$B$4/SUMPRODUCT($E$5:$E$6785,$G$5:$G$6785)</f>
        <v>4103.7775220376352</v>
      </c>
    </row>
    <row r="782" spans="1:8" x14ac:dyDescent="0.2">
      <c r="A782" s="167" t="s">
        <v>3625</v>
      </c>
      <c r="B782" s="163" t="s">
        <v>5770</v>
      </c>
      <c r="C782" s="164" t="s">
        <v>5771</v>
      </c>
      <c r="D782">
        <v>100.4</v>
      </c>
      <c r="E782" s="4">
        <v>12386</v>
      </c>
      <c r="F782">
        <f t="shared" si="24"/>
        <v>5</v>
      </c>
      <c r="G782" s="6">
        <f t="shared" si="25"/>
        <v>2.0447540826884101</v>
      </c>
      <c r="H782" s="4">
        <f>E782*G782*Inputs!$B$4/SUMPRODUCT($E$5:$E$6785,$G$5:$G$6785)</f>
        <v>11698.604865787394</v>
      </c>
    </row>
    <row r="783" spans="1:8" x14ac:dyDescent="0.2">
      <c r="A783" s="167" t="s">
        <v>3625</v>
      </c>
      <c r="B783" s="163" t="s">
        <v>5772</v>
      </c>
      <c r="C783" s="164" t="s">
        <v>5773</v>
      </c>
      <c r="D783">
        <v>102.1</v>
      </c>
      <c r="E783" s="4">
        <v>7375</v>
      </c>
      <c r="F783">
        <f t="shared" si="24"/>
        <v>5</v>
      </c>
      <c r="G783" s="6">
        <f t="shared" si="25"/>
        <v>2.0447540826884101</v>
      </c>
      <c r="H783" s="4">
        <f>E783*G783*Inputs!$B$4/SUMPRODUCT($E$5:$E$6785,$G$5:$G$6785)</f>
        <v>6965.7040921348307</v>
      </c>
    </row>
    <row r="784" spans="1:8" x14ac:dyDescent="0.2">
      <c r="A784" s="167" t="s">
        <v>3625</v>
      </c>
      <c r="B784" s="163" t="s">
        <v>5774</v>
      </c>
      <c r="C784" s="164" t="s">
        <v>5775</v>
      </c>
      <c r="D784">
        <v>102.3</v>
      </c>
      <c r="E784" s="4">
        <v>13274</v>
      </c>
      <c r="F784">
        <f t="shared" si="24"/>
        <v>5</v>
      </c>
      <c r="G784" s="6">
        <f t="shared" si="25"/>
        <v>2.0447540826884101</v>
      </c>
      <c r="H784" s="4">
        <f>E784*G784*Inputs!$B$4/SUMPRODUCT($E$5:$E$6785,$G$5:$G$6785)</f>
        <v>12537.322863592915</v>
      </c>
    </row>
    <row r="785" spans="1:8" x14ac:dyDescent="0.2">
      <c r="A785" s="167" t="s">
        <v>3625</v>
      </c>
      <c r="B785" s="163" t="s">
        <v>5776</v>
      </c>
      <c r="C785" s="164" t="s">
        <v>5777</v>
      </c>
      <c r="D785">
        <v>104.3</v>
      </c>
      <c r="E785" s="4">
        <v>13414</v>
      </c>
      <c r="F785">
        <f t="shared" si="24"/>
        <v>5</v>
      </c>
      <c r="G785" s="6">
        <f t="shared" si="25"/>
        <v>2.0447540826884101</v>
      </c>
      <c r="H785" s="4">
        <f>E785*G785*Inputs!$B$4/SUMPRODUCT($E$5:$E$6785,$G$5:$G$6785)</f>
        <v>12669.553178562255</v>
      </c>
    </row>
    <row r="786" spans="1:8" x14ac:dyDescent="0.2">
      <c r="A786" s="167" t="s">
        <v>3625</v>
      </c>
      <c r="B786" s="163" t="s">
        <v>5778</v>
      </c>
      <c r="C786" s="164" t="s">
        <v>5779</v>
      </c>
      <c r="D786">
        <v>127.3</v>
      </c>
      <c r="E786" s="4">
        <v>9352</v>
      </c>
      <c r="F786">
        <f t="shared" si="24"/>
        <v>7</v>
      </c>
      <c r="G786" s="6">
        <f t="shared" si="25"/>
        <v>2.9238940129502371</v>
      </c>
      <c r="H786" s="4">
        <f>E786*G786*Inputs!$B$4/SUMPRODUCT($E$5:$E$6785,$G$5:$G$6785)</f>
        <v>12630.717939850105</v>
      </c>
    </row>
    <row r="787" spans="1:8" x14ac:dyDescent="0.2">
      <c r="A787" s="167" t="s">
        <v>3625</v>
      </c>
      <c r="B787" s="163" t="s">
        <v>5780</v>
      </c>
      <c r="C787" s="164" t="s">
        <v>5781</v>
      </c>
      <c r="D787">
        <v>133.9</v>
      </c>
      <c r="E787" s="4">
        <v>7858</v>
      </c>
      <c r="F787">
        <f t="shared" si="24"/>
        <v>7</v>
      </c>
      <c r="G787" s="6">
        <f t="shared" si="25"/>
        <v>2.9238940129502371</v>
      </c>
      <c r="H787" s="4">
        <f>E787*G787*Inputs!$B$4/SUMPRODUCT($E$5:$E$6785,$G$5:$G$6785)</f>
        <v>10612.936438338551</v>
      </c>
    </row>
    <row r="788" spans="1:8" x14ac:dyDescent="0.2">
      <c r="A788" s="167" t="s">
        <v>5784</v>
      </c>
      <c r="B788" s="163" t="s">
        <v>5782</v>
      </c>
      <c r="C788" s="164" t="s">
        <v>5783</v>
      </c>
      <c r="D788">
        <v>59.2</v>
      </c>
      <c r="E788" s="4">
        <v>11051</v>
      </c>
      <c r="F788">
        <f t="shared" si="24"/>
        <v>1</v>
      </c>
      <c r="G788" s="6">
        <f t="shared" si="25"/>
        <v>1</v>
      </c>
      <c r="H788" s="4">
        <f>E788*G788*Inputs!$B$4/SUMPRODUCT($E$5:$E$6785,$G$5:$G$6785)</f>
        <v>5104.6208689342493</v>
      </c>
    </row>
    <row r="789" spans="1:8" x14ac:dyDescent="0.2">
      <c r="A789" s="167" t="s">
        <v>5784</v>
      </c>
      <c r="B789" s="163" t="s">
        <v>5785</v>
      </c>
      <c r="C789" s="164" t="s">
        <v>6000</v>
      </c>
      <c r="D789">
        <v>62.9</v>
      </c>
      <c r="E789" s="4">
        <v>9790</v>
      </c>
      <c r="F789">
        <f t="shared" si="24"/>
        <v>2</v>
      </c>
      <c r="G789" s="6">
        <f t="shared" si="25"/>
        <v>1.195804741189294</v>
      </c>
      <c r="H789" s="4">
        <f>E789*G789*Inputs!$B$4/SUMPRODUCT($E$5:$E$6785,$G$5:$G$6785)</f>
        <v>5407.6039367183384</v>
      </c>
    </row>
    <row r="790" spans="1:8" x14ac:dyDescent="0.2">
      <c r="A790" s="167" t="s">
        <v>5784</v>
      </c>
      <c r="B790" s="163" t="s">
        <v>6001</v>
      </c>
      <c r="C790" s="164" t="s">
        <v>6002</v>
      </c>
      <c r="D790">
        <v>80.7</v>
      </c>
      <c r="E790" s="4">
        <v>11548</v>
      </c>
      <c r="F790">
        <f t="shared" si="24"/>
        <v>3</v>
      </c>
      <c r="G790" s="6">
        <f t="shared" si="25"/>
        <v>1.4299489790507947</v>
      </c>
      <c r="H790" s="4">
        <f>E790*G790*Inputs!$B$4/SUMPRODUCT($E$5:$E$6785,$G$5:$G$6785)</f>
        <v>7627.6231811509115</v>
      </c>
    </row>
    <row r="791" spans="1:8" x14ac:dyDescent="0.2">
      <c r="A791" s="167" t="s">
        <v>5784</v>
      </c>
      <c r="B791" s="163" t="s">
        <v>6003</v>
      </c>
      <c r="C791" s="164" t="s">
        <v>6004</v>
      </c>
      <c r="D791">
        <v>86.7</v>
      </c>
      <c r="E791" s="4">
        <v>10943</v>
      </c>
      <c r="F791">
        <f t="shared" si="24"/>
        <v>4</v>
      </c>
      <c r="G791" s="6">
        <f t="shared" si="25"/>
        <v>1.7099397688077311</v>
      </c>
      <c r="H791" s="4">
        <f>E791*G791*Inputs!$B$4/SUMPRODUCT($E$5:$E$6785,$G$5:$G$6785)</f>
        <v>8643.2908010332885</v>
      </c>
    </row>
    <row r="792" spans="1:8" x14ac:dyDescent="0.2">
      <c r="A792" s="167" t="s">
        <v>5784</v>
      </c>
      <c r="B792" s="163" t="s">
        <v>6005</v>
      </c>
      <c r="C792" s="164" t="s">
        <v>6006</v>
      </c>
      <c r="D792">
        <v>66.099999999999994</v>
      </c>
      <c r="E792" s="4">
        <v>9216</v>
      </c>
      <c r="F792">
        <f t="shared" si="24"/>
        <v>2</v>
      </c>
      <c r="G792" s="6">
        <f t="shared" si="25"/>
        <v>1.195804741189294</v>
      </c>
      <c r="H792" s="4">
        <f>E792*G792*Inputs!$B$4/SUMPRODUCT($E$5:$E$6785,$G$5:$G$6785)</f>
        <v>5090.5493238811241</v>
      </c>
    </row>
    <row r="793" spans="1:8" x14ac:dyDescent="0.2">
      <c r="A793" s="167" t="s">
        <v>5784</v>
      </c>
      <c r="B793" s="163" t="s">
        <v>6007</v>
      </c>
      <c r="C793" s="164" t="s">
        <v>6008</v>
      </c>
      <c r="D793">
        <v>77.900000000000006</v>
      </c>
      <c r="E793" s="4">
        <v>6529</v>
      </c>
      <c r="F793">
        <f t="shared" si="24"/>
        <v>3</v>
      </c>
      <c r="G793" s="6">
        <f t="shared" si="25"/>
        <v>1.4299489790507947</v>
      </c>
      <c r="H793" s="4">
        <f>E793*G793*Inputs!$B$4/SUMPRODUCT($E$5:$E$6785,$G$5:$G$6785)</f>
        <v>4312.500151518384</v>
      </c>
    </row>
    <row r="794" spans="1:8" x14ac:dyDescent="0.2">
      <c r="A794" s="167" t="s">
        <v>5784</v>
      </c>
      <c r="B794" s="163" t="s">
        <v>6009</v>
      </c>
      <c r="C794" s="164" t="s">
        <v>6010</v>
      </c>
      <c r="D794">
        <v>60.5</v>
      </c>
      <c r="E794" s="4">
        <v>5808</v>
      </c>
      <c r="F794">
        <f t="shared" si="24"/>
        <v>1</v>
      </c>
      <c r="G794" s="6">
        <f t="shared" si="25"/>
        <v>1</v>
      </c>
      <c r="H794" s="4">
        <f>E794*G794*Inputs!$B$4/SUMPRODUCT($E$5:$E$6785,$G$5:$G$6785)</f>
        <v>2682.8013760537615</v>
      </c>
    </row>
    <row r="795" spans="1:8" x14ac:dyDescent="0.2">
      <c r="A795" s="167" t="s">
        <v>5784</v>
      </c>
      <c r="B795" s="163" t="s">
        <v>6011</v>
      </c>
      <c r="C795" s="164" t="s">
        <v>6012</v>
      </c>
      <c r="D795">
        <v>81.900000000000006</v>
      </c>
      <c r="E795" s="4">
        <v>6207</v>
      </c>
      <c r="F795">
        <f t="shared" si="24"/>
        <v>3</v>
      </c>
      <c r="G795" s="6">
        <f t="shared" si="25"/>
        <v>1.4299489790507947</v>
      </c>
      <c r="H795" s="4">
        <f>E795*G795*Inputs!$B$4/SUMPRODUCT($E$5:$E$6785,$G$5:$G$6785)</f>
        <v>4099.8144341361012</v>
      </c>
    </row>
    <row r="796" spans="1:8" x14ac:dyDescent="0.2">
      <c r="A796" s="167" t="s">
        <v>5784</v>
      </c>
      <c r="B796" s="163" t="s">
        <v>6013</v>
      </c>
      <c r="C796" s="164" t="s">
        <v>6014</v>
      </c>
      <c r="D796">
        <v>81.5</v>
      </c>
      <c r="E796" s="4">
        <v>6834</v>
      </c>
      <c r="F796">
        <f t="shared" si="24"/>
        <v>3</v>
      </c>
      <c r="G796" s="6">
        <f t="shared" si="25"/>
        <v>1.4299489790507947</v>
      </c>
      <c r="H796" s="4">
        <f>E796*G796*Inputs!$B$4/SUMPRODUCT($E$5:$E$6785,$G$5:$G$6785)</f>
        <v>4513.9571198463218</v>
      </c>
    </row>
    <row r="797" spans="1:8" x14ac:dyDescent="0.2">
      <c r="A797" s="167" t="s">
        <v>5784</v>
      </c>
      <c r="B797" s="163" t="s">
        <v>6015</v>
      </c>
      <c r="C797" s="164" t="s">
        <v>6016</v>
      </c>
      <c r="D797">
        <v>73.400000000000006</v>
      </c>
      <c r="E797" s="4">
        <v>8035</v>
      </c>
      <c r="F797">
        <f t="shared" si="24"/>
        <v>2</v>
      </c>
      <c r="G797" s="6">
        <f t="shared" si="25"/>
        <v>1.195804741189294</v>
      </c>
      <c r="H797" s="4">
        <f>E797*G797*Inputs!$B$4/SUMPRODUCT($E$5:$E$6785,$G$5:$G$6785)</f>
        <v>4438.2122197683202</v>
      </c>
    </row>
    <row r="798" spans="1:8" x14ac:dyDescent="0.2">
      <c r="A798" s="167" t="s">
        <v>5784</v>
      </c>
      <c r="B798" s="163" t="s">
        <v>5836</v>
      </c>
      <c r="C798" s="164" t="s">
        <v>5837</v>
      </c>
      <c r="D798">
        <v>61.1</v>
      </c>
      <c r="E798" s="4">
        <v>6639</v>
      </c>
      <c r="F798">
        <f t="shared" si="24"/>
        <v>1</v>
      </c>
      <c r="G798" s="6">
        <f t="shared" si="25"/>
        <v>1</v>
      </c>
      <c r="H798" s="4">
        <f>E798*G798*Inputs!$B$4/SUMPRODUCT($E$5:$E$6785,$G$5:$G$6785)</f>
        <v>3066.652605995338</v>
      </c>
    </row>
    <row r="799" spans="1:8" x14ac:dyDescent="0.2">
      <c r="A799" s="167" t="s">
        <v>5784</v>
      </c>
      <c r="B799" s="163" t="s">
        <v>5838</v>
      </c>
      <c r="C799" s="164" t="s">
        <v>5839</v>
      </c>
      <c r="D799">
        <v>64.7</v>
      </c>
      <c r="E799" s="4">
        <v>7109</v>
      </c>
      <c r="F799">
        <f t="shared" si="24"/>
        <v>2</v>
      </c>
      <c r="G799" s="6">
        <f t="shared" si="25"/>
        <v>1.195804741189294</v>
      </c>
      <c r="H799" s="4">
        <f>E799*G799*Inputs!$B$4/SUMPRODUCT($E$5:$E$6785,$G$5:$G$6785)</f>
        <v>3926.7269035884242</v>
      </c>
    </row>
    <row r="800" spans="1:8" x14ac:dyDescent="0.2">
      <c r="A800" s="167" t="s">
        <v>5784</v>
      </c>
      <c r="B800" s="163" t="s">
        <v>5840</v>
      </c>
      <c r="C800" s="164" t="s">
        <v>5841</v>
      </c>
      <c r="D800">
        <v>92.9</v>
      </c>
      <c r="E800" s="4">
        <v>10485</v>
      </c>
      <c r="F800">
        <f t="shared" si="24"/>
        <v>4</v>
      </c>
      <c r="G800" s="6">
        <f t="shared" si="25"/>
        <v>1.7099397688077311</v>
      </c>
      <c r="H800" s="4">
        <f>E800*G800*Inputs!$B$4/SUMPRODUCT($E$5:$E$6785,$G$5:$G$6785)</f>
        <v>8281.5410809498335</v>
      </c>
    </row>
    <row r="801" spans="1:8" x14ac:dyDescent="0.2">
      <c r="A801" s="167" t="s">
        <v>5784</v>
      </c>
      <c r="B801" s="163" t="s">
        <v>5842</v>
      </c>
      <c r="C801" s="164" t="s">
        <v>5843</v>
      </c>
      <c r="D801">
        <v>80.5</v>
      </c>
      <c r="E801" s="4">
        <v>6920</v>
      </c>
      <c r="F801">
        <f t="shared" si="24"/>
        <v>3</v>
      </c>
      <c r="G801" s="6">
        <f t="shared" si="25"/>
        <v>1.4299489790507947</v>
      </c>
      <c r="H801" s="4">
        <f>E801*G801*Inputs!$B$4/SUMPRODUCT($E$5:$E$6785,$G$5:$G$6785)</f>
        <v>4570.761379768297</v>
      </c>
    </row>
    <row r="802" spans="1:8" x14ac:dyDescent="0.2">
      <c r="A802" s="167" t="s">
        <v>5784</v>
      </c>
      <c r="B802" s="163" t="s">
        <v>5844</v>
      </c>
      <c r="C802" s="164" t="s">
        <v>5845</v>
      </c>
      <c r="D802">
        <v>81.900000000000006</v>
      </c>
      <c r="E802" s="4">
        <v>11215</v>
      </c>
      <c r="F802">
        <f t="shared" si="24"/>
        <v>3</v>
      </c>
      <c r="G802" s="6">
        <f t="shared" si="25"/>
        <v>1.4299489790507947</v>
      </c>
      <c r="H802" s="4">
        <f>E802*G802*Inputs!$B$4/SUMPRODUCT($E$5:$E$6785,$G$5:$G$6785)</f>
        <v>7407.6718026158178</v>
      </c>
    </row>
    <row r="803" spans="1:8" x14ac:dyDescent="0.2">
      <c r="A803" s="167" t="s">
        <v>5784</v>
      </c>
      <c r="B803" s="163" t="s">
        <v>5846</v>
      </c>
      <c r="C803" s="164" t="s">
        <v>5847</v>
      </c>
      <c r="D803">
        <v>70.5</v>
      </c>
      <c r="E803" s="4">
        <v>6365</v>
      </c>
      <c r="F803">
        <f t="shared" si="24"/>
        <v>2</v>
      </c>
      <c r="G803" s="6">
        <f t="shared" si="25"/>
        <v>1.195804741189294</v>
      </c>
      <c r="H803" s="4">
        <f>E803*G803*Inputs!$B$4/SUMPRODUCT($E$5:$E$6785,$G$5:$G$6785)</f>
        <v>3515.7710987959372</v>
      </c>
    </row>
    <row r="804" spans="1:8" x14ac:dyDescent="0.2">
      <c r="A804" s="167" t="s">
        <v>5784</v>
      </c>
      <c r="B804" s="163" t="s">
        <v>5848</v>
      </c>
      <c r="C804" s="164" t="s">
        <v>5849</v>
      </c>
      <c r="D804">
        <v>104</v>
      </c>
      <c r="E804" s="4">
        <v>5148</v>
      </c>
      <c r="F804">
        <f t="shared" si="24"/>
        <v>5</v>
      </c>
      <c r="G804" s="6">
        <f t="shared" si="25"/>
        <v>2.0447540826884101</v>
      </c>
      <c r="H804" s="4">
        <f>E804*G804*Inputs!$B$4/SUMPRODUCT($E$5:$E$6785,$G$5:$G$6785)</f>
        <v>4862.2975818725572</v>
      </c>
    </row>
    <row r="805" spans="1:8" x14ac:dyDescent="0.2">
      <c r="A805" s="167" t="s">
        <v>5784</v>
      </c>
      <c r="B805" s="163" t="s">
        <v>5850</v>
      </c>
      <c r="C805" s="164" t="s">
        <v>5851</v>
      </c>
      <c r="D805">
        <v>81.5</v>
      </c>
      <c r="E805" s="4">
        <v>6882</v>
      </c>
      <c r="F805">
        <f t="shared" si="24"/>
        <v>3</v>
      </c>
      <c r="G805" s="6">
        <f t="shared" si="25"/>
        <v>1.4299489790507947</v>
      </c>
      <c r="H805" s="4">
        <f>E805*G805*Inputs!$B$4/SUMPRODUCT($E$5:$E$6785,$G$5:$G$6785)</f>
        <v>4545.6618230585873</v>
      </c>
    </row>
    <row r="806" spans="1:8" x14ac:dyDescent="0.2">
      <c r="A806" s="167" t="s">
        <v>5784</v>
      </c>
      <c r="B806" s="163" t="s">
        <v>9674</v>
      </c>
      <c r="C806" s="164" t="s">
        <v>9675</v>
      </c>
      <c r="D806">
        <v>67.7</v>
      </c>
      <c r="E806" s="4">
        <v>6952</v>
      </c>
      <c r="F806">
        <f t="shared" si="24"/>
        <v>2</v>
      </c>
      <c r="G806" s="6">
        <f t="shared" si="25"/>
        <v>1.195804741189294</v>
      </c>
      <c r="H806" s="4">
        <f>E806*G806*Inputs!$B$4/SUMPRODUCT($E$5:$E$6785,$G$5:$G$6785)</f>
        <v>3840.0063910179665</v>
      </c>
    </row>
    <row r="807" spans="1:8" x14ac:dyDescent="0.2">
      <c r="A807" s="167" t="s">
        <v>5784</v>
      </c>
      <c r="B807" s="163" t="s">
        <v>9676</v>
      </c>
      <c r="C807" s="164" t="s">
        <v>9677</v>
      </c>
      <c r="D807">
        <v>88.4</v>
      </c>
      <c r="E807" s="4">
        <v>9532</v>
      </c>
      <c r="F807">
        <f t="shared" si="24"/>
        <v>4</v>
      </c>
      <c r="G807" s="6">
        <f t="shared" si="25"/>
        <v>1.7099397688077311</v>
      </c>
      <c r="H807" s="4">
        <f>E807*G807*Inputs!$B$4/SUMPRODUCT($E$5:$E$6785,$G$5:$G$6785)</f>
        <v>7528.8173184181042</v>
      </c>
    </row>
    <row r="808" spans="1:8" x14ac:dyDescent="0.2">
      <c r="A808" s="167" t="s">
        <v>5784</v>
      </c>
      <c r="B808" s="163" t="s">
        <v>9678</v>
      </c>
      <c r="C808" s="164" t="s">
        <v>9679</v>
      </c>
      <c r="D808">
        <v>86.3</v>
      </c>
      <c r="E808" s="4">
        <v>7076</v>
      </c>
      <c r="F808">
        <f t="shared" si="24"/>
        <v>3</v>
      </c>
      <c r="G808" s="6">
        <f t="shared" si="25"/>
        <v>1.4299489790507947</v>
      </c>
      <c r="H808" s="4">
        <f>E808*G808*Inputs!$B$4/SUMPRODUCT($E$5:$E$6785,$G$5:$G$6785)</f>
        <v>4673.8016652081615</v>
      </c>
    </row>
    <row r="809" spans="1:8" x14ac:dyDescent="0.2">
      <c r="A809" s="167" t="s">
        <v>5784</v>
      </c>
      <c r="B809" s="163" t="s">
        <v>9680</v>
      </c>
      <c r="C809" s="164" t="s">
        <v>6033</v>
      </c>
      <c r="D809">
        <v>82.3</v>
      </c>
      <c r="E809" s="4">
        <v>10351</v>
      </c>
      <c r="F809">
        <f t="shared" si="24"/>
        <v>3</v>
      </c>
      <c r="G809" s="6">
        <f t="shared" si="25"/>
        <v>1.4299489790507947</v>
      </c>
      <c r="H809" s="4">
        <f>E809*G809*Inputs!$B$4/SUMPRODUCT($E$5:$E$6785,$G$5:$G$6785)</f>
        <v>6836.9871447950363</v>
      </c>
    </row>
    <row r="810" spans="1:8" x14ac:dyDescent="0.2">
      <c r="A810" s="167" t="s">
        <v>5784</v>
      </c>
      <c r="B810" s="163" t="s">
        <v>6034</v>
      </c>
      <c r="C810" s="164" t="s">
        <v>6035</v>
      </c>
      <c r="D810">
        <v>69.7</v>
      </c>
      <c r="E810" s="4">
        <v>10285</v>
      </c>
      <c r="F810">
        <f t="shared" si="24"/>
        <v>2</v>
      </c>
      <c r="G810" s="6">
        <f t="shared" si="25"/>
        <v>1.195804741189294</v>
      </c>
      <c r="H810" s="4">
        <f>E810*G810*Inputs!$B$4/SUMPRODUCT($E$5:$E$6785,$G$5:$G$6785)</f>
        <v>5681.0221132939841</v>
      </c>
    </row>
    <row r="811" spans="1:8" x14ac:dyDescent="0.2">
      <c r="A811" s="167" t="s">
        <v>6038</v>
      </c>
      <c r="B811" s="163" t="s">
        <v>6036</v>
      </c>
      <c r="C811" s="164" t="s">
        <v>6037</v>
      </c>
      <c r="D811">
        <v>87.5</v>
      </c>
      <c r="E811" s="4">
        <v>8328</v>
      </c>
      <c r="F811">
        <f t="shared" si="24"/>
        <v>4</v>
      </c>
      <c r="G811" s="6">
        <f t="shared" si="25"/>
        <v>1.7099397688077311</v>
      </c>
      <c r="H811" s="4">
        <f>E811*G811*Inputs!$B$4/SUMPRODUCT($E$5:$E$6785,$G$5:$G$6785)</f>
        <v>6577.842071735834</v>
      </c>
    </row>
    <row r="812" spans="1:8" x14ac:dyDescent="0.2">
      <c r="A812" s="167" t="s">
        <v>6038</v>
      </c>
      <c r="B812" s="163" t="s">
        <v>6039</v>
      </c>
      <c r="C812" s="164" t="s">
        <v>6040</v>
      </c>
      <c r="D812">
        <v>107.1</v>
      </c>
      <c r="E812" s="4">
        <v>9216</v>
      </c>
      <c r="F812">
        <f t="shared" si="24"/>
        <v>5</v>
      </c>
      <c r="G812" s="6">
        <f t="shared" si="25"/>
        <v>2.0447540826884101</v>
      </c>
      <c r="H812" s="4">
        <f>E812*G812*Inputs!$B$4/SUMPRODUCT($E$5:$E$6785,$G$5:$G$6785)</f>
        <v>8704.5327339816413</v>
      </c>
    </row>
    <row r="813" spans="1:8" x14ac:dyDescent="0.2">
      <c r="A813" s="167" t="s">
        <v>6038</v>
      </c>
      <c r="B813" s="163" t="s">
        <v>6041</v>
      </c>
      <c r="C813" s="164" t="s">
        <v>6042</v>
      </c>
      <c r="D813">
        <v>63.5</v>
      </c>
      <c r="E813" s="4">
        <v>11622</v>
      </c>
      <c r="F813">
        <f t="shared" si="24"/>
        <v>2</v>
      </c>
      <c r="G813" s="6">
        <f t="shared" si="25"/>
        <v>1.195804741189294</v>
      </c>
      <c r="H813" s="4">
        <f>E813*G813*Inputs!$B$4/SUMPRODUCT($E$5:$E$6785,$G$5:$G$6785)</f>
        <v>6419.5273700245698</v>
      </c>
    </row>
    <row r="814" spans="1:8" x14ac:dyDescent="0.2">
      <c r="A814" s="167" t="s">
        <v>6038</v>
      </c>
      <c r="B814" s="163" t="s">
        <v>6043</v>
      </c>
      <c r="C814" s="164" t="s">
        <v>6044</v>
      </c>
      <c r="D814">
        <v>129.4</v>
      </c>
      <c r="E814" s="4">
        <v>8872</v>
      </c>
      <c r="F814">
        <f t="shared" si="24"/>
        <v>7</v>
      </c>
      <c r="G814" s="6">
        <f t="shared" si="25"/>
        <v>2.9238940129502371</v>
      </c>
      <c r="H814" s="4">
        <f>E814*G814*Inputs!$B$4/SUMPRODUCT($E$5:$E$6785,$G$5:$G$6785)</f>
        <v>11982.43472651306</v>
      </c>
    </row>
    <row r="815" spans="1:8" x14ac:dyDescent="0.2">
      <c r="A815" s="167" t="s">
        <v>6038</v>
      </c>
      <c r="B815" s="163" t="s">
        <v>6045</v>
      </c>
      <c r="C815" s="164" t="s">
        <v>6046</v>
      </c>
      <c r="D815">
        <v>131.9</v>
      </c>
      <c r="E815" s="4">
        <v>8452</v>
      </c>
      <c r="F815">
        <f t="shared" si="24"/>
        <v>7</v>
      </c>
      <c r="G815" s="6">
        <f t="shared" si="25"/>
        <v>2.9238940129502371</v>
      </c>
      <c r="H815" s="4">
        <f>E815*G815*Inputs!$B$4/SUMPRODUCT($E$5:$E$6785,$G$5:$G$6785)</f>
        <v>11415.186914843143</v>
      </c>
    </row>
    <row r="816" spans="1:8" x14ac:dyDescent="0.2">
      <c r="A816" s="167" t="s">
        <v>6038</v>
      </c>
      <c r="B816" s="163" t="s">
        <v>6047</v>
      </c>
      <c r="C816" s="164" t="s">
        <v>6048</v>
      </c>
      <c r="D816">
        <v>129.9</v>
      </c>
      <c r="E816" s="4">
        <v>9813</v>
      </c>
      <c r="F816">
        <f t="shared" si="24"/>
        <v>7</v>
      </c>
      <c r="G816" s="6">
        <f t="shared" si="25"/>
        <v>2.9238940129502371</v>
      </c>
      <c r="H816" s="4">
        <f>E816*G816*Inputs!$B$4/SUMPRODUCT($E$5:$E$6785,$G$5:$G$6785)</f>
        <v>13253.339942659226</v>
      </c>
    </row>
    <row r="817" spans="1:8" x14ac:dyDescent="0.2">
      <c r="A817" s="167" t="s">
        <v>6038</v>
      </c>
      <c r="B817" s="163" t="s">
        <v>6049</v>
      </c>
      <c r="C817" s="164" t="s">
        <v>6050</v>
      </c>
      <c r="D817">
        <v>119.5</v>
      </c>
      <c r="E817" s="4">
        <v>8131</v>
      </c>
      <c r="F817">
        <f t="shared" si="24"/>
        <v>6</v>
      </c>
      <c r="G817" s="6">
        <f t="shared" si="25"/>
        <v>2.4451266266449672</v>
      </c>
      <c r="H817" s="4">
        <f>E817*G817*Inputs!$B$4/SUMPRODUCT($E$5:$E$6785,$G$5:$G$6785)</f>
        <v>9183.4788219706625</v>
      </c>
    </row>
    <row r="818" spans="1:8" x14ac:dyDescent="0.2">
      <c r="A818" s="167" t="s">
        <v>6038</v>
      </c>
      <c r="B818" s="163" t="s">
        <v>6051</v>
      </c>
      <c r="C818" s="164" t="s">
        <v>6052</v>
      </c>
      <c r="D818">
        <v>86.7</v>
      </c>
      <c r="E818" s="4">
        <v>9129</v>
      </c>
      <c r="F818">
        <f t="shared" si="24"/>
        <v>4</v>
      </c>
      <c r="G818" s="6">
        <f t="shared" si="25"/>
        <v>1.7099397688077311</v>
      </c>
      <c r="H818" s="4">
        <f>E818*G818*Inputs!$B$4/SUMPRODUCT($E$5:$E$6785,$G$5:$G$6785)</f>
        <v>7210.509158606681</v>
      </c>
    </row>
    <row r="819" spans="1:8" x14ac:dyDescent="0.2">
      <c r="A819" s="167" t="s">
        <v>6038</v>
      </c>
      <c r="B819" s="163" t="s">
        <v>6053</v>
      </c>
      <c r="C819" s="164" t="s">
        <v>6054</v>
      </c>
      <c r="D819">
        <v>75.2</v>
      </c>
      <c r="E819" s="4">
        <v>7981</v>
      </c>
      <c r="F819">
        <f t="shared" si="24"/>
        <v>3</v>
      </c>
      <c r="G819" s="6">
        <f t="shared" si="25"/>
        <v>1.4299489790507947</v>
      </c>
      <c r="H819" s="4">
        <f>E819*G819*Inputs!$B$4/SUMPRODUCT($E$5:$E$6785,$G$5:$G$6785)</f>
        <v>5271.5674236894192</v>
      </c>
    </row>
    <row r="820" spans="1:8" x14ac:dyDescent="0.2">
      <c r="A820" s="167" t="s">
        <v>6038</v>
      </c>
      <c r="B820" s="163" t="s">
        <v>6055</v>
      </c>
      <c r="C820" s="164" t="s">
        <v>6056</v>
      </c>
      <c r="D820">
        <v>120.2</v>
      </c>
      <c r="E820" s="4">
        <v>8886</v>
      </c>
      <c r="F820">
        <f t="shared" si="24"/>
        <v>6</v>
      </c>
      <c r="G820" s="6">
        <f t="shared" si="25"/>
        <v>2.4451266266449672</v>
      </c>
      <c r="H820" s="4">
        <f>E820*G820*Inputs!$B$4/SUMPRODUCT($E$5:$E$6785,$G$5:$G$6785)</f>
        <v>10036.206224576476</v>
      </c>
    </row>
    <row r="821" spans="1:8" x14ac:dyDescent="0.2">
      <c r="A821" s="167" t="s">
        <v>6038</v>
      </c>
      <c r="B821" s="163" t="s">
        <v>6057</v>
      </c>
      <c r="C821" s="164" t="s">
        <v>6058</v>
      </c>
      <c r="D821">
        <v>124.1</v>
      </c>
      <c r="E821" s="4">
        <v>6838</v>
      </c>
      <c r="F821">
        <f t="shared" si="24"/>
        <v>7</v>
      </c>
      <c r="G821" s="6">
        <f t="shared" si="25"/>
        <v>2.9238940129502371</v>
      </c>
      <c r="H821" s="4">
        <f>E821*G821*Inputs!$B$4/SUMPRODUCT($E$5:$E$6785,$G$5:$G$6785)</f>
        <v>9235.3346099973278</v>
      </c>
    </row>
    <row r="822" spans="1:8" x14ac:dyDescent="0.2">
      <c r="A822" s="167" t="s">
        <v>6038</v>
      </c>
      <c r="B822" s="163" t="s">
        <v>6059</v>
      </c>
      <c r="C822" s="164" t="s">
        <v>6060</v>
      </c>
      <c r="D822">
        <v>134.1</v>
      </c>
      <c r="E822" s="4">
        <v>7942</v>
      </c>
      <c r="F822">
        <f t="shared" si="24"/>
        <v>7</v>
      </c>
      <c r="G822" s="6">
        <f t="shared" si="25"/>
        <v>2.9238940129502371</v>
      </c>
      <c r="H822" s="4">
        <f>E822*G822*Inputs!$B$4/SUMPRODUCT($E$5:$E$6785,$G$5:$G$6785)</f>
        <v>10726.386000672532</v>
      </c>
    </row>
    <row r="823" spans="1:8" x14ac:dyDescent="0.2">
      <c r="A823" s="167" t="s">
        <v>6038</v>
      </c>
      <c r="B823" s="163" t="s">
        <v>6061</v>
      </c>
      <c r="C823" s="164" t="s">
        <v>6062</v>
      </c>
      <c r="D823">
        <v>120.3</v>
      </c>
      <c r="E823" s="4">
        <v>7957</v>
      </c>
      <c r="F823">
        <f t="shared" si="24"/>
        <v>6</v>
      </c>
      <c r="G823" s="6">
        <f t="shared" si="25"/>
        <v>2.4451266266449672</v>
      </c>
      <c r="H823" s="4">
        <f>E823*G823*Inputs!$B$4/SUMPRODUCT($E$5:$E$6785,$G$5:$G$6785)</f>
        <v>8986.9562152774033</v>
      </c>
    </row>
    <row r="824" spans="1:8" x14ac:dyDescent="0.2">
      <c r="A824" s="167" t="s">
        <v>6038</v>
      </c>
      <c r="B824" s="163" t="s">
        <v>6063</v>
      </c>
      <c r="C824" s="164" t="s">
        <v>6064</v>
      </c>
      <c r="D824">
        <v>130.5</v>
      </c>
      <c r="E824" s="4">
        <v>8543</v>
      </c>
      <c r="F824">
        <f t="shared" si="24"/>
        <v>7</v>
      </c>
      <c r="G824" s="6">
        <f t="shared" si="25"/>
        <v>2.9238940129502371</v>
      </c>
      <c r="H824" s="4">
        <f>E824*G824*Inputs!$B$4/SUMPRODUCT($E$5:$E$6785,$G$5:$G$6785)</f>
        <v>11538.090607371625</v>
      </c>
    </row>
    <row r="825" spans="1:8" x14ac:dyDescent="0.2">
      <c r="A825" s="167" t="s">
        <v>6038</v>
      </c>
      <c r="B825" s="163" t="s">
        <v>6065</v>
      </c>
      <c r="C825" s="164" t="s">
        <v>6066</v>
      </c>
      <c r="D825">
        <v>113.2</v>
      </c>
      <c r="E825" s="4">
        <v>8534</v>
      </c>
      <c r="F825">
        <f t="shared" si="24"/>
        <v>6</v>
      </c>
      <c r="G825" s="6">
        <f t="shared" si="25"/>
        <v>2.4451266266449672</v>
      </c>
      <c r="H825" s="4">
        <f>E825*G825*Inputs!$B$4/SUMPRODUCT($E$5:$E$6785,$G$5:$G$6785)</f>
        <v>9638.6432501165455</v>
      </c>
    </row>
    <row r="826" spans="1:8" x14ac:dyDescent="0.2">
      <c r="A826" s="167" t="s">
        <v>6038</v>
      </c>
      <c r="B826" s="163" t="s">
        <v>6067</v>
      </c>
      <c r="C826" s="164" t="s">
        <v>6068</v>
      </c>
      <c r="D826">
        <v>124.6</v>
      </c>
      <c r="E826" s="4">
        <v>8954</v>
      </c>
      <c r="F826">
        <f t="shared" si="24"/>
        <v>7</v>
      </c>
      <c r="G826" s="6">
        <f t="shared" si="25"/>
        <v>2.9238940129502371</v>
      </c>
      <c r="H826" s="4">
        <f>E826*G826*Inputs!$B$4/SUMPRODUCT($E$5:$E$6785,$G$5:$G$6785)</f>
        <v>12093.183108791472</v>
      </c>
    </row>
    <row r="827" spans="1:8" x14ac:dyDescent="0.2">
      <c r="A827" s="167" t="s">
        <v>6038</v>
      </c>
      <c r="B827" s="163" t="s">
        <v>6069</v>
      </c>
      <c r="C827" s="164" t="s">
        <v>6070</v>
      </c>
      <c r="D827">
        <v>106.4</v>
      </c>
      <c r="E827" s="4">
        <v>8155</v>
      </c>
      <c r="F827">
        <f t="shared" si="24"/>
        <v>5</v>
      </c>
      <c r="G827" s="6">
        <f t="shared" si="25"/>
        <v>2.0447540826884101</v>
      </c>
      <c r="H827" s="4">
        <f>E827*G827*Inputs!$B$4/SUMPRODUCT($E$5:$E$6785,$G$5:$G$6785)</f>
        <v>7702.4158469640061</v>
      </c>
    </row>
    <row r="828" spans="1:8" x14ac:dyDescent="0.2">
      <c r="A828" s="167" t="s">
        <v>6038</v>
      </c>
      <c r="B828" s="163" t="s">
        <v>6071</v>
      </c>
      <c r="C828" s="164" t="s">
        <v>5188</v>
      </c>
      <c r="D828">
        <v>108.3</v>
      </c>
      <c r="E828" s="4">
        <v>9272</v>
      </c>
      <c r="F828">
        <f t="shared" si="24"/>
        <v>5</v>
      </c>
      <c r="G828" s="6">
        <f t="shared" si="25"/>
        <v>2.0447540826884101</v>
      </c>
      <c r="H828" s="4">
        <f>E828*G828*Inputs!$B$4/SUMPRODUCT($E$5:$E$6785,$G$5:$G$6785)</f>
        <v>8757.4248599693765</v>
      </c>
    </row>
    <row r="829" spans="1:8" x14ac:dyDescent="0.2">
      <c r="A829" s="167" t="s">
        <v>6038</v>
      </c>
      <c r="B829" s="163" t="s">
        <v>5189</v>
      </c>
      <c r="C829" s="164" t="s">
        <v>5190</v>
      </c>
      <c r="D829">
        <v>139.1</v>
      </c>
      <c r="E829" s="4">
        <v>9058</v>
      </c>
      <c r="F829">
        <f t="shared" si="24"/>
        <v>8</v>
      </c>
      <c r="G829" s="6">
        <f t="shared" si="25"/>
        <v>3.4964063234208851</v>
      </c>
      <c r="H829" s="4">
        <f>E829*G829*Inputs!$B$4/SUMPRODUCT($E$5:$E$6785,$G$5:$G$6785)</f>
        <v>14629.050061260536</v>
      </c>
    </row>
    <row r="830" spans="1:8" x14ac:dyDescent="0.2">
      <c r="A830" s="167" t="s">
        <v>6038</v>
      </c>
      <c r="B830" s="163" t="s">
        <v>5191</v>
      </c>
      <c r="C830" s="164" t="s">
        <v>5192</v>
      </c>
      <c r="D830">
        <v>138.4</v>
      </c>
      <c r="E830" s="4">
        <v>9445</v>
      </c>
      <c r="F830">
        <f t="shared" si="24"/>
        <v>8</v>
      </c>
      <c r="G830" s="6">
        <f t="shared" si="25"/>
        <v>3.4964063234208851</v>
      </c>
      <c r="H830" s="4">
        <f>E830*G830*Inputs!$B$4/SUMPRODUCT($E$5:$E$6785,$G$5:$G$6785)</f>
        <v>15254.071299249918</v>
      </c>
    </row>
    <row r="831" spans="1:8" x14ac:dyDescent="0.2">
      <c r="A831" s="167" t="s">
        <v>6038</v>
      </c>
      <c r="B831" s="163" t="s">
        <v>5193</v>
      </c>
      <c r="C831" s="164" t="s">
        <v>5194</v>
      </c>
      <c r="D831">
        <v>152</v>
      </c>
      <c r="E831" s="4">
        <v>10547</v>
      </c>
      <c r="F831">
        <f t="shared" si="24"/>
        <v>9</v>
      </c>
      <c r="G831" s="6">
        <f t="shared" si="25"/>
        <v>4.1810192586709229</v>
      </c>
      <c r="H831" s="4">
        <f>E831*G831*Inputs!$B$4/SUMPRODUCT($E$5:$E$6785,$G$5:$G$6785)</f>
        <v>20369.155646228166</v>
      </c>
    </row>
    <row r="832" spans="1:8" x14ac:dyDescent="0.2">
      <c r="A832" s="167" t="s">
        <v>6038</v>
      </c>
      <c r="B832" s="163" t="s">
        <v>5195</v>
      </c>
      <c r="C832" s="164" t="s">
        <v>5196</v>
      </c>
      <c r="D832">
        <v>124.3</v>
      </c>
      <c r="E832" s="4">
        <v>8141</v>
      </c>
      <c r="F832">
        <f t="shared" si="24"/>
        <v>7</v>
      </c>
      <c r="G832" s="6">
        <f t="shared" si="25"/>
        <v>2.9238940129502371</v>
      </c>
      <c r="H832" s="4">
        <f>E832*G832*Inputs!$B$4/SUMPRODUCT($E$5:$E$6785,$G$5:$G$6785)</f>
        <v>10995.153416201849</v>
      </c>
    </row>
    <row r="833" spans="1:8" x14ac:dyDescent="0.2">
      <c r="A833" s="167" t="s">
        <v>6038</v>
      </c>
      <c r="B833" s="163" t="s">
        <v>5197</v>
      </c>
      <c r="C833" s="164" t="s">
        <v>5198</v>
      </c>
      <c r="D833">
        <v>154.80000000000001</v>
      </c>
      <c r="E833" s="4">
        <v>9335</v>
      </c>
      <c r="F833">
        <f t="shared" si="24"/>
        <v>9</v>
      </c>
      <c r="G833" s="6">
        <f t="shared" si="25"/>
        <v>4.1810192586709229</v>
      </c>
      <c r="H833" s="4">
        <f>E833*G833*Inputs!$B$4/SUMPRODUCT($E$5:$E$6785,$G$5:$G$6785)</f>
        <v>18028.450550634298</v>
      </c>
    </row>
    <row r="834" spans="1:8" x14ac:dyDescent="0.2">
      <c r="A834" s="167" t="s">
        <v>6038</v>
      </c>
      <c r="B834" s="163" t="s">
        <v>5199</v>
      </c>
      <c r="C834" s="164" t="s">
        <v>5200</v>
      </c>
      <c r="D834">
        <v>135.4</v>
      </c>
      <c r="E834" s="4">
        <v>8376</v>
      </c>
      <c r="F834">
        <f t="shared" si="24"/>
        <v>7</v>
      </c>
      <c r="G834" s="6">
        <f t="shared" si="25"/>
        <v>2.9238940129502371</v>
      </c>
      <c r="H834" s="4">
        <f>E834*G834*Inputs!$B$4/SUMPRODUCT($E$5:$E$6785,$G$5:$G$6785)</f>
        <v>11312.542072731443</v>
      </c>
    </row>
    <row r="835" spans="1:8" x14ac:dyDescent="0.2">
      <c r="A835" s="167" t="s">
        <v>6038</v>
      </c>
      <c r="B835" s="163" t="s">
        <v>5201</v>
      </c>
      <c r="C835" s="164" t="s">
        <v>1594</v>
      </c>
      <c r="D835">
        <v>122.6</v>
      </c>
      <c r="E835" s="4">
        <v>8841</v>
      </c>
      <c r="F835">
        <f t="shared" si="24"/>
        <v>6</v>
      </c>
      <c r="G835" s="6">
        <f t="shared" si="25"/>
        <v>2.4451266266449672</v>
      </c>
      <c r="H835" s="4">
        <f>E835*G835*Inputs!$B$4/SUMPRODUCT($E$5:$E$6785,$G$5:$G$6785)</f>
        <v>9985.3814125006338</v>
      </c>
    </row>
    <row r="836" spans="1:8" x14ac:dyDescent="0.2">
      <c r="A836" s="167" t="s">
        <v>6038</v>
      </c>
      <c r="B836" s="163" t="s">
        <v>1595</v>
      </c>
      <c r="C836" s="164" t="s">
        <v>1596</v>
      </c>
      <c r="D836">
        <v>150.9</v>
      </c>
      <c r="E836" s="4">
        <v>9470</v>
      </c>
      <c r="F836">
        <f t="shared" si="24"/>
        <v>9</v>
      </c>
      <c r="G836" s="6">
        <f t="shared" si="25"/>
        <v>4.1810192586709229</v>
      </c>
      <c r="H836" s="4">
        <f>E836*G836*Inputs!$B$4/SUMPRODUCT($E$5:$E$6785,$G$5:$G$6785)</f>
        <v>18289.172652866284</v>
      </c>
    </row>
    <row r="837" spans="1:8" x14ac:dyDescent="0.2">
      <c r="A837" s="167" t="s">
        <v>6038</v>
      </c>
      <c r="B837" s="163" t="s">
        <v>1597</v>
      </c>
      <c r="C837" s="164" t="s">
        <v>1598</v>
      </c>
      <c r="D837">
        <v>95.7</v>
      </c>
      <c r="E837" s="4">
        <v>7638</v>
      </c>
      <c r="F837">
        <f t="shared" si="24"/>
        <v>4</v>
      </c>
      <c r="G837" s="6">
        <f t="shared" si="25"/>
        <v>1.7099397688077311</v>
      </c>
      <c r="H837" s="4">
        <f>E837*G837*Inputs!$B$4/SUMPRODUCT($E$5:$E$6785,$G$5:$G$6785)</f>
        <v>6032.8479519594503</v>
      </c>
    </row>
    <row r="838" spans="1:8" x14ac:dyDescent="0.2">
      <c r="A838" s="167" t="s">
        <v>6038</v>
      </c>
      <c r="B838" s="163" t="s">
        <v>1599</v>
      </c>
      <c r="C838" s="164" t="s">
        <v>1600</v>
      </c>
      <c r="D838">
        <v>101</v>
      </c>
      <c r="E838" s="4">
        <v>9047</v>
      </c>
      <c r="F838">
        <f t="shared" ref="F838:F901" si="26">VLOOKUP(D838,$K$5:$L$15,2)</f>
        <v>5</v>
      </c>
      <c r="G838" s="6">
        <f t="shared" ref="G838:G901" si="27">VLOOKUP(F838,$L$5:$M$15,2,0)</f>
        <v>2.0447540826884101</v>
      </c>
      <c r="H838" s="4">
        <f>E838*G838*Inputs!$B$4/SUMPRODUCT($E$5:$E$6785,$G$5:$G$6785)</f>
        <v>8544.9118537686536</v>
      </c>
    </row>
    <row r="839" spans="1:8" x14ac:dyDescent="0.2">
      <c r="A839" s="167" t="s">
        <v>6038</v>
      </c>
      <c r="B839" s="163" t="s">
        <v>1601</v>
      </c>
      <c r="C839" s="164" t="s">
        <v>1602</v>
      </c>
      <c r="D839">
        <v>108.3</v>
      </c>
      <c r="E839" s="4">
        <v>7169</v>
      </c>
      <c r="F839">
        <f t="shared" si="26"/>
        <v>5</v>
      </c>
      <c r="G839" s="6">
        <f t="shared" si="27"/>
        <v>2.0447540826884101</v>
      </c>
      <c r="H839" s="4">
        <f>E839*G839*Inputs!$B$4/SUMPRODUCT($E$5:$E$6785,$G$5:$G$6785)</f>
        <v>6771.1366286799457</v>
      </c>
    </row>
    <row r="840" spans="1:8" x14ac:dyDescent="0.2">
      <c r="A840" s="167" t="s">
        <v>6038</v>
      </c>
      <c r="B840" s="163" t="s">
        <v>1603</v>
      </c>
      <c r="C840" s="164" t="s">
        <v>1604</v>
      </c>
      <c r="D840">
        <v>79.400000000000006</v>
      </c>
      <c r="E840" s="4">
        <v>8381</v>
      </c>
      <c r="F840">
        <f t="shared" si="26"/>
        <v>3</v>
      </c>
      <c r="G840" s="6">
        <f t="shared" si="27"/>
        <v>1.4299489790507947</v>
      </c>
      <c r="H840" s="4">
        <f>E840*G840*Inputs!$B$4/SUMPRODUCT($E$5:$E$6785,$G$5:$G$6785)</f>
        <v>5535.7732837916337</v>
      </c>
    </row>
    <row r="841" spans="1:8" x14ac:dyDescent="0.2">
      <c r="A841" s="167" t="s">
        <v>6038</v>
      </c>
      <c r="B841" s="163" t="s">
        <v>1605</v>
      </c>
      <c r="C841" s="164" t="s">
        <v>1606</v>
      </c>
      <c r="D841">
        <v>76.5</v>
      </c>
      <c r="E841" s="4">
        <v>7838</v>
      </c>
      <c r="F841">
        <f t="shared" si="26"/>
        <v>3</v>
      </c>
      <c r="G841" s="6">
        <f t="shared" si="27"/>
        <v>1.4299489790507947</v>
      </c>
      <c r="H841" s="4">
        <f>E841*G841*Inputs!$B$4/SUMPRODUCT($E$5:$E$6785,$G$5:$G$6785)</f>
        <v>5177.113828702878</v>
      </c>
    </row>
    <row r="842" spans="1:8" x14ac:dyDescent="0.2">
      <c r="A842" s="167" t="s">
        <v>6038</v>
      </c>
      <c r="B842" s="163" t="s">
        <v>1607</v>
      </c>
      <c r="C842" s="164" t="s">
        <v>1608</v>
      </c>
      <c r="D842">
        <v>90.8</v>
      </c>
      <c r="E842" s="4">
        <v>8688</v>
      </c>
      <c r="F842">
        <f t="shared" si="26"/>
        <v>4</v>
      </c>
      <c r="G842" s="6">
        <f t="shared" si="27"/>
        <v>1.7099397688077311</v>
      </c>
      <c r="H842" s="4">
        <f>E842*G842*Inputs!$B$4/SUMPRODUCT($E$5:$E$6785,$G$5:$G$6785)</f>
        <v>6862.1868298800346</v>
      </c>
    </row>
    <row r="843" spans="1:8" x14ac:dyDescent="0.2">
      <c r="A843" s="167" t="s">
        <v>6038</v>
      </c>
      <c r="B843" s="163" t="s">
        <v>1609</v>
      </c>
      <c r="C843" s="164" t="s">
        <v>1610</v>
      </c>
      <c r="D843">
        <v>98.7</v>
      </c>
      <c r="E843" s="4">
        <v>8442</v>
      </c>
      <c r="F843">
        <f t="shared" si="26"/>
        <v>4</v>
      </c>
      <c r="G843" s="6">
        <f t="shared" si="27"/>
        <v>1.7099397688077311</v>
      </c>
      <c r="H843" s="4">
        <f>E843*G843*Inputs!$B$4/SUMPRODUCT($E$5:$E$6785,$G$5:$G$6785)</f>
        <v>6667.8845784814976</v>
      </c>
    </row>
    <row r="844" spans="1:8" x14ac:dyDescent="0.2">
      <c r="A844" s="167" t="s">
        <v>1613</v>
      </c>
      <c r="B844" s="163" t="s">
        <v>1611</v>
      </c>
      <c r="C844" s="164" t="s">
        <v>1612</v>
      </c>
      <c r="D844">
        <v>127.4</v>
      </c>
      <c r="E844" s="4">
        <v>8355</v>
      </c>
      <c r="F844">
        <f t="shared" si="26"/>
        <v>7</v>
      </c>
      <c r="G844" s="6">
        <f t="shared" si="27"/>
        <v>2.9238940129502371</v>
      </c>
      <c r="H844" s="4">
        <f>E844*G844*Inputs!$B$4/SUMPRODUCT($E$5:$E$6785,$G$5:$G$6785)</f>
        <v>11284.179682147947</v>
      </c>
    </row>
    <row r="845" spans="1:8" x14ac:dyDescent="0.2">
      <c r="A845" s="167" t="s">
        <v>1613</v>
      </c>
      <c r="B845" s="163" t="s">
        <v>1614</v>
      </c>
      <c r="C845" s="164" t="s">
        <v>1615</v>
      </c>
      <c r="D845">
        <v>119.6</v>
      </c>
      <c r="E845" s="4">
        <v>9229</v>
      </c>
      <c r="F845">
        <f t="shared" si="26"/>
        <v>6</v>
      </c>
      <c r="G845" s="6">
        <f t="shared" si="27"/>
        <v>2.4451266266449672</v>
      </c>
      <c r="H845" s="4">
        <f>E845*G845*Inputs!$B$4/SUMPRODUCT($E$5:$E$6785,$G$5:$G$6785)</f>
        <v>10423.604236621233</v>
      </c>
    </row>
    <row r="846" spans="1:8" x14ac:dyDescent="0.2">
      <c r="A846" s="167" t="s">
        <v>1613</v>
      </c>
      <c r="B846" s="163" t="s">
        <v>1616</v>
      </c>
      <c r="C846" s="164" t="s">
        <v>1617</v>
      </c>
      <c r="D846">
        <v>85.4</v>
      </c>
      <c r="E846" s="4">
        <v>7793</v>
      </c>
      <c r="F846">
        <f t="shared" si="26"/>
        <v>3</v>
      </c>
      <c r="G846" s="6">
        <f t="shared" si="27"/>
        <v>1.4299489790507947</v>
      </c>
      <c r="H846" s="4">
        <f>E846*G846*Inputs!$B$4/SUMPRODUCT($E$5:$E$6785,$G$5:$G$6785)</f>
        <v>5147.390669441379</v>
      </c>
    </row>
    <row r="847" spans="1:8" x14ac:dyDescent="0.2">
      <c r="A847" s="167" t="s">
        <v>1613</v>
      </c>
      <c r="B847" s="163" t="s">
        <v>1618</v>
      </c>
      <c r="C847" s="164" t="s">
        <v>1619</v>
      </c>
      <c r="D847">
        <v>89.2</v>
      </c>
      <c r="E847" s="4">
        <v>7676</v>
      </c>
      <c r="F847">
        <f t="shared" si="26"/>
        <v>4</v>
      </c>
      <c r="G847" s="6">
        <f t="shared" si="27"/>
        <v>1.7099397688077311</v>
      </c>
      <c r="H847" s="4">
        <f>E847*G847*Inputs!$B$4/SUMPRODUCT($E$5:$E$6785,$G$5:$G$6785)</f>
        <v>6062.8621208746717</v>
      </c>
    </row>
    <row r="848" spans="1:8" x14ac:dyDescent="0.2">
      <c r="A848" s="167" t="s">
        <v>1613</v>
      </c>
      <c r="B848" s="163" t="s">
        <v>1620</v>
      </c>
      <c r="C848" s="164" t="s">
        <v>1621</v>
      </c>
      <c r="D848">
        <v>103.5</v>
      </c>
      <c r="E848" s="4">
        <v>7963</v>
      </c>
      <c r="F848">
        <f t="shared" si="26"/>
        <v>5</v>
      </c>
      <c r="G848" s="6">
        <f t="shared" si="27"/>
        <v>2.0447540826884101</v>
      </c>
      <c r="H848" s="4">
        <f>E848*G848*Inputs!$B$4/SUMPRODUCT($E$5:$E$6785,$G$5:$G$6785)</f>
        <v>7521.0714150060558</v>
      </c>
    </row>
    <row r="849" spans="1:8" x14ac:dyDescent="0.2">
      <c r="A849" s="167" t="s">
        <v>1613</v>
      </c>
      <c r="B849" s="163" t="s">
        <v>1622</v>
      </c>
      <c r="C849" s="164" t="s">
        <v>1623</v>
      </c>
      <c r="D849">
        <v>62.6</v>
      </c>
      <c r="E849" s="4">
        <v>8595</v>
      </c>
      <c r="F849">
        <f t="shared" si="26"/>
        <v>2</v>
      </c>
      <c r="G849" s="6">
        <f t="shared" si="27"/>
        <v>1.195804741189294</v>
      </c>
      <c r="H849" s="4">
        <f>E849*G849*Inputs!$B$4/SUMPRODUCT($E$5:$E$6785,$G$5:$G$6785)</f>
        <v>4747.5337932680413</v>
      </c>
    </row>
    <row r="850" spans="1:8" x14ac:dyDescent="0.2">
      <c r="A850" s="167" t="s">
        <v>1613</v>
      </c>
      <c r="B850" s="163" t="s">
        <v>1624</v>
      </c>
      <c r="C850" s="164" t="s">
        <v>1625</v>
      </c>
      <c r="D850">
        <v>96.8</v>
      </c>
      <c r="E850" s="4">
        <v>7061</v>
      </c>
      <c r="F850">
        <f t="shared" si="26"/>
        <v>4</v>
      </c>
      <c r="G850" s="6">
        <f t="shared" si="27"/>
        <v>1.7099397688077311</v>
      </c>
      <c r="H850" s="4">
        <f>E850*G850*Inputs!$B$4/SUMPRODUCT($E$5:$E$6785,$G$5:$G$6785)</f>
        <v>5577.1064923783297</v>
      </c>
    </row>
    <row r="851" spans="1:8" x14ac:dyDescent="0.2">
      <c r="A851" s="167" t="s">
        <v>1613</v>
      </c>
      <c r="B851" s="163" t="s">
        <v>1626</v>
      </c>
      <c r="C851" s="164" t="s">
        <v>1627</v>
      </c>
      <c r="D851">
        <v>81.7</v>
      </c>
      <c r="E851" s="4">
        <v>8697</v>
      </c>
      <c r="F851">
        <f t="shared" si="26"/>
        <v>3</v>
      </c>
      <c r="G851" s="6">
        <f t="shared" si="27"/>
        <v>1.4299489790507947</v>
      </c>
      <c r="H851" s="4">
        <f>E851*G851*Inputs!$B$4/SUMPRODUCT($E$5:$E$6785,$G$5:$G$6785)</f>
        <v>5744.4959132723825</v>
      </c>
    </row>
    <row r="852" spans="1:8" x14ac:dyDescent="0.2">
      <c r="A852" s="167" t="s">
        <v>1613</v>
      </c>
      <c r="B852" s="163" t="s">
        <v>1628</v>
      </c>
      <c r="C852" s="164" t="s">
        <v>1629</v>
      </c>
      <c r="D852">
        <v>72</v>
      </c>
      <c r="E852" s="4">
        <v>7845</v>
      </c>
      <c r="F852">
        <f t="shared" si="26"/>
        <v>2</v>
      </c>
      <c r="G852" s="6">
        <f t="shared" si="27"/>
        <v>1.195804741189294</v>
      </c>
      <c r="H852" s="4">
        <f>E852*G852*Inputs!$B$4/SUMPRODUCT($E$5:$E$6785,$G$5:$G$6785)</f>
        <v>4333.2638287594864</v>
      </c>
    </row>
    <row r="853" spans="1:8" x14ac:dyDescent="0.2">
      <c r="A853" s="167" t="s">
        <v>1613</v>
      </c>
      <c r="B853" s="163" t="s">
        <v>1630</v>
      </c>
      <c r="C853" s="164" t="s">
        <v>1631</v>
      </c>
      <c r="D853">
        <v>82.4</v>
      </c>
      <c r="E853" s="4">
        <v>7482</v>
      </c>
      <c r="F853">
        <f t="shared" si="26"/>
        <v>3</v>
      </c>
      <c r="G853" s="6">
        <f t="shared" si="27"/>
        <v>1.4299489790507947</v>
      </c>
      <c r="H853" s="4">
        <f>E853*G853*Inputs!$B$4/SUMPRODUCT($E$5:$E$6785,$G$5:$G$6785)</f>
        <v>4941.9706132119072</v>
      </c>
    </row>
    <row r="854" spans="1:8" x14ac:dyDescent="0.2">
      <c r="A854" s="167" t="s">
        <v>1613</v>
      </c>
      <c r="B854" s="163" t="s">
        <v>1632</v>
      </c>
      <c r="C854" s="164" t="s">
        <v>1633</v>
      </c>
      <c r="D854">
        <v>83.1</v>
      </c>
      <c r="E854" s="4">
        <v>10385</v>
      </c>
      <c r="F854">
        <f t="shared" si="26"/>
        <v>3</v>
      </c>
      <c r="G854" s="6">
        <f t="shared" si="27"/>
        <v>1.4299489790507947</v>
      </c>
      <c r="H854" s="4">
        <f>E854*G854*Inputs!$B$4/SUMPRODUCT($E$5:$E$6785,$G$5:$G$6785)</f>
        <v>6859.4446429037243</v>
      </c>
    </row>
    <row r="855" spans="1:8" x14ac:dyDescent="0.2">
      <c r="A855" s="167" t="s">
        <v>1613</v>
      </c>
      <c r="B855" s="163" t="s">
        <v>1634</v>
      </c>
      <c r="C855" s="164" t="s">
        <v>1635</v>
      </c>
      <c r="D855">
        <v>119.3</v>
      </c>
      <c r="E855" s="4">
        <v>8716</v>
      </c>
      <c r="F855">
        <f t="shared" si="26"/>
        <v>6</v>
      </c>
      <c r="G855" s="6">
        <f t="shared" si="27"/>
        <v>2.4451266266449672</v>
      </c>
      <c r="H855" s="4">
        <f>E855*G855*Inputs!$B$4/SUMPRODUCT($E$5:$E$6785,$G$5:$G$6785)</f>
        <v>9844.2013789566226</v>
      </c>
    </row>
    <row r="856" spans="1:8" x14ac:dyDescent="0.2">
      <c r="A856" s="167" t="s">
        <v>1613</v>
      </c>
      <c r="B856" s="163" t="s">
        <v>1636</v>
      </c>
      <c r="C856" s="164" t="s">
        <v>8883</v>
      </c>
      <c r="D856">
        <v>78</v>
      </c>
      <c r="E856" s="4">
        <v>7648</v>
      </c>
      <c r="F856">
        <f t="shared" si="26"/>
        <v>3</v>
      </c>
      <c r="G856" s="6">
        <f t="shared" si="27"/>
        <v>1.4299489790507947</v>
      </c>
      <c r="H856" s="4">
        <f>E856*G856*Inputs!$B$4/SUMPRODUCT($E$5:$E$6785,$G$5:$G$6785)</f>
        <v>5051.6160451543265</v>
      </c>
    </row>
    <row r="857" spans="1:8" x14ac:dyDescent="0.2">
      <c r="A857" s="167" t="s">
        <v>1613</v>
      </c>
      <c r="B857" s="163" t="s">
        <v>8884</v>
      </c>
      <c r="C857" s="164" t="s">
        <v>8885</v>
      </c>
      <c r="D857">
        <v>95</v>
      </c>
      <c r="E857" s="4">
        <v>7866</v>
      </c>
      <c r="F857">
        <f t="shared" si="26"/>
        <v>4</v>
      </c>
      <c r="G857" s="6">
        <f t="shared" si="27"/>
        <v>1.7099397688077311</v>
      </c>
      <c r="H857" s="4">
        <f>E857*G857*Inputs!$B$4/SUMPRODUCT($E$5:$E$6785,$G$5:$G$6785)</f>
        <v>6212.9329654507765</v>
      </c>
    </row>
    <row r="858" spans="1:8" x14ac:dyDescent="0.2">
      <c r="A858" s="167" t="s">
        <v>1613</v>
      </c>
      <c r="B858" s="163" t="s">
        <v>8886</v>
      </c>
      <c r="C858" s="164" t="s">
        <v>8887</v>
      </c>
      <c r="D858">
        <v>87.7</v>
      </c>
      <c r="E858" s="4">
        <v>7172</v>
      </c>
      <c r="F858">
        <f t="shared" si="26"/>
        <v>4</v>
      </c>
      <c r="G858" s="6">
        <f t="shared" si="27"/>
        <v>1.7099397688077311</v>
      </c>
      <c r="H858" s="4">
        <f>E858*G858*Inputs!$B$4/SUMPRODUCT($E$5:$E$6785,$G$5:$G$6785)</f>
        <v>5664.7794594727911</v>
      </c>
    </row>
    <row r="859" spans="1:8" x14ac:dyDescent="0.2">
      <c r="A859" s="167" t="s">
        <v>1613</v>
      </c>
      <c r="B859" s="163" t="s">
        <v>8888</v>
      </c>
      <c r="C859" s="164" t="s">
        <v>8889</v>
      </c>
      <c r="D859">
        <v>62.9</v>
      </c>
      <c r="E859" s="4">
        <v>7830</v>
      </c>
      <c r="F859">
        <f t="shared" si="26"/>
        <v>2</v>
      </c>
      <c r="G859" s="6">
        <f t="shared" si="27"/>
        <v>1.195804741189294</v>
      </c>
      <c r="H859" s="4">
        <f>E859*G859*Inputs!$B$4/SUMPRODUCT($E$5:$E$6785,$G$5:$G$6785)</f>
        <v>4324.9784294693145</v>
      </c>
    </row>
    <row r="860" spans="1:8" x14ac:dyDescent="0.2">
      <c r="A860" s="167" t="s">
        <v>1613</v>
      </c>
      <c r="B860" s="163" t="s">
        <v>4353</v>
      </c>
      <c r="C860" s="164" t="s">
        <v>4354</v>
      </c>
      <c r="D860">
        <v>73.400000000000006</v>
      </c>
      <c r="E860" s="4">
        <v>8034</v>
      </c>
      <c r="F860">
        <f t="shared" si="26"/>
        <v>2</v>
      </c>
      <c r="G860" s="6">
        <f t="shared" si="27"/>
        <v>1.195804741189294</v>
      </c>
      <c r="H860" s="4">
        <f>E860*G860*Inputs!$B$4/SUMPRODUCT($E$5:$E$6785,$G$5:$G$6785)</f>
        <v>4437.6598598156415</v>
      </c>
    </row>
    <row r="861" spans="1:8" x14ac:dyDescent="0.2">
      <c r="A861" s="167" t="s">
        <v>1613</v>
      </c>
      <c r="B861" s="163" t="s">
        <v>4355</v>
      </c>
      <c r="C861" s="164" t="s">
        <v>4356</v>
      </c>
      <c r="D861">
        <v>114</v>
      </c>
      <c r="E861" s="4">
        <v>8467</v>
      </c>
      <c r="F861">
        <f t="shared" si="26"/>
        <v>6</v>
      </c>
      <c r="G861" s="6">
        <f t="shared" si="27"/>
        <v>2.4451266266449672</v>
      </c>
      <c r="H861" s="4">
        <f>E861*G861*Inputs!$B$4/SUMPRODUCT($E$5:$E$6785,$G$5:$G$6785)</f>
        <v>9562.9707521369583</v>
      </c>
    </row>
    <row r="862" spans="1:8" x14ac:dyDescent="0.2">
      <c r="A862" s="167" t="s">
        <v>1613</v>
      </c>
      <c r="B862" s="163" t="s">
        <v>4357</v>
      </c>
      <c r="C862" s="164" t="s">
        <v>4358</v>
      </c>
      <c r="D862">
        <v>126</v>
      </c>
      <c r="E862" s="4">
        <v>7968</v>
      </c>
      <c r="F862">
        <f t="shared" si="26"/>
        <v>7</v>
      </c>
      <c r="G862" s="6">
        <f t="shared" si="27"/>
        <v>2.9238940129502371</v>
      </c>
      <c r="H862" s="4">
        <f>E862*G862*Inputs!$B$4/SUMPRODUCT($E$5:$E$6785,$G$5:$G$6785)</f>
        <v>10761.501341394956</v>
      </c>
    </row>
    <row r="863" spans="1:8" x14ac:dyDescent="0.2">
      <c r="A863" s="167" t="s">
        <v>1613</v>
      </c>
      <c r="B863" s="163" t="s">
        <v>4359</v>
      </c>
      <c r="C863" s="164" t="s">
        <v>4360</v>
      </c>
      <c r="D863">
        <v>79.7</v>
      </c>
      <c r="E863" s="4">
        <v>8678</v>
      </c>
      <c r="F863">
        <f t="shared" si="26"/>
        <v>3</v>
      </c>
      <c r="G863" s="6">
        <f t="shared" si="27"/>
        <v>1.4299489790507947</v>
      </c>
      <c r="H863" s="4">
        <f>E863*G863*Inputs!$B$4/SUMPRODUCT($E$5:$E$6785,$G$5:$G$6785)</f>
        <v>5731.9461349175272</v>
      </c>
    </row>
    <row r="864" spans="1:8" x14ac:dyDescent="0.2">
      <c r="A864" s="167" t="s">
        <v>1613</v>
      </c>
      <c r="B864" s="163" t="s">
        <v>10439</v>
      </c>
      <c r="C864" s="164" t="s">
        <v>10440</v>
      </c>
      <c r="D864">
        <v>116.8</v>
      </c>
      <c r="E864" s="4">
        <v>8044</v>
      </c>
      <c r="F864">
        <f t="shared" si="26"/>
        <v>6</v>
      </c>
      <c r="G864" s="6">
        <f t="shared" si="27"/>
        <v>2.4451266266449672</v>
      </c>
      <c r="H864" s="4">
        <f>E864*G864*Inputs!$B$4/SUMPRODUCT($E$5:$E$6785,$G$5:$G$6785)</f>
        <v>9085.2175186240347</v>
      </c>
    </row>
    <row r="865" spans="1:8" x14ac:dyDescent="0.2">
      <c r="A865" s="167" t="s">
        <v>1613</v>
      </c>
      <c r="B865" s="163" t="s">
        <v>10441</v>
      </c>
      <c r="C865" s="164" t="s">
        <v>10442</v>
      </c>
      <c r="D865">
        <v>52.3</v>
      </c>
      <c r="E865" s="4">
        <v>7468</v>
      </c>
      <c r="F865">
        <f t="shared" si="26"/>
        <v>1</v>
      </c>
      <c r="G865" s="6">
        <f t="shared" si="27"/>
        <v>1</v>
      </c>
      <c r="H865" s="4">
        <f>E865*G865*Inputs!$B$4/SUMPRODUCT($E$5:$E$6785,$G$5:$G$6785)</f>
        <v>3449.5800062619646</v>
      </c>
    </row>
    <row r="866" spans="1:8" x14ac:dyDescent="0.2">
      <c r="A866" s="167" t="s">
        <v>1613</v>
      </c>
      <c r="B866" s="163" t="s">
        <v>10443</v>
      </c>
      <c r="C866" s="164" t="s">
        <v>10444</v>
      </c>
      <c r="D866">
        <v>58.6</v>
      </c>
      <c r="E866" s="4">
        <v>8562</v>
      </c>
      <c r="F866">
        <f t="shared" si="26"/>
        <v>1</v>
      </c>
      <c r="G866" s="6">
        <f t="shared" si="27"/>
        <v>1</v>
      </c>
      <c r="H866" s="4">
        <f>E866*G866*Inputs!$B$4/SUMPRODUCT($E$5:$E$6785,$G$5:$G$6785)</f>
        <v>3954.9148384594191</v>
      </c>
    </row>
    <row r="867" spans="1:8" x14ac:dyDescent="0.2">
      <c r="A867" s="167" t="s">
        <v>1613</v>
      </c>
      <c r="B867" s="163" t="s">
        <v>10445</v>
      </c>
      <c r="C867" s="164" t="s">
        <v>10446</v>
      </c>
      <c r="D867">
        <v>78.5</v>
      </c>
      <c r="E867" s="4">
        <v>6661</v>
      </c>
      <c r="F867">
        <f t="shared" si="26"/>
        <v>3</v>
      </c>
      <c r="G867" s="6">
        <f t="shared" si="27"/>
        <v>1.4299489790507947</v>
      </c>
      <c r="H867" s="4">
        <f>E867*G867*Inputs!$B$4/SUMPRODUCT($E$5:$E$6785,$G$5:$G$6785)</f>
        <v>4399.6880853521143</v>
      </c>
    </row>
    <row r="868" spans="1:8" x14ac:dyDescent="0.2">
      <c r="A868" s="167" t="s">
        <v>10449</v>
      </c>
      <c r="B868" s="163" t="s">
        <v>10447</v>
      </c>
      <c r="C868" s="164" t="s">
        <v>10448</v>
      </c>
      <c r="D868">
        <v>165.9</v>
      </c>
      <c r="E868" s="4">
        <v>7945</v>
      </c>
      <c r="F868">
        <f t="shared" si="26"/>
        <v>10</v>
      </c>
      <c r="G868" s="6">
        <f t="shared" si="27"/>
        <v>4.9996826525224378</v>
      </c>
      <c r="H868" s="4">
        <f>E868*G868*Inputs!$B$4/SUMPRODUCT($E$5:$E$6785,$G$5:$G$6785)</f>
        <v>18348.40228093207</v>
      </c>
    </row>
    <row r="869" spans="1:8" x14ac:dyDescent="0.2">
      <c r="A869" s="167" t="s">
        <v>10449</v>
      </c>
      <c r="B869" s="163" t="s">
        <v>10450</v>
      </c>
      <c r="C869" s="164" t="s">
        <v>10451</v>
      </c>
      <c r="D869">
        <v>137</v>
      </c>
      <c r="E869" s="4">
        <v>6850</v>
      </c>
      <c r="F869">
        <f t="shared" si="26"/>
        <v>8</v>
      </c>
      <c r="G869" s="6">
        <f t="shared" si="27"/>
        <v>3.4964063234208851</v>
      </c>
      <c r="H869" s="4">
        <f>E869*G869*Inputs!$B$4/SUMPRODUCT($E$5:$E$6785,$G$5:$G$6785)</f>
        <v>11063.037416607933</v>
      </c>
    </row>
    <row r="870" spans="1:8" x14ac:dyDescent="0.2">
      <c r="A870" s="167" t="s">
        <v>10449</v>
      </c>
      <c r="B870" s="163" t="s">
        <v>10452</v>
      </c>
      <c r="C870" s="164" t="s">
        <v>10453</v>
      </c>
      <c r="D870">
        <v>123.8</v>
      </c>
      <c r="E870" s="4">
        <v>8985</v>
      </c>
      <c r="F870">
        <f t="shared" si="26"/>
        <v>6</v>
      </c>
      <c r="G870" s="6">
        <f t="shared" si="27"/>
        <v>2.4451266266449672</v>
      </c>
      <c r="H870" s="4">
        <f>E870*G870*Inputs!$B$4/SUMPRODUCT($E$5:$E$6785,$G$5:$G$6785)</f>
        <v>10148.020811143329</v>
      </c>
    </row>
    <row r="871" spans="1:8" x14ac:dyDescent="0.2">
      <c r="A871" s="167" t="s">
        <v>10449</v>
      </c>
      <c r="B871" s="163" t="s">
        <v>10454</v>
      </c>
      <c r="C871" s="164" t="s">
        <v>10455</v>
      </c>
      <c r="D871">
        <v>121.3</v>
      </c>
      <c r="E871" s="4">
        <v>8369</v>
      </c>
      <c r="F871">
        <f t="shared" si="26"/>
        <v>6</v>
      </c>
      <c r="G871" s="6">
        <f t="shared" si="27"/>
        <v>2.4451266266449672</v>
      </c>
      <c r="H871" s="4">
        <f>E871*G871*Inputs!$B$4/SUMPRODUCT($E$5:$E$6785,$G$5:$G$6785)</f>
        <v>9452.2856058384568</v>
      </c>
    </row>
    <row r="872" spans="1:8" x14ac:dyDescent="0.2">
      <c r="A872" s="167" t="s">
        <v>10449</v>
      </c>
      <c r="B872" s="163" t="s">
        <v>10456</v>
      </c>
      <c r="C872" s="164" t="s">
        <v>10457</v>
      </c>
      <c r="D872">
        <v>152.5</v>
      </c>
      <c r="E872" s="4">
        <v>6547</v>
      </c>
      <c r="F872">
        <f t="shared" si="26"/>
        <v>9</v>
      </c>
      <c r="G872" s="6">
        <f t="shared" si="27"/>
        <v>4.1810192586709229</v>
      </c>
      <c r="H872" s="4">
        <f>E872*G872*Inputs!$B$4/SUMPRODUCT($E$5:$E$6785,$G$5:$G$6785)</f>
        <v>12644.05632083586</v>
      </c>
    </row>
    <row r="873" spans="1:8" x14ac:dyDescent="0.2">
      <c r="A873" s="167" t="s">
        <v>10449</v>
      </c>
      <c r="B873" s="163" t="s">
        <v>10458</v>
      </c>
      <c r="C873" s="164" t="s">
        <v>10459</v>
      </c>
      <c r="D873">
        <v>157.80000000000001</v>
      </c>
      <c r="E873" s="4">
        <v>5147</v>
      </c>
      <c r="F873">
        <f t="shared" si="26"/>
        <v>9</v>
      </c>
      <c r="G873" s="6">
        <f t="shared" si="27"/>
        <v>4.1810192586709229</v>
      </c>
      <c r="H873" s="4">
        <f>E873*G873*Inputs!$B$4/SUMPRODUCT($E$5:$E$6785,$G$5:$G$6785)</f>
        <v>9940.2715569485517</v>
      </c>
    </row>
    <row r="874" spans="1:8" x14ac:dyDescent="0.2">
      <c r="A874" s="167" t="s">
        <v>10449</v>
      </c>
      <c r="B874" s="163" t="s">
        <v>10460</v>
      </c>
      <c r="C874" s="164" t="s">
        <v>10461</v>
      </c>
      <c r="D874">
        <v>138.6</v>
      </c>
      <c r="E874" s="4">
        <v>6486</v>
      </c>
      <c r="F874">
        <f t="shared" si="26"/>
        <v>8</v>
      </c>
      <c r="G874" s="6">
        <f t="shared" si="27"/>
        <v>3.4964063234208851</v>
      </c>
      <c r="H874" s="4">
        <f>E874*G874*Inputs!$B$4/SUMPRODUCT($E$5:$E$6785,$G$5:$G$6785)</f>
        <v>10475.162143667014</v>
      </c>
    </row>
    <row r="875" spans="1:8" x14ac:dyDescent="0.2">
      <c r="A875" s="167" t="s">
        <v>10449</v>
      </c>
      <c r="B875" s="163" t="s">
        <v>10462</v>
      </c>
      <c r="C875" s="164" t="s">
        <v>10463</v>
      </c>
      <c r="D875">
        <v>141.5</v>
      </c>
      <c r="E875" s="4">
        <v>8159</v>
      </c>
      <c r="F875">
        <f t="shared" si="26"/>
        <v>8</v>
      </c>
      <c r="G875" s="6">
        <f t="shared" si="27"/>
        <v>3.4964063234208851</v>
      </c>
      <c r="H875" s="4">
        <f>E875*G875*Inputs!$B$4/SUMPRODUCT($E$5:$E$6785,$G$5:$G$6785)</f>
        <v>13177.127340453157</v>
      </c>
    </row>
    <row r="876" spans="1:8" x14ac:dyDescent="0.2">
      <c r="A876" s="167" t="s">
        <v>10449</v>
      </c>
      <c r="B876" s="163" t="s">
        <v>10464</v>
      </c>
      <c r="C876" s="164" t="s">
        <v>10465</v>
      </c>
      <c r="D876">
        <v>125.1</v>
      </c>
      <c r="E876" s="4">
        <v>6657</v>
      </c>
      <c r="F876">
        <f t="shared" si="26"/>
        <v>7</v>
      </c>
      <c r="G876" s="6">
        <f t="shared" si="27"/>
        <v>2.9238940129502371</v>
      </c>
      <c r="H876" s="4">
        <f>E876*G876*Inputs!$B$4/SUMPRODUCT($E$5:$E$6785,$G$5:$G$6785)</f>
        <v>8990.8778149681493</v>
      </c>
    </row>
    <row r="877" spans="1:8" x14ac:dyDescent="0.2">
      <c r="A877" s="167" t="s">
        <v>10449</v>
      </c>
      <c r="B877" s="163" t="s">
        <v>10466</v>
      </c>
      <c r="C877" s="164" t="s">
        <v>6618</v>
      </c>
      <c r="D877">
        <v>109</v>
      </c>
      <c r="E877" s="4">
        <v>8734</v>
      </c>
      <c r="F877">
        <f t="shared" si="26"/>
        <v>5</v>
      </c>
      <c r="G877" s="6">
        <f t="shared" si="27"/>
        <v>2.0447540826884101</v>
      </c>
      <c r="H877" s="4">
        <f>E877*G877*Inputs!$B$4/SUMPRODUCT($E$5:$E$6785,$G$5:$G$6785)</f>
        <v>8249.2826495872014</v>
      </c>
    </row>
    <row r="878" spans="1:8" x14ac:dyDescent="0.2">
      <c r="A878" s="167" t="s">
        <v>10449</v>
      </c>
      <c r="B878" s="163" t="s">
        <v>6619</v>
      </c>
      <c r="C878" s="164" t="s">
        <v>6620</v>
      </c>
      <c r="D878">
        <v>140.30000000000001</v>
      </c>
      <c r="E878" s="4">
        <v>7269</v>
      </c>
      <c r="F878">
        <f t="shared" si="26"/>
        <v>8</v>
      </c>
      <c r="G878" s="6">
        <f t="shared" si="27"/>
        <v>3.4964063234208851</v>
      </c>
      <c r="H878" s="4">
        <f>E878*G878*Inputs!$B$4/SUMPRODUCT($E$5:$E$6785,$G$5:$G$6785)</f>
        <v>11739.73999727344</v>
      </c>
    </row>
    <row r="879" spans="1:8" x14ac:dyDescent="0.2">
      <c r="A879" s="167" t="s">
        <v>10449</v>
      </c>
      <c r="B879" s="163" t="s">
        <v>6621</v>
      </c>
      <c r="C879" s="164" t="s">
        <v>9543</v>
      </c>
      <c r="D879">
        <v>122.8</v>
      </c>
      <c r="E879" s="4">
        <v>8948</v>
      </c>
      <c r="F879">
        <f t="shared" si="26"/>
        <v>6</v>
      </c>
      <c r="G879" s="6">
        <f t="shared" si="27"/>
        <v>2.4451266266449672</v>
      </c>
      <c r="H879" s="4">
        <f>E879*G879*Inputs!$B$4/SUMPRODUCT($E$5:$E$6785,$G$5:$G$6785)</f>
        <v>10106.231521214302</v>
      </c>
    </row>
    <row r="880" spans="1:8" x14ac:dyDescent="0.2">
      <c r="A880" s="167" t="s">
        <v>10449</v>
      </c>
      <c r="B880" s="163" t="s">
        <v>9544</v>
      </c>
      <c r="C880" s="164" t="s">
        <v>9545</v>
      </c>
      <c r="D880">
        <v>124.1</v>
      </c>
      <c r="E880" s="4">
        <v>7130</v>
      </c>
      <c r="F880">
        <f t="shared" si="26"/>
        <v>7</v>
      </c>
      <c r="G880" s="6">
        <f t="shared" si="27"/>
        <v>2.9238940129502371</v>
      </c>
      <c r="H880" s="4">
        <f>E880*G880*Inputs!$B$4/SUMPRODUCT($E$5:$E$6785,$G$5:$G$6785)</f>
        <v>9629.7068981106968</v>
      </c>
    </row>
    <row r="881" spans="1:8" x14ac:dyDescent="0.2">
      <c r="A881" s="167" t="s">
        <v>10449</v>
      </c>
      <c r="B881" s="163" t="s">
        <v>9546</v>
      </c>
      <c r="C881" s="164" t="s">
        <v>9547</v>
      </c>
      <c r="D881">
        <v>153.5</v>
      </c>
      <c r="E881" s="4">
        <v>9226</v>
      </c>
      <c r="F881">
        <f t="shared" si="26"/>
        <v>9</v>
      </c>
      <c r="G881" s="6">
        <f t="shared" si="27"/>
        <v>4.1810192586709229</v>
      </c>
      <c r="H881" s="4">
        <f>E881*G881*Inputs!$B$4/SUMPRODUCT($E$5:$E$6785,$G$5:$G$6785)</f>
        <v>17817.941594017357</v>
      </c>
    </row>
    <row r="882" spans="1:8" x14ac:dyDescent="0.2">
      <c r="A882" s="167" t="s">
        <v>10449</v>
      </c>
      <c r="B882" s="163" t="s">
        <v>9548</v>
      </c>
      <c r="C882" s="164" t="s">
        <v>9549</v>
      </c>
      <c r="D882">
        <v>123.1</v>
      </c>
      <c r="E882" s="4">
        <v>9622</v>
      </c>
      <c r="F882">
        <f t="shared" si="26"/>
        <v>6</v>
      </c>
      <c r="G882" s="6">
        <f t="shared" si="27"/>
        <v>2.4451266266449672</v>
      </c>
      <c r="H882" s="4">
        <f>E882*G882*Inputs!$B$4/SUMPRODUCT($E$5:$E$6785,$G$5:$G$6785)</f>
        <v>10867.474262083597</v>
      </c>
    </row>
    <row r="883" spans="1:8" x14ac:dyDescent="0.2">
      <c r="A883" s="167" t="s">
        <v>10449</v>
      </c>
      <c r="B883" s="163" t="s">
        <v>9550</v>
      </c>
      <c r="C883" s="164" t="s">
        <v>9551</v>
      </c>
      <c r="D883">
        <v>110.6</v>
      </c>
      <c r="E883" s="4">
        <v>7331</v>
      </c>
      <c r="F883">
        <f t="shared" si="26"/>
        <v>5</v>
      </c>
      <c r="G883" s="6">
        <f t="shared" si="27"/>
        <v>2.0447540826884101</v>
      </c>
      <c r="H883" s="4">
        <f>E883*G883*Inputs!$B$4/SUMPRODUCT($E$5:$E$6785,$G$5:$G$6785)</f>
        <v>6924.1459931444679</v>
      </c>
    </row>
    <row r="884" spans="1:8" x14ac:dyDescent="0.2">
      <c r="A884" s="167" t="s">
        <v>10449</v>
      </c>
      <c r="B884" s="163" t="s">
        <v>9552</v>
      </c>
      <c r="C884" s="164" t="s">
        <v>9553</v>
      </c>
      <c r="D884">
        <v>155.4</v>
      </c>
      <c r="E884" s="4">
        <v>6037</v>
      </c>
      <c r="F884">
        <f t="shared" si="26"/>
        <v>9</v>
      </c>
      <c r="G884" s="6">
        <f t="shared" si="27"/>
        <v>4.1810192586709229</v>
      </c>
      <c r="H884" s="4">
        <f>E884*G884*Inputs!$B$4/SUMPRODUCT($E$5:$E$6785,$G$5:$G$6785)</f>
        <v>11659.106156848342</v>
      </c>
    </row>
    <row r="885" spans="1:8" x14ac:dyDescent="0.2">
      <c r="A885" s="167" t="s">
        <v>10449</v>
      </c>
      <c r="B885" s="163" t="s">
        <v>9554</v>
      </c>
      <c r="C885" s="164" t="s">
        <v>9555</v>
      </c>
      <c r="D885">
        <v>132</v>
      </c>
      <c r="E885" s="4">
        <v>6743</v>
      </c>
      <c r="F885">
        <f t="shared" si="26"/>
        <v>7</v>
      </c>
      <c r="G885" s="6">
        <f t="shared" si="27"/>
        <v>2.9238940129502371</v>
      </c>
      <c r="H885" s="4">
        <f>E885*G885*Inputs!$B$4/SUMPRODUCT($E$5:$E$6785,$G$5:$G$6785)</f>
        <v>9107.0285573577057</v>
      </c>
    </row>
    <row r="886" spans="1:8" x14ac:dyDescent="0.2">
      <c r="A886" s="167" t="s">
        <v>10449</v>
      </c>
      <c r="B886" s="163" t="s">
        <v>9556</v>
      </c>
      <c r="C886" s="164" t="s">
        <v>9557</v>
      </c>
      <c r="D886">
        <v>150.5</v>
      </c>
      <c r="E886" s="4">
        <v>8011</v>
      </c>
      <c r="F886">
        <f t="shared" si="26"/>
        <v>9</v>
      </c>
      <c r="G886" s="6">
        <f t="shared" si="27"/>
        <v>4.1810192586709229</v>
      </c>
      <c r="H886" s="4">
        <f>E886*G886*Inputs!$B$4/SUMPRODUCT($E$5:$E$6785,$G$5:$G$6785)</f>
        <v>15471.442673929443</v>
      </c>
    </row>
    <row r="887" spans="1:8" x14ac:dyDescent="0.2">
      <c r="A887" s="167" t="s">
        <v>10449</v>
      </c>
      <c r="B887" s="163" t="s">
        <v>9558</v>
      </c>
      <c r="C887" s="164" t="s">
        <v>9559</v>
      </c>
      <c r="D887">
        <v>146.4</v>
      </c>
      <c r="E887" s="4">
        <v>7864</v>
      </c>
      <c r="F887">
        <f t="shared" si="26"/>
        <v>8</v>
      </c>
      <c r="G887" s="6">
        <f t="shared" si="27"/>
        <v>3.4964063234208851</v>
      </c>
      <c r="H887" s="4">
        <f>E887*G887*Inputs!$B$4/SUMPRODUCT($E$5:$E$6785,$G$5:$G$6785)</f>
        <v>12700.689962657634</v>
      </c>
    </row>
    <row r="888" spans="1:8" x14ac:dyDescent="0.2">
      <c r="A888" s="167" t="s">
        <v>10449</v>
      </c>
      <c r="B888" s="163" t="s">
        <v>9560</v>
      </c>
      <c r="C888" s="164" t="s">
        <v>9561</v>
      </c>
      <c r="D888">
        <v>123.2</v>
      </c>
      <c r="E888" s="4">
        <v>7827</v>
      </c>
      <c r="F888">
        <f t="shared" si="26"/>
        <v>6</v>
      </c>
      <c r="G888" s="6">
        <f t="shared" si="27"/>
        <v>2.4451266266449672</v>
      </c>
      <c r="H888" s="4">
        <f>E888*G888*Inputs!$B$4/SUMPRODUCT($E$5:$E$6785,$G$5:$G$6785)</f>
        <v>8840.1289803916352</v>
      </c>
    </row>
    <row r="889" spans="1:8" x14ac:dyDescent="0.2">
      <c r="A889" s="167" t="s">
        <v>10449</v>
      </c>
      <c r="B889" s="163" t="s">
        <v>9562</v>
      </c>
      <c r="C889" s="164" t="s">
        <v>9563</v>
      </c>
      <c r="D889">
        <v>157.19999999999999</v>
      </c>
      <c r="E889" s="4">
        <v>7082</v>
      </c>
      <c r="F889">
        <f t="shared" si="26"/>
        <v>9</v>
      </c>
      <c r="G889" s="6">
        <f t="shared" si="27"/>
        <v>4.1810192586709229</v>
      </c>
      <c r="H889" s="4">
        <f>E889*G889*Inputs!$B$4/SUMPRODUCT($E$5:$E$6785,$G$5:$G$6785)</f>
        <v>13677.288355607079</v>
      </c>
    </row>
    <row r="890" spans="1:8" x14ac:dyDescent="0.2">
      <c r="A890" s="167" t="s">
        <v>10449</v>
      </c>
      <c r="B890" s="163" t="s">
        <v>9564</v>
      </c>
      <c r="C890" s="164" t="s">
        <v>9565</v>
      </c>
      <c r="D890">
        <v>117.5</v>
      </c>
      <c r="E890" s="4">
        <v>6717</v>
      </c>
      <c r="F890">
        <f t="shared" si="26"/>
        <v>6</v>
      </c>
      <c r="G890" s="6">
        <f t="shared" si="27"/>
        <v>2.4451266266449672</v>
      </c>
      <c r="H890" s="4">
        <f>E890*G890*Inputs!$B$4/SUMPRODUCT($E$5:$E$6785,$G$5:$G$6785)</f>
        <v>7586.4502825208392</v>
      </c>
    </row>
    <row r="891" spans="1:8" x14ac:dyDescent="0.2">
      <c r="A891" s="167" t="s">
        <v>10449</v>
      </c>
      <c r="B891" s="163" t="s">
        <v>9566</v>
      </c>
      <c r="C891" s="164" t="s">
        <v>9567</v>
      </c>
      <c r="D891">
        <v>149.5</v>
      </c>
      <c r="E891" s="4">
        <v>7760</v>
      </c>
      <c r="F891">
        <f t="shared" si="26"/>
        <v>9</v>
      </c>
      <c r="G891" s="6">
        <f t="shared" si="27"/>
        <v>4.1810192586709229</v>
      </c>
      <c r="H891" s="4">
        <f>E891*G891*Inputs!$B$4/SUMPRODUCT($E$5:$E$6785,$G$5:$G$6785)</f>
        <v>14986.692691261076</v>
      </c>
    </row>
    <row r="892" spans="1:8" x14ac:dyDescent="0.2">
      <c r="A892" s="167" t="s">
        <v>10449</v>
      </c>
      <c r="B892" s="163" t="s">
        <v>9568</v>
      </c>
      <c r="C892" s="164" t="s">
        <v>9569</v>
      </c>
      <c r="D892">
        <v>124.8</v>
      </c>
      <c r="E892" s="4">
        <v>7769</v>
      </c>
      <c r="F892">
        <f t="shared" si="26"/>
        <v>7</v>
      </c>
      <c r="G892" s="6">
        <f t="shared" si="27"/>
        <v>2.9238940129502371</v>
      </c>
      <c r="H892" s="4">
        <f>E892*G892*Inputs!$B$4/SUMPRODUCT($E$5:$E$6785,$G$5:$G$6785)</f>
        <v>10492.733925865639</v>
      </c>
    </row>
    <row r="893" spans="1:8" x14ac:dyDescent="0.2">
      <c r="A893" s="167" t="s">
        <v>10449</v>
      </c>
      <c r="B893" s="163" t="s">
        <v>9570</v>
      </c>
      <c r="C893" s="164" t="s">
        <v>9571</v>
      </c>
      <c r="D893">
        <v>138.4</v>
      </c>
      <c r="E893" s="4">
        <v>5929</v>
      </c>
      <c r="F893">
        <f t="shared" si="26"/>
        <v>8</v>
      </c>
      <c r="G893" s="6">
        <f t="shared" si="27"/>
        <v>3.4964063234208851</v>
      </c>
      <c r="H893" s="4">
        <f>E893*G893*Inputs!$B$4/SUMPRODUCT($E$5:$E$6785,$G$5:$G$6785)</f>
        <v>9575.583772710721</v>
      </c>
    </row>
    <row r="894" spans="1:8" x14ac:dyDescent="0.2">
      <c r="A894" s="167" t="s">
        <v>10449</v>
      </c>
      <c r="B894" s="163" t="s">
        <v>9572</v>
      </c>
      <c r="C894" s="164" t="s">
        <v>9573</v>
      </c>
      <c r="D894">
        <v>75.599999999999994</v>
      </c>
      <c r="E894" s="4">
        <v>5217</v>
      </c>
      <c r="F894">
        <f t="shared" si="26"/>
        <v>3</v>
      </c>
      <c r="G894" s="6">
        <f t="shared" si="27"/>
        <v>1.4299489790507947</v>
      </c>
      <c r="H894" s="4">
        <f>E894*G894*Inputs!$B$4/SUMPRODUCT($E$5:$E$6785,$G$5:$G$6785)</f>
        <v>3445.9049303831225</v>
      </c>
    </row>
    <row r="895" spans="1:8" x14ac:dyDescent="0.2">
      <c r="A895" s="167" t="s">
        <v>10449</v>
      </c>
      <c r="B895" s="163" t="s">
        <v>9574</v>
      </c>
      <c r="C895" s="164" t="s">
        <v>9575</v>
      </c>
      <c r="D895">
        <v>105.5</v>
      </c>
      <c r="E895" s="4">
        <v>10686</v>
      </c>
      <c r="F895">
        <f t="shared" si="26"/>
        <v>5</v>
      </c>
      <c r="G895" s="6">
        <f t="shared" si="27"/>
        <v>2.0447540826884101</v>
      </c>
      <c r="H895" s="4">
        <f>E895*G895*Inputs!$B$4/SUMPRODUCT($E$5:$E$6785,$G$5:$G$6785)</f>
        <v>10092.951041159704</v>
      </c>
    </row>
    <row r="896" spans="1:8" x14ac:dyDescent="0.2">
      <c r="A896" s="167" t="s">
        <v>10449</v>
      </c>
      <c r="B896" s="163" t="s">
        <v>9576</v>
      </c>
      <c r="C896" s="164" t="s">
        <v>9577</v>
      </c>
      <c r="D896">
        <v>101</v>
      </c>
      <c r="E896" s="4">
        <v>10109</v>
      </c>
      <c r="F896">
        <f t="shared" si="26"/>
        <v>5</v>
      </c>
      <c r="G896" s="6">
        <f t="shared" si="27"/>
        <v>2.0447540826884101</v>
      </c>
      <c r="H896" s="4">
        <f>E896*G896*Inputs!$B$4/SUMPRODUCT($E$5:$E$6785,$G$5:$G$6785)</f>
        <v>9547.9732430360691</v>
      </c>
    </row>
    <row r="897" spans="1:8" x14ac:dyDescent="0.2">
      <c r="A897" s="167" t="s">
        <v>10449</v>
      </c>
      <c r="B897" s="163" t="s">
        <v>9578</v>
      </c>
      <c r="C897" s="164" t="s">
        <v>9579</v>
      </c>
      <c r="D897">
        <v>122.8</v>
      </c>
      <c r="E897" s="4">
        <v>6969</v>
      </c>
      <c r="F897">
        <f t="shared" si="26"/>
        <v>6</v>
      </c>
      <c r="G897" s="6">
        <f t="shared" si="27"/>
        <v>2.4451266266449672</v>
      </c>
      <c r="H897" s="4">
        <f>E897*G897*Inputs!$B$4/SUMPRODUCT($E$5:$E$6785,$G$5:$G$6785)</f>
        <v>7871.0692301455611</v>
      </c>
    </row>
    <row r="898" spans="1:8" x14ac:dyDescent="0.2">
      <c r="A898" s="167" t="s">
        <v>10449</v>
      </c>
      <c r="B898" s="163" t="s">
        <v>9580</v>
      </c>
      <c r="C898" s="164" t="s">
        <v>9581</v>
      </c>
      <c r="D898">
        <v>79.3</v>
      </c>
      <c r="E898" s="4">
        <v>9771</v>
      </c>
      <c r="F898">
        <f t="shared" si="26"/>
        <v>3</v>
      </c>
      <c r="G898" s="6">
        <f t="shared" si="27"/>
        <v>1.4299489790507947</v>
      </c>
      <c r="H898" s="4">
        <f>E898*G898*Inputs!$B$4/SUMPRODUCT($E$5:$E$6785,$G$5:$G$6785)</f>
        <v>6453.888647646826</v>
      </c>
    </row>
    <row r="899" spans="1:8" x14ac:dyDescent="0.2">
      <c r="A899" s="167" t="s">
        <v>9584</v>
      </c>
      <c r="B899" s="163" t="s">
        <v>9582</v>
      </c>
      <c r="C899" s="164" t="s">
        <v>9583</v>
      </c>
      <c r="D899">
        <v>87.8</v>
      </c>
      <c r="E899" s="4">
        <v>7481</v>
      </c>
      <c r="F899">
        <f t="shared" si="26"/>
        <v>4</v>
      </c>
      <c r="G899" s="6">
        <f t="shared" si="27"/>
        <v>1.7099397688077311</v>
      </c>
      <c r="H899" s="4">
        <f>E899*G899*Inputs!$B$4/SUMPRODUCT($E$5:$E$6785,$G$5:$G$6785)</f>
        <v>5908.8420435465623</v>
      </c>
    </row>
    <row r="900" spans="1:8" x14ac:dyDescent="0.2">
      <c r="A900" s="167" t="s">
        <v>9584</v>
      </c>
      <c r="B900" s="163" t="s">
        <v>9585</v>
      </c>
      <c r="C900" s="164" t="s">
        <v>9586</v>
      </c>
      <c r="D900">
        <v>87</v>
      </c>
      <c r="E900" s="4">
        <v>7834</v>
      </c>
      <c r="F900">
        <f t="shared" si="26"/>
        <v>4</v>
      </c>
      <c r="G900" s="6">
        <f t="shared" si="27"/>
        <v>1.7099397688077311</v>
      </c>
      <c r="H900" s="4">
        <f>E900*G900*Inputs!$B$4/SUMPRODUCT($E$5:$E$6785,$G$5:$G$6785)</f>
        <v>6187.6578758379592</v>
      </c>
    </row>
    <row r="901" spans="1:8" x14ac:dyDescent="0.2">
      <c r="A901" s="167" t="s">
        <v>9584</v>
      </c>
      <c r="B901" s="163" t="s">
        <v>9587</v>
      </c>
      <c r="C901" s="164" t="s">
        <v>9588</v>
      </c>
      <c r="D901">
        <v>116</v>
      </c>
      <c r="E901" s="4">
        <v>7202</v>
      </c>
      <c r="F901">
        <f t="shared" si="26"/>
        <v>6</v>
      </c>
      <c r="G901" s="6">
        <f t="shared" si="27"/>
        <v>2.4451266266449672</v>
      </c>
      <c r="H901" s="4">
        <f>E901*G901*Inputs!$B$4/SUMPRODUCT($E$5:$E$6785,$G$5:$G$6785)</f>
        <v>8134.2288126715921</v>
      </c>
    </row>
    <row r="902" spans="1:8" x14ac:dyDescent="0.2">
      <c r="A902" s="167" t="s">
        <v>9584</v>
      </c>
      <c r="B902" s="163" t="s">
        <v>9589</v>
      </c>
      <c r="C902" s="164" t="s">
        <v>9590</v>
      </c>
      <c r="D902">
        <v>79.5</v>
      </c>
      <c r="E902" s="4">
        <v>7008</v>
      </c>
      <c r="F902">
        <f t="shared" ref="F902:F965" si="28">VLOOKUP(D902,$K$5:$L$15,2)</f>
        <v>3</v>
      </c>
      <c r="G902" s="6">
        <f t="shared" ref="G902:G965" si="29">VLOOKUP(F902,$L$5:$M$15,2,0)</f>
        <v>1.4299489790507947</v>
      </c>
      <c r="H902" s="4">
        <f>E902*G902*Inputs!$B$4/SUMPRODUCT($E$5:$E$6785,$G$5:$G$6785)</f>
        <v>4628.8866689907845</v>
      </c>
    </row>
    <row r="903" spans="1:8" x14ac:dyDescent="0.2">
      <c r="A903" s="167" t="s">
        <v>9584</v>
      </c>
      <c r="B903" s="163" t="s">
        <v>9591</v>
      </c>
      <c r="C903" s="164" t="s">
        <v>9592</v>
      </c>
      <c r="D903">
        <v>89.9</v>
      </c>
      <c r="E903" s="4">
        <v>7334</v>
      </c>
      <c r="F903">
        <f t="shared" si="28"/>
        <v>4</v>
      </c>
      <c r="G903" s="6">
        <f t="shared" si="29"/>
        <v>1.7099397688077311</v>
      </c>
      <c r="H903" s="4">
        <f>E903*G903*Inputs!$B$4/SUMPRODUCT($E$5:$E$6785,$G$5:$G$6785)</f>
        <v>5792.7346006376811</v>
      </c>
    </row>
    <row r="904" spans="1:8" x14ac:dyDescent="0.2">
      <c r="A904" s="167" t="s">
        <v>9584</v>
      </c>
      <c r="B904" s="163" t="s">
        <v>9593</v>
      </c>
      <c r="C904" s="164" t="s">
        <v>9594</v>
      </c>
      <c r="D904">
        <v>120.5</v>
      </c>
      <c r="E904" s="4">
        <v>7413</v>
      </c>
      <c r="F904">
        <f t="shared" si="28"/>
        <v>6</v>
      </c>
      <c r="G904" s="6">
        <f t="shared" si="29"/>
        <v>2.4451266266449672</v>
      </c>
      <c r="H904" s="4">
        <f>E904*G904*Inputs!$B$4/SUMPRODUCT($E$5:$E$6785,$G$5:$G$6785)</f>
        <v>8372.5407092938804</v>
      </c>
    </row>
    <row r="905" spans="1:8" x14ac:dyDescent="0.2">
      <c r="A905" s="167" t="s">
        <v>9584</v>
      </c>
      <c r="B905" s="163" t="s">
        <v>9595</v>
      </c>
      <c r="C905" s="164" t="s">
        <v>9596</v>
      </c>
      <c r="D905">
        <v>89.7</v>
      </c>
      <c r="E905" s="4">
        <v>8351</v>
      </c>
      <c r="F905">
        <f t="shared" si="28"/>
        <v>4</v>
      </c>
      <c r="G905" s="6">
        <f t="shared" si="29"/>
        <v>1.7099397688077311</v>
      </c>
      <c r="H905" s="4">
        <f>E905*G905*Inputs!$B$4/SUMPRODUCT($E$5:$E$6785,$G$5:$G$6785)</f>
        <v>6596.0085423950468</v>
      </c>
    </row>
    <row r="906" spans="1:8" x14ac:dyDescent="0.2">
      <c r="A906" s="167" t="s">
        <v>9584</v>
      </c>
      <c r="B906" s="163" t="s">
        <v>9597</v>
      </c>
      <c r="C906" s="164" t="s">
        <v>9598</v>
      </c>
      <c r="D906">
        <v>87.8</v>
      </c>
      <c r="E906" s="4">
        <v>7545</v>
      </c>
      <c r="F906">
        <f t="shared" si="28"/>
        <v>4</v>
      </c>
      <c r="G906" s="6">
        <f t="shared" si="29"/>
        <v>1.7099397688077311</v>
      </c>
      <c r="H906" s="4">
        <f>E906*G906*Inputs!$B$4/SUMPRODUCT($E$5:$E$6785,$G$5:$G$6785)</f>
        <v>5959.3922227721987</v>
      </c>
    </row>
    <row r="907" spans="1:8" x14ac:dyDescent="0.2">
      <c r="A907" s="167" t="s">
        <v>9584</v>
      </c>
      <c r="B907" s="163" t="s">
        <v>9599</v>
      </c>
      <c r="C907" s="164" t="s">
        <v>9600</v>
      </c>
      <c r="D907">
        <v>128.5</v>
      </c>
      <c r="E907" s="4">
        <v>8315</v>
      </c>
      <c r="F907">
        <f t="shared" si="28"/>
        <v>7</v>
      </c>
      <c r="G907" s="6">
        <f t="shared" si="29"/>
        <v>2.9238940129502371</v>
      </c>
      <c r="H907" s="4">
        <f>E907*G907*Inputs!$B$4/SUMPRODUCT($E$5:$E$6785,$G$5:$G$6785)</f>
        <v>11230.15608103653</v>
      </c>
    </row>
    <row r="908" spans="1:8" x14ac:dyDescent="0.2">
      <c r="A908" s="167" t="s">
        <v>9584</v>
      </c>
      <c r="B908" s="163" t="s">
        <v>9601</v>
      </c>
      <c r="C908" s="164" t="s">
        <v>9602</v>
      </c>
      <c r="D908">
        <v>89.9</v>
      </c>
      <c r="E908" s="4">
        <v>6676</v>
      </c>
      <c r="F908">
        <f t="shared" si="28"/>
        <v>4</v>
      </c>
      <c r="G908" s="6">
        <f t="shared" si="29"/>
        <v>1.7099397688077311</v>
      </c>
      <c r="H908" s="4">
        <f>E908*G908*Inputs!$B$4/SUMPRODUCT($E$5:$E$6785,$G$5:$G$6785)</f>
        <v>5273.0155704741155</v>
      </c>
    </row>
    <row r="909" spans="1:8" x14ac:dyDescent="0.2">
      <c r="A909" s="167" t="s">
        <v>9584</v>
      </c>
      <c r="B909" s="163" t="s">
        <v>9603</v>
      </c>
      <c r="C909" s="164" t="s">
        <v>9604</v>
      </c>
      <c r="D909">
        <v>121.5</v>
      </c>
      <c r="E909" s="4">
        <v>8145</v>
      </c>
      <c r="F909">
        <f t="shared" si="28"/>
        <v>6</v>
      </c>
      <c r="G909" s="6">
        <f t="shared" si="29"/>
        <v>2.4451266266449672</v>
      </c>
      <c r="H909" s="4">
        <f>E909*G909*Inputs!$B$4/SUMPRODUCT($E$5:$E$6785,$G$5:$G$6785)</f>
        <v>9199.2909857275936</v>
      </c>
    </row>
    <row r="910" spans="1:8" x14ac:dyDescent="0.2">
      <c r="A910" s="167" t="s">
        <v>9584</v>
      </c>
      <c r="B910" s="163" t="s">
        <v>9605</v>
      </c>
      <c r="C910" s="164" t="s">
        <v>9606</v>
      </c>
      <c r="D910">
        <v>133.4</v>
      </c>
      <c r="E910" s="4">
        <v>8555</v>
      </c>
      <c r="F910">
        <f t="shared" si="28"/>
        <v>7</v>
      </c>
      <c r="G910" s="6">
        <f t="shared" si="29"/>
        <v>2.9238940129502371</v>
      </c>
      <c r="H910" s="4">
        <f>E910*G910*Inputs!$B$4/SUMPRODUCT($E$5:$E$6785,$G$5:$G$6785)</f>
        <v>11554.297687705051</v>
      </c>
    </row>
    <row r="911" spans="1:8" x14ac:dyDescent="0.2">
      <c r="A911" s="167" t="s">
        <v>9584</v>
      </c>
      <c r="B911" s="163" t="s">
        <v>9607</v>
      </c>
      <c r="C911" s="164" t="s">
        <v>9608</v>
      </c>
      <c r="D911">
        <v>130.69999999999999</v>
      </c>
      <c r="E911" s="4">
        <v>8766</v>
      </c>
      <c r="F911">
        <f t="shared" si="28"/>
        <v>7</v>
      </c>
      <c r="G911" s="6">
        <f t="shared" si="29"/>
        <v>2.9238940129502371</v>
      </c>
      <c r="H911" s="4">
        <f>E911*G911*Inputs!$B$4/SUMPRODUCT($E$5:$E$6785,$G$5:$G$6785)</f>
        <v>11839.272183567793</v>
      </c>
    </row>
    <row r="912" spans="1:8" x14ac:dyDescent="0.2">
      <c r="A912" s="167" t="s">
        <v>9584</v>
      </c>
      <c r="B912" s="163" t="s">
        <v>9609</v>
      </c>
      <c r="C912" s="164" t="s">
        <v>9610</v>
      </c>
      <c r="D912">
        <v>123</v>
      </c>
      <c r="E912" s="4">
        <v>8379</v>
      </c>
      <c r="F912">
        <f t="shared" si="28"/>
        <v>6</v>
      </c>
      <c r="G912" s="6">
        <f t="shared" si="29"/>
        <v>2.4451266266449672</v>
      </c>
      <c r="H912" s="4">
        <f>E912*G912*Inputs!$B$4/SUMPRODUCT($E$5:$E$6785,$G$5:$G$6785)</f>
        <v>9463.580008521978</v>
      </c>
    </row>
    <row r="913" spans="1:8" x14ac:dyDescent="0.2">
      <c r="A913" s="167" t="s">
        <v>9584</v>
      </c>
      <c r="B913" s="163" t="s">
        <v>9611</v>
      </c>
      <c r="C913" s="164" t="s">
        <v>9612</v>
      </c>
      <c r="D913">
        <v>123.1</v>
      </c>
      <c r="E913" s="4">
        <v>7876</v>
      </c>
      <c r="F913">
        <f t="shared" si="28"/>
        <v>6</v>
      </c>
      <c r="G913" s="6">
        <f t="shared" si="29"/>
        <v>2.4451266266449672</v>
      </c>
      <c r="H913" s="4">
        <f>E913*G913*Inputs!$B$4/SUMPRODUCT($E$5:$E$6785,$G$5:$G$6785)</f>
        <v>8895.4715535408868</v>
      </c>
    </row>
    <row r="914" spans="1:8" x14ac:dyDescent="0.2">
      <c r="A914" s="167" t="s">
        <v>9584</v>
      </c>
      <c r="B914" s="163" t="s">
        <v>9613</v>
      </c>
      <c r="C914" s="164" t="s">
        <v>9614</v>
      </c>
      <c r="D914">
        <v>107.9</v>
      </c>
      <c r="E914" s="4">
        <v>9170</v>
      </c>
      <c r="F914">
        <f t="shared" si="28"/>
        <v>5</v>
      </c>
      <c r="G914" s="6">
        <f t="shared" si="29"/>
        <v>2.0447540826884101</v>
      </c>
      <c r="H914" s="4">
        <f>E914*G914*Inputs!$B$4/SUMPRODUCT($E$5:$E$6785,$G$5:$G$6785)</f>
        <v>8661.0856304917161</v>
      </c>
    </row>
    <row r="915" spans="1:8" x14ac:dyDescent="0.2">
      <c r="A915" s="167" t="s">
        <v>9584</v>
      </c>
      <c r="B915" s="163" t="s">
        <v>9615</v>
      </c>
      <c r="C915" s="164" t="s">
        <v>9616</v>
      </c>
      <c r="D915">
        <v>123.7</v>
      </c>
      <c r="E915" s="4">
        <v>9573</v>
      </c>
      <c r="F915">
        <f t="shared" si="28"/>
        <v>6</v>
      </c>
      <c r="G915" s="6">
        <f t="shared" si="29"/>
        <v>2.4451266266449672</v>
      </c>
      <c r="H915" s="4">
        <f>E915*G915*Inputs!$B$4/SUMPRODUCT($E$5:$E$6785,$G$5:$G$6785)</f>
        <v>10812.131688934345</v>
      </c>
    </row>
    <row r="916" spans="1:8" x14ac:dyDescent="0.2">
      <c r="A916" s="167" t="s">
        <v>9584</v>
      </c>
      <c r="B916" s="163" t="s">
        <v>9617</v>
      </c>
      <c r="C916" s="164" t="s">
        <v>9618</v>
      </c>
      <c r="D916">
        <v>119.5</v>
      </c>
      <c r="E916" s="4">
        <v>8002</v>
      </c>
      <c r="F916">
        <f t="shared" si="28"/>
        <v>6</v>
      </c>
      <c r="G916" s="6">
        <f t="shared" si="29"/>
        <v>2.4451266266449672</v>
      </c>
      <c r="H916" s="4">
        <f>E916*G916*Inputs!$B$4/SUMPRODUCT($E$5:$E$6785,$G$5:$G$6785)</f>
        <v>9037.7810273532468</v>
      </c>
    </row>
    <row r="917" spans="1:8" x14ac:dyDescent="0.2">
      <c r="A917" s="167" t="s">
        <v>9584</v>
      </c>
      <c r="B917" s="163" t="s">
        <v>9619</v>
      </c>
      <c r="C917" s="164" t="s">
        <v>9620</v>
      </c>
      <c r="D917">
        <v>101.4</v>
      </c>
      <c r="E917" s="4">
        <v>7857</v>
      </c>
      <c r="F917">
        <f t="shared" si="28"/>
        <v>5</v>
      </c>
      <c r="G917" s="6">
        <f t="shared" si="29"/>
        <v>2.0447540826884101</v>
      </c>
      <c r="H917" s="4">
        <f>E917*G917*Inputs!$B$4/SUMPRODUCT($E$5:$E$6785,$G$5:$G$6785)</f>
        <v>7420.9541765292706</v>
      </c>
    </row>
    <row r="918" spans="1:8" x14ac:dyDescent="0.2">
      <c r="A918" s="167" t="s">
        <v>9584</v>
      </c>
      <c r="B918" s="163" t="s">
        <v>9621</v>
      </c>
      <c r="C918" s="164" t="s">
        <v>9622</v>
      </c>
      <c r="D918">
        <v>167.4</v>
      </c>
      <c r="E918" s="4">
        <v>9105</v>
      </c>
      <c r="F918">
        <f t="shared" si="28"/>
        <v>10</v>
      </c>
      <c r="G918" s="6">
        <f t="shared" si="29"/>
        <v>4.9996826525224378</v>
      </c>
      <c r="H918" s="4">
        <f>E918*G918*Inputs!$B$4/SUMPRODUCT($E$5:$E$6785,$G$5:$G$6785)</f>
        <v>21027.33829677615</v>
      </c>
    </row>
    <row r="919" spans="1:8" x14ac:dyDescent="0.2">
      <c r="A919" s="167" t="s">
        <v>9584</v>
      </c>
      <c r="B919" s="163" t="s">
        <v>9623</v>
      </c>
      <c r="C919" s="164" t="s">
        <v>9624</v>
      </c>
      <c r="D919">
        <v>128.30000000000001</v>
      </c>
      <c r="E919" s="4">
        <v>7386</v>
      </c>
      <c r="F919">
        <f t="shared" si="28"/>
        <v>7</v>
      </c>
      <c r="G919" s="6">
        <f t="shared" si="29"/>
        <v>2.9238940129502371</v>
      </c>
      <c r="H919" s="4">
        <f>E919*G919*Inputs!$B$4/SUMPRODUCT($E$5:$E$6785,$G$5:$G$6785)</f>
        <v>9975.4579452237904</v>
      </c>
    </row>
    <row r="920" spans="1:8" x14ac:dyDescent="0.2">
      <c r="A920" s="167" t="s">
        <v>9584</v>
      </c>
      <c r="B920" s="163" t="s">
        <v>9625</v>
      </c>
      <c r="C920" s="164" t="s">
        <v>9626</v>
      </c>
      <c r="D920">
        <v>141.69999999999999</v>
      </c>
      <c r="E920" s="4">
        <v>8581</v>
      </c>
      <c r="F920">
        <f t="shared" si="28"/>
        <v>8</v>
      </c>
      <c r="G920" s="6">
        <f t="shared" si="29"/>
        <v>3.4964063234208851</v>
      </c>
      <c r="H920" s="4">
        <f>E920*G920*Inputs!$B$4/SUMPRODUCT($E$5:$E$6785,$G$5:$G$6785)</f>
        <v>13858.675046994549</v>
      </c>
    </row>
    <row r="921" spans="1:8" x14ac:dyDescent="0.2">
      <c r="A921" s="167" t="s">
        <v>9584</v>
      </c>
      <c r="B921" s="163" t="s">
        <v>9627</v>
      </c>
      <c r="C921" s="164" t="s">
        <v>9628</v>
      </c>
      <c r="D921">
        <v>122.2</v>
      </c>
      <c r="E921" s="4">
        <v>7657</v>
      </c>
      <c r="F921">
        <f t="shared" si="28"/>
        <v>6</v>
      </c>
      <c r="G921" s="6">
        <f t="shared" si="29"/>
        <v>2.4451266266449672</v>
      </c>
      <c r="H921" s="4">
        <f>E921*G921*Inputs!$B$4/SUMPRODUCT($E$5:$E$6785,$G$5:$G$6785)</f>
        <v>8648.1241347717842</v>
      </c>
    </row>
    <row r="922" spans="1:8" x14ac:dyDescent="0.2">
      <c r="A922" s="167" t="s">
        <v>9584</v>
      </c>
      <c r="B922" s="163" t="s">
        <v>9629</v>
      </c>
      <c r="C922" s="164" t="s">
        <v>9630</v>
      </c>
      <c r="D922">
        <v>127.8</v>
      </c>
      <c r="E922" s="4">
        <v>7670</v>
      </c>
      <c r="F922">
        <f t="shared" si="28"/>
        <v>7</v>
      </c>
      <c r="G922" s="6">
        <f t="shared" si="29"/>
        <v>2.9238940129502371</v>
      </c>
      <c r="H922" s="4">
        <f>E922*G922*Inputs!$B$4/SUMPRODUCT($E$5:$E$6785,$G$5:$G$6785)</f>
        <v>10359.025513114872</v>
      </c>
    </row>
    <row r="923" spans="1:8" x14ac:dyDescent="0.2">
      <c r="A923" s="167" t="s">
        <v>9584</v>
      </c>
      <c r="B923" s="163" t="s">
        <v>9631</v>
      </c>
      <c r="C923" s="164" t="s">
        <v>9632</v>
      </c>
      <c r="D923">
        <v>108.1</v>
      </c>
      <c r="E923" s="4">
        <v>7702</v>
      </c>
      <c r="F923">
        <f t="shared" si="28"/>
        <v>5</v>
      </c>
      <c r="G923" s="6">
        <f t="shared" si="29"/>
        <v>2.0447540826884101</v>
      </c>
      <c r="H923" s="4">
        <f>E923*G923*Inputs!$B$4/SUMPRODUCT($E$5:$E$6785,$G$5:$G$6785)</f>
        <v>7274.5563278132167</v>
      </c>
    </row>
    <row r="924" spans="1:8" x14ac:dyDescent="0.2">
      <c r="A924" s="167" t="s">
        <v>9584</v>
      </c>
      <c r="B924" s="163" t="s">
        <v>4159</v>
      </c>
      <c r="C924" s="164" t="s">
        <v>4160</v>
      </c>
      <c r="D924">
        <v>135.69999999999999</v>
      </c>
      <c r="E924" s="4">
        <v>8834</v>
      </c>
      <c r="F924">
        <f t="shared" si="28"/>
        <v>7</v>
      </c>
      <c r="G924" s="6">
        <f t="shared" si="29"/>
        <v>2.9238940129502371</v>
      </c>
      <c r="H924" s="4">
        <f>E924*G924*Inputs!$B$4/SUMPRODUCT($E$5:$E$6785,$G$5:$G$6785)</f>
        <v>11931.112305457209</v>
      </c>
    </row>
    <row r="925" spans="1:8" x14ac:dyDescent="0.2">
      <c r="A925" s="167" t="s">
        <v>9584</v>
      </c>
      <c r="B925" s="163" t="s">
        <v>4161</v>
      </c>
      <c r="C925" s="164" t="s">
        <v>4162</v>
      </c>
      <c r="D925">
        <v>126.3</v>
      </c>
      <c r="E925" s="4">
        <v>9632</v>
      </c>
      <c r="F925">
        <f t="shared" si="28"/>
        <v>7</v>
      </c>
      <c r="G925" s="6">
        <f t="shared" si="29"/>
        <v>2.9238940129502371</v>
      </c>
      <c r="H925" s="4">
        <f>E925*G925*Inputs!$B$4/SUMPRODUCT($E$5:$E$6785,$G$5:$G$6785)</f>
        <v>13008.883147630047</v>
      </c>
    </row>
    <row r="926" spans="1:8" x14ac:dyDescent="0.2">
      <c r="A926" s="167" t="s">
        <v>9584</v>
      </c>
      <c r="B926" s="163" t="s">
        <v>4163</v>
      </c>
      <c r="C926" s="164" t="s">
        <v>4164</v>
      </c>
      <c r="D926">
        <v>143</v>
      </c>
      <c r="E926" s="4">
        <v>9096</v>
      </c>
      <c r="F926">
        <f t="shared" si="28"/>
        <v>8</v>
      </c>
      <c r="G926" s="6">
        <f t="shared" si="29"/>
        <v>3.4964063234208851</v>
      </c>
      <c r="H926" s="4">
        <f>E926*G926*Inputs!$B$4/SUMPRODUCT($E$5:$E$6785,$G$5:$G$6785)</f>
        <v>14690.421655688431</v>
      </c>
    </row>
    <row r="927" spans="1:8" x14ac:dyDescent="0.2">
      <c r="A927" s="167" t="s">
        <v>4167</v>
      </c>
      <c r="B927" s="163" t="s">
        <v>4165</v>
      </c>
      <c r="C927" s="164" t="s">
        <v>4166</v>
      </c>
      <c r="D927">
        <v>105.5</v>
      </c>
      <c r="E927" s="4">
        <v>6668</v>
      </c>
      <c r="F927">
        <f t="shared" si="28"/>
        <v>5</v>
      </c>
      <c r="G927" s="6">
        <f t="shared" si="29"/>
        <v>2.0447540826884101</v>
      </c>
      <c r="H927" s="4">
        <f>E927*G927*Inputs!$B$4/SUMPRODUCT($E$5:$E$6785,$G$5:$G$6785)</f>
        <v>6297.9410015396688</v>
      </c>
    </row>
    <row r="928" spans="1:8" x14ac:dyDescent="0.2">
      <c r="A928" s="167" t="s">
        <v>4167</v>
      </c>
      <c r="B928" s="163" t="s">
        <v>4168</v>
      </c>
      <c r="C928" s="164" t="s">
        <v>4169</v>
      </c>
      <c r="D928">
        <v>123.3</v>
      </c>
      <c r="E928" s="4">
        <v>9352</v>
      </c>
      <c r="F928">
        <f t="shared" si="28"/>
        <v>6</v>
      </c>
      <c r="G928" s="6">
        <f t="shared" si="29"/>
        <v>2.4451266266449672</v>
      </c>
      <c r="H928" s="4">
        <f>E928*G928*Inputs!$B$4/SUMPRODUCT($E$5:$E$6785,$G$5:$G$6785)</f>
        <v>10562.525389628539</v>
      </c>
    </row>
    <row r="929" spans="1:8" x14ac:dyDescent="0.2">
      <c r="A929" s="167" t="s">
        <v>4167</v>
      </c>
      <c r="B929" s="163" t="s">
        <v>4170</v>
      </c>
      <c r="C929" s="164" t="s">
        <v>4171</v>
      </c>
      <c r="D929">
        <v>154.4</v>
      </c>
      <c r="E929" s="4">
        <v>6836</v>
      </c>
      <c r="F929">
        <f t="shared" si="28"/>
        <v>9</v>
      </c>
      <c r="G929" s="6">
        <f t="shared" si="29"/>
        <v>4.1810192586709229</v>
      </c>
      <c r="H929" s="4">
        <f>E929*G929*Inputs!$B$4/SUMPRODUCT($E$5:$E$6785,$G$5:$G$6785)</f>
        <v>13202.194747095453</v>
      </c>
    </row>
    <row r="930" spans="1:8" x14ac:dyDescent="0.2">
      <c r="A930" s="167" t="s">
        <v>4167</v>
      </c>
      <c r="B930" s="163" t="s">
        <v>4172</v>
      </c>
      <c r="C930" s="164" t="s">
        <v>4173</v>
      </c>
      <c r="D930">
        <v>126.5</v>
      </c>
      <c r="E930" s="4">
        <v>7746</v>
      </c>
      <c r="F930">
        <f t="shared" si="28"/>
        <v>7</v>
      </c>
      <c r="G930" s="6">
        <f t="shared" si="29"/>
        <v>2.9238940129502371</v>
      </c>
      <c r="H930" s="4">
        <f>E930*G930*Inputs!$B$4/SUMPRODUCT($E$5:$E$6785,$G$5:$G$6785)</f>
        <v>10461.670355226572</v>
      </c>
    </row>
    <row r="931" spans="1:8" x14ac:dyDescent="0.2">
      <c r="A931" s="167" t="s">
        <v>4167</v>
      </c>
      <c r="B931" s="163" t="s">
        <v>4174</v>
      </c>
      <c r="C931" s="164" t="s">
        <v>4175</v>
      </c>
      <c r="D931">
        <v>142.69999999999999</v>
      </c>
      <c r="E931" s="4">
        <v>6513</v>
      </c>
      <c r="F931">
        <f t="shared" si="28"/>
        <v>8</v>
      </c>
      <c r="G931" s="6">
        <f t="shared" si="29"/>
        <v>3.4964063234208851</v>
      </c>
      <c r="H931" s="4">
        <f>E931*G931*Inputs!$B$4/SUMPRODUCT($E$5:$E$6785,$G$5:$G$6785)</f>
        <v>10518.768276549994</v>
      </c>
    </row>
    <row r="932" spans="1:8" x14ac:dyDescent="0.2">
      <c r="A932" s="167" t="s">
        <v>4167</v>
      </c>
      <c r="B932" s="163" t="s">
        <v>4176</v>
      </c>
      <c r="C932" s="164" t="s">
        <v>4177</v>
      </c>
      <c r="D932">
        <v>64.5</v>
      </c>
      <c r="E932" s="4">
        <v>8554</v>
      </c>
      <c r="F932">
        <f t="shared" si="28"/>
        <v>2</v>
      </c>
      <c r="G932" s="6">
        <f t="shared" si="29"/>
        <v>1.195804741189294</v>
      </c>
      <c r="H932" s="4">
        <f>E932*G932*Inputs!$B$4/SUMPRODUCT($E$5:$E$6785,$G$5:$G$6785)</f>
        <v>4724.8870352082395</v>
      </c>
    </row>
    <row r="933" spans="1:8" x14ac:dyDescent="0.2">
      <c r="A933" s="167" t="s">
        <v>4167</v>
      </c>
      <c r="B933" s="163" t="s">
        <v>4178</v>
      </c>
      <c r="C933" s="164" t="s">
        <v>4179</v>
      </c>
      <c r="D933">
        <v>145.80000000000001</v>
      </c>
      <c r="E933" s="4">
        <v>6625</v>
      </c>
      <c r="F933">
        <f t="shared" si="28"/>
        <v>8</v>
      </c>
      <c r="G933" s="6">
        <f t="shared" si="29"/>
        <v>3.4964063234208851</v>
      </c>
      <c r="H933" s="4">
        <f>E933*G933*Inputs!$B$4/SUMPRODUCT($E$5:$E$6785,$G$5:$G$6785)</f>
        <v>10699.65297591643</v>
      </c>
    </row>
    <row r="934" spans="1:8" x14ac:dyDescent="0.2">
      <c r="A934" s="167" t="s">
        <v>4167</v>
      </c>
      <c r="B934" s="163" t="s">
        <v>4180</v>
      </c>
      <c r="C934" s="164" t="s">
        <v>4181</v>
      </c>
      <c r="D934">
        <v>105.6</v>
      </c>
      <c r="E934" s="4">
        <v>8403</v>
      </c>
      <c r="F934">
        <f t="shared" si="28"/>
        <v>5</v>
      </c>
      <c r="G934" s="6">
        <f t="shared" si="29"/>
        <v>2.0447540826884101</v>
      </c>
      <c r="H934" s="4">
        <f>E934*G934*Inputs!$B$4/SUMPRODUCT($E$5:$E$6785,$G$5:$G$6785)</f>
        <v>7936.6524049096934</v>
      </c>
    </row>
    <row r="935" spans="1:8" x14ac:dyDescent="0.2">
      <c r="A935" s="167" t="s">
        <v>4167</v>
      </c>
      <c r="B935" s="163" t="s">
        <v>10605</v>
      </c>
      <c r="C935" s="164" t="s">
        <v>10606</v>
      </c>
      <c r="D935">
        <v>68.8</v>
      </c>
      <c r="E935" s="4">
        <v>7841</v>
      </c>
      <c r="F935">
        <f t="shared" si="28"/>
        <v>2</v>
      </c>
      <c r="G935" s="6">
        <f t="shared" si="29"/>
        <v>1.195804741189294</v>
      </c>
      <c r="H935" s="4">
        <f>E935*G935*Inputs!$B$4/SUMPRODUCT($E$5:$E$6785,$G$5:$G$6785)</f>
        <v>4331.0543889487735</v>
      </c>
    </row>
    <row r="936" spans="1:8" x14ac:dyDescent="0.2">
      <c r="A936" s="167" t="s">
        <v>4167</v>
      </c>
      <c r="B936" s="163" t="s">
        <v>10607</v>
      </c>
      <c r="C936" s="164" t="s">
        <v>10608</v>
      </c>
      <c r="D936">
        <v>78.2</v>
      </c>
      <c r="E936" s="4">
        <v>10375</v>
      </c>
      <c r="F936">
        <f t="shared" si="28"/>
        <v>3</v>
      </c>
      <c r="G936" s="6">
        <f t="shared" si="29"/>
        <v>1.4299489790507947</v>
      </c>
      <c r="H936" s="4">
        <f>E936*G936*Inputs!$B$4/SUMPRODUCT($E$5:$E$6785,$G$5:$G$6785)</f>
        <v>6852.8394964011686</v>
      </c>
    </row>
    <row r="937" spans="1:8" x14ac:dyDescent="0.2">
      <c r="A937" s="167" t="s">
        <v>4167</v>
      </c>
      <c r="B937" s="163" t="s">
        <v>10609</v>
      </c>
      <c r="C937" s="164" t="s">
        <v>10610</v>
      </c>
      <c r="D937">
        <v>77.3</v>
      </c>
      <c r="E937" s="4">
        <v>8344</v>
      </c>
      <c r="F937">
        <f t="shared" si="28"/>
        <v>3</v>
      </c>
      <c r="G937" s="6">
        <f t="shared" si="29"/>
        <v>1.4299489790507947</v>
      </c>
      <c r="H937" s="4">
        <f>E937*G937*Inputs!$B$4/SUMPRODUCT($E$5:$E$6785,$G$5:$G$6785)</f>
        <v>5511.3342417321783</v>
      </c>
    </row>
    <row r="938" spans="1:8" x14ac:dyDescent="0.2">
      <c r="A938" s="167" t="s">
        <v>4167</v>
      </c>
      <c r="B938" s="163" t="s">
        <v>10611</v>
      </c>
      <c r="C938" s="164" t="s">
        <v>10612</v>
      </c>
      <c r="D938">
        <v>113.4</v>
      </c>
      <c r="E938" s="4">
        <v>8258</v>
      </c>
      <c r="F938">
        <f t="shared" si="28"/>
        <v>6</v>
      </c>
      <c r="G938" s="6">
        <f t="shared" si="29"/>
        <v>2.4451266266449672</v>
      </c>
      <c r="H938" s="4">
        <f>E938*G938*Inputs!$B$4/SUMPRODUCT($E$5:$E$6785,$G$5:$G$6785)</f>
        <v>9326.9177360513768</v>
      </c>
    </row>
    <row r="939" spans="1:8" x14ac:dyDescent="0.2">
      <c r="A939" s="167" t="s">
        <v>4167</v>
      </c>
      <c r="B939" s="163" t="s">
        <v>10613</v>
      </c>
      <c r="C939" s="164" t="s">
        <v>10614</v>
      </c>
      <c r="D939">
        <v>142.4</v>
      </c>
      <c r="E939" s="4">
        <v>6000</v>
      </c>
      <c r="F939">
        <f t="shared" si="28"/>
        <v>8</v>
      </c>
      <c r="G939" s="6">
        <f t="shared" si="29"/>
        <v>3.4964063234208851</v>
      </c>
      <c r="H939" s="4">
        <f>E939*G939*Inputs!$B$4/SUMPRODUCT($E$5:$E$6785,$G$5:$G$6785)</f>
        <v>9690.2517517733704</v>
      </c>
    </row>
    <row r="940" spans="1:8" x14ac:dyDescent="0.2">
      <c r="A940" s="167" t="s">
        <v>4167</v>
      </c>
      <c r="B940" s="163" t="s">
        <v>10615</v>
      </c>
      <c r="C940" s="164" t="s">
        <v>10616</v>
      </c>
      <c r="D940">
        <v>99.6</v>
      </c>
      <c r="E940" s="4">
        <v>8573</v>
      </c>
      <c r="F940">
        <f t="shared" si="28"/>
        <v>5</v>
      </c>
      <c r="G940" s="6">
        <f t="shared" si="29"/>
        <v>2.0447540826884101</v>
      </c>
      <c r="H940" s="4">
        <f>E940*G940*Inputs!$B$4/SUMPRODUCT($E$5:$E$6785,$G$5:$G$6785)</f>
        <v>8097.2177873724613</v>
      </c>
    </row>
    <row r="941" spans="1:8" x14ac:dyDescent="0.2">
      <c r="A941" s="167" t="s">
        <v>4167</v>
      </c>
      <c r="B941" s="163" t="s">
        <v>10617</v>
      </c>
      <c r="C941" s="164" t="s">
        <v>10618</v>
      </c>
      <c r="D941">
        <v>82.3</v>
      </c>
      <c r="E941" s="4">
        <v>7654</v>
      </c>
      <c r="F941">
        <f t="shared" si="28"/>
        <v>3</v>
      </c>
      <c r="G941" s="6">
        <f t="shared" si="29"/>
        <v>1.4299489790507947</v>
      </c>
      <c r="H941" s="4">
        <f>E941*G941*Inputs!$B$4/SUMPRODUCT($E$5:$E$6785,$G$5:$G$6785)</f>
        <v>5055.5791330558595</v>
      </c>
    </row>
    <row r="942" spans="1:8" x14ac:dyDescent="0.2">
      <c r="A942" s="167" t="s">
        <v>4167</v>
      </c>
      <c r="B942" s="163" t="s">
        <v>10619</v>
      </c>
      <c r="C942" s="164" t="s">
        <v>10620</v>
      </c>
      <c r="D942">
        <v>108.7</v>
      </c>
      <c r="E942" s="4">
        <v>9110</v>
      </c>
      <c r="F942">
        <f t="shared" si="28"/>
        <v>5</v>
      </c>
      <c r="G942" s="6">
        <f t="shared" si="29"/>
        <v>2.0447540826884101</v>
      </c>
      <c r="H942" s="4">
        <f>E942*G942*Inputs!$B$4/SUMPRODUCT($E$5:$E$6785,$G$5:$G$6785)</f>
        <v>8604.4154955048562</v>
      </c>
    </row>
    <row r="943" spans="1:8" x14ac:dyDescent="0.2">
      <c r="A943" s="167" t="s">
        <v>4167</v>
      </c>
      <c r="B943" s="163" t="s">
        <v>10621</v>
      </c>
      <c r="C943" s="164" t="s">
        <v>10622</v>
      </c>
      <c r="D943">
        <v>71.3</v>
      </c>
      <c r="E943" s="4">
        <v>7868</v>
      </c>
      <c r="F943">
        <f t="shared" si="28"/>
        <v>2</v>
      </c>
      <c r="G943" s="6">
        <f t="shared" si="29"/>
        <v>1.195804741189294</v>
      </c>
      <c r="H943" s="4">
        <f>E943*G943*Inputs!$B$4/SUMPRODUCT($E$5:$E$6785,$G$5:$G$6785)</f>
        <v>4345.9681076710813</v>
      </c>
    </row>
    <row r="944" spans="1:8" x14ac:dyDescent="0.2">
      <c r="A944" s="167" t="s">
        <v>4167</v>
      </c>
      <c r="B944" s="163" t="s">
        <v>10623</v>
      </c>
      <c r="C944" s="164" t="s">
        <v>10624</v>
      </c>
      <c r="D944">
        <v>71.900000000000006</v>
      </c>
      <c r="E944" s="4">
        <v>8022</v>
      </c>
      <c r="F944">
        <f t="shared" si="28"/>
        <v>2</v>
      </c>
      <c r="G944" s="6">
        <f t="shared" si="29"/>
        <v>1.195804741189294</v>
      </c>
      <c r="H944" s="4">
        <f>E944*G944*Inputs!$B$4/SUMPRODUCT($E$5:$E$6785,$G$5:$G$6785)</f>
        <v>4431.0315403835048</v>
      </c>
    </row>
    <row r="945" spans="1:8" x14ac:dyDescent="0.2">
      <c r="A945" s="167" t="s">
        <v>4167</v>
      </c>
      <c r="B945" s="163" t="s">
        <v>10625</v>
      </c>
      <c r="C945" s="164" t="s">
        <v>10626</v>
      </c>
      <c r="D945">
        <v>89.7</v>
      </c>
      <c r="E945" s="4">
        <v>10153</v>
      </c>
      <c r="F945">
        <f t="shared" si="28"/>
        <v>4</v>
      </c>
      <c r="G945" s="6">
        <f t="shared" si="29"/>
        <v>1.7099397688077311</v>
      </c>
      <c r="H945" s="4">
        <f>E945*G945*Inputs!$B$4/SUMPRODUCT($E$5:$E$6785,$G$5:$G$6785)</f>
        <v>8019.3120262168504</v>
      </c>
    </row>
    <row r="946" spans="1:8" x14ac:dyDescent="0.2">
      <c r="A946" s="167" t="s">
        <v>4167</v>
      </c>
      <c r="B946" s="163" t="s">
        <v>10627</v>
      </c>
      <c r="C946" s="164" t="s">
        <v>10628</v>
      </c>
      <c r="D946">
        <v>83.3</v>
      </c>
      <c r="E946" s="4">
        <v>9708</v>
      </c>
      <c r="F946">
        <f t="shared" si="28"/>
        <v>3</v>
      </c>
      <c r="G946" s="6">
        <f t="shared" si="29"/>
        <v>1.4299489790507947</v>
      </c>
      <c r="H946" s="4">
        <f>E946*G946*Inputs!$B$4/SUMPRODUCT($E$5:$E$6785,$G$5:$G$6785)</f>
        <v>6412.2762246807279</v>
      </c>
    </row>
    <row r="947" spans="1:8" x14ac:dyDescent="0.2">
      <c r="A947" s="167" t="s">
        <v>4167</v>
      </c>
      <c r="B947" s="163" t="s">
        <v>10629</v>
      </c>
      <c r="C947" s="164" t="s">
        <v>10630</v>
      </c>
      <c r="D947">
        <v>67.900000000000006</v>
      </c>
      <c r="E947" s="4">
        <v>7760</v>
      </c>
      <c r="F947">
        <f t="shared" si="28"/>
        <v>2</v>
      </c>
      <c r="G947" s="6">
        <f t="shared" si="29"/>
        <v>1.195804741189294</v>
      </c>
      <c r="H947" s="4">
        <f>E947*G947*Inputs!$B$4/SUMPRODUCT($E$5:$E$6785,$G$5:$G$6785)</f>
        <v>4286.3132327818494</v>
      </c>
    </row>
    <row r="948" spans="1:8" x14ac:dyDescent="0.2">
      <c r="A948" s="167" t="s">
        <v>4167</v>
      </c>
      <c r="B948" s="163" t="s">
        <v>10631</v>
      </c>
      <c r="C948" s="164" t="s">
        <v>10632</v>
      </c>
      <c r="D948">
        <v>193.8</v>
      </c>
      <c r="E948" s="4">
        <v>7337</v>
      </c>
      <c r="F948">
        <f t="shared" si="28"/>
        <v>10</v>
      </c>
      <c r="G948" s="6">
        <f t="shared" si="29"/>
        <v>4.9996826525224378</v>
      </c>
      <c r="H948" s="4">
        <f>E948*G948*Inputs!$B$4/SUMPRODUCT($E$5:$E$6785,$G$5:$G$6785)</f>
        <v>16944.270300213797</v>
      </c>
    </row>
    <row r="949" spans="1:8" x14ac:dyDescent="0.2">
      <c r="A949" s="167" t="s">
        <v>4167</v>
      </c>
      <c r="B949" s="163" t="s">
        <v>10633</v>
      </c>
      <c r="C949" s="164" t="s">
        <v>10634</v>
      </c>
      <c r="D949">
        <v>145.19999999999999</v>
      </c>
      <c r="E949" s="4">
        <v>6633</v>
      </c>
      <c r="F949">
        <f t="shared" si="28"/>
        <v>8</v>
      </c>
      <c r="G949" s="6">
        <f t="shared" si="29"/>
        <v>3.4964063234208851</v>
      </c>
      <c r="H949" s="4">
        <f>E949*G949*Inputs!$B$4/SUMPRODUCT($E$5:$E$6785,$G$5:$G$6785)</f>
        <v>10712.573311585464</v>
      </c>
    </row>
    <row r="950" spans="1:8" x14ac:dyDescent="0.2">
      <c r="A950" s="167" t="s">
        <v>4167</v>
      </c>
      <c r="B950" s="163" t="s">
        <v>10635</v>
      </c>
      <c r="C950" s="164" t="s">
        <v>11410</v>
      </c>
      <c r="D950">
        <v>95.5</v>
      </c>
      <c r="E950" s="4">
        <v>7945</v>
      </c>
      <c r="F950">
        <f t="shared" si="28"/>
        <v>4</v>
      </c>
      <c r="G950" s="6">
        <f t="shared" si="29"/>
        <v>1.7099397688077311</v>
      </c>
      <c r="H950" s="4">
        <f>E950*G950*Inputs!$B$4/SUMPRODUCT($E$5:$E$6785,$G$5:$G$6785)</f>
        <v>6275.3308429324215</v>
      </c>
    </row>
    <row r="951" spans="1:8" x14ac:dyDescent="0.2">
      <c r="A951" s="167" t="s">
        <v>4167</v>
      </c>
      <c r="B951" s="163" t="s">
        <v>11411</v>
      </c>
      <c r="C951" s="164" t="s">
        <v>11412</v>
      </c>
      <c r="D951">
        <v>74</v>
      </c>
      <c r="E951" s="4">
        <v>8994</v>
      </c>
      <c r="F951">
        <f t="shared" si="28"/>
        <v>2</v>
      </c>
      <c r="G951" s="6">
        <f t="shared" si="29"/>
        <v>1.195804741189294</v>
      </c>
      <c r="H951" s="4">
        <f>E951*G951*Inputs!$B$4/SUMPRODUCT($E$5:$E$6785,$G$5:$G$6785)</f>
        <v>4967.9254143865919</v>
      </c>
    </row>
    <row r="952" spans="1:8" x14ac:dyDescent="0.2">
      <c r="A952" s="167" t="s">
        <v>4167</v>
      </c>
      <c r="B952" s="163" t="s">
        <v>11413</v>
      </c>
      <c r="C952" s="164" t="s">
        <v>11414</v>
      </c>
      <c r="D952">
        <v>88.7</v>
      </c>
      <c r="E952" s="4">
        <v>9268</v>
      </c>
      <c r="F952">
        <f t="shared" si="28"/>
        <v>4</v>
      </c>
      <c r="G952" s="6">
        <f t="shared" si="29"/>
        <v>1.7099397688077311</v>
      </c>
      <c r="H952" s="4">
        <f>E952*G952*Inputs!$B$4/SUMPRODUCT($E$5:$E$6785,$G$5:$G$6785)</f>
        <v>7320.2978291123582</v>
      </c>
    </row>
    <row r="953" spans="1:8" x14ac:dyDescent="0.2">
      <c r="A953" s="167" t="s">
        <v>4167</v>
      </c>
      <c r="B953" s="163" t="s">
        <v>11415</v>
      </c>
      <c r="C953" s="164" t="s">
        <v>11416</v>
      </c>
      <c r="D953">
        <v>116.2</v>
      </c>
      <c r="E953" s="4">
        <v>9376</v>
      </c>
      <c r="F953">
        <f t="shared" si="28"/>
        <v>6</v>
      </c>
      <c r="G953" s="6">
        <f t="shared" si="29"/>
        <v>2.4451266266449672</v>
      </c>
      <c r="H953" s="4">
        <f>E953*G953*Inputs!$B$4/SUMPRODUCT($E$5:$E$6785,$G$5:$G$6785)</f>
        <v>10589.63195606899</v>
      </c>
    </row>
    <row r="954" spans="1:8" x14ac:dyDescent="0.2">
      <c r="A954" s="167" t="s">
        <v>4167</v>
      </c>
      <c r="B954" s="163" t="s">
        <v>4764</v>
      </c>
      <c r="C954" s="164" t="s">
        <v>4765</v>
      </c>
      <c r="D954">
        <v>89.9</v>
      </c>
      <c r="E954" s="4">
        <v>8489</v>
      </c>
      <c r="F954">
        <f t="shared" si="28"/>
        <v>4</v>
      </c>
      <c r="G954" s="6">
        <f t="shared" si="29"/>
        <v>1.7099397688077311</v>
      </c>
      <c r="H954" s="4">
        <f>E954*G954*Inputs!$B$4/SUMPRODUCT($E$5:$E$6785,$G$5:$G$6785)</f>
        <v>6705.0073663503244</v>
      </c>
    </row>
    <row r="955" spans="1:8" x14ac:dyDescent="0.2">
      <c r="A955" s="167" t="s">
        <v>4167</v>
      </c>
      <c r="B955" s="163" t="s">
        <v>4766</v>
      </c>
      <c r="C955" s="164" t="s">
        <v>4767</v>
      </c>
      <c r="D955">
        <v>95.9</v>
      </c>
      <c r="E955" s="4">
        <v>6331</v>
      </c>
      <c r="F955">
        <f t="shared" si="28"/>
        <v>4</v>
      </c>
      <c r="G955" s="6">
        <f t="shared" si="29"/>
        <v>1.7099397688077311</v>
      </c>
      <c r="H955" s="4">
        <f>E955*G955*Inputs!$B$4/SUMPRODUCT($E$5:$E$6785,$G$5:$G$6785)</f>
        <v>5000.5185105859237</v>
      </c>
    </row>
    <row r="956" spans="1:8" x14ac:dyDescent="0.2">
      <c r="A956" s="167" t="s">
        <v>4167</v>
      </c>
      <c r="B956" s="163" t="s">
        <v>4768</v>
      </c>
      <c r="C956" s="164" t="s">
        <v>4769</v>
      </c>
      <c r="D956">
        <v>85.4</v>
      </c>
      <c r="E956" s="4">
        <v>5855</v>
      </c>
      <c r="F956">
        <f t="shared" si="28"/>
        <v>3</v>
      </c>
      <c r="G956" s="6">
        <f t="shared" si="29"/>
        <v>1.4299489790507947</v>
      </c>
      <c r="H956" s="4">
        <f>E956*G956*Inputs!$B$4/SUMPRODUCT($E$5:$E$6785,$G$5:$G$6785)</f>
        <v>3867.3132772461536</v>
      </c>
    </row>
    <row r="957" spans="1:8" x14ac:dyDescent="0.2">
      <c r="A957" s="167" t="s">
        <v>4167</v>
      </c>
      <c r="B957" s="163" t="s">
        <v>4770</v>
      </c>
      <c r="C957" s="164" t="s">
        <v>4771</v>
      </c>
      <c r="D957">
        <v>80.7</v>
      </c>
      <c r="E957" s="4">
        <v>6738</v>
      </c>
      <c r="F957">
        <f t="shared" si="28"/>
        <v>3</v>
      </c>
      <c r="G957" s="6">
        <f t="shared" si="29"/>
        <v>1.4299489790507947</v>
      </c>
      <c r="H957" s="4">
        <f>E957*G957*Inputs!$B$4/SUMPRODUCT($E$5:$E$6785,$G$5:$G$6785)</f>
        <v>4450.5477134217899</v>
      </c>
    </row>
    <row r="958" spans="1:8" x14ac:dyDescent="0.2">
      <c r="A958" s="167" t="s">
        <v>4167</v>
      </c>
      <c r="B958" s="163" t="s">
        <v>4772</v>
      </c>
      <c r="C958" s="164" t="s">
        <v>4773</v>
      </c>
      <c r="D958">
        <v>74.900000000000006</v>
      </c>
      <c r="E958" s="4">
        <v>5955</v>
      </c>
      <c r="F958">
        <f t="shared" si="28"/>
        <v>3</v>
      </c>
      <c r="G958" s="6">
        <f t="shared" si="29"/>
        <v>1.4299489790507947</v>
      </c>
      <c r="H958" s="4">
        <f>E958*G958*Inputs!$B$4/SUMPRODUCT($E$5:$E$6785,$G$5:$G$6785)</f>
        <v>3933.3647422717067</v>
      </c>
    </row>
    <row r="959" spans="1:8" x14ac:dyDescent="0.2">
      <c r="A959" s="167" t="s">
        <v>4167</v>
      </c>
      <c r="B959" s="163" t="s">
        <v>4774</v>
      </c>
      <c r="C959" s="164" t="s">
        <v>4775</v>
      </c>
      <c r="D959">
        <v>116.2</v>
      </c>
      <c r="E959" s="4">
        <v>6142</v>
      </c>
      <c r="F959">
        <f t="shared" si="28"/>
        <v>6</v>
      </c>
      <c r="G959" s="6">
        <f t="shared" si="29"/>
        <v>2.4451266266449672</v>
      </c>
      <c r="H959" s="4">
        <f>E959*G959*Inputs!$B$4/SUMPRODUCT($E$5:$E$6785,$G$5:$G$6785)</f>
        <v>6937.0221282184002</v>
      </c>
    </row>
    <row r="960" spans="1:8" x14ac:dyDescent="0.2">
      <c r="A960" s="167" t="s">
        <v>4167</v>
      </c>
      <c r="B960" s="163" t="s">
        <v>4776</v>
      </c>
      <c r="C960" s="164" t="s">
        <v>4777</v>
      </c>
      <c r="D960">
        <v>148.9</v>
      </c>
      <c r="E960" s="4">
        <v>6584</v>
      </c>
      <c r="F960">
        <f t="shared" si="28"/>
        <v>9</v>
      </c>
      <c r="G960" s="6">
        <f t="shared" si="29"/>
        <v>4.1810192586709229</v>
      </c>
      <c r="H960" s="4">
        <f>E960*G960*Inputs!$B$4/SUMPRODUCT($E$5:$E$6785,$G$5:$G$6785)</f>
        <v>12715.513489595736</v>
      </c>
    </row>
    <row r="961" spans="1:8" x14ac:dyDescent="0.2">
      <c r="A961" s="167" t="s">
        <v>4167</v>
      </c>
      <c r="B961" s="163" t="s">
        <v>4778</v>
      </c>
      <c r="C961" s="164" t="s">
        <v>4779</v>
      </c>
      <c r="D961">
        <v>92.5</v>
      </c>
      <c r="E961" s="4">
        <v>8902</v>
      </c>
      <c r="F961">
        <f t="shared" si="28"/>
        <v>4</v>
      </c>
      <c r="G961" s="6">
        <f t="shared" si="29"/>
        <v>1.7099397688077311</v>
      </c>
      <c r="H961" s="4">
        <f>E961*G961*Inputs!$B$4/SUMPRODUCT($E$5:$E$6785,$G$5:$G$6785)</f>
        <v>7031.2139916657534</v>
      </c>
    </row>
    <row r="962" spans="1:8" x14ac:dyDescent="0.2">
      <c r="A962" s="167" t="s">
        <v>4167</v>
      </c>
      <c r="B962" s="163" t="s">
        <v>4780</v>
      </c>
      <c r="C962" s="164" t="s">
        <v>4781</v>
      </c>
      <c r="D962">
        <v>93.1</v>
      </c>
      <c r="E962" s="4">
        <v>7825</v>
      </c>
      <c r="F962">
        <f t="shared" si="28"/>
        <v>4</v>
      </c>
      <c r="G962" s="6">
        <f t="shared" si="29"/>
        <v>1.7099397688077311</v>
      </c>
      <c r="H962" s="4">
        <f>E962*G962*Inputs!$B$4/SUMPRODUCT($E$5:$E$6785,$G$5:$G$6785)</f>
        <v>6180.5492568843547</v>
      </c>
    </row>
    <row r="963" spans="1:8" x14ac:dyDescent="0.2">
      <c r="A963" s="167" t="s">
        <v>4167</v>
      </c>
      <c r="B963" s="163" t="s">
        <v>4782</v>
      </c>
      <c r="C963" s="164" t="s">
        <v>4783</v>
      </c>
      <c r="D963">
        <v>122.5</v>
      </c>
      <c r="E963" s="4">
        <v>6837</v>
      </c>
      <c r="F963">
        <f t="shared" si="28"/>
        <v>6</v>
      </c>
      <c r="G963" s="6">
        <f t="shared" si="29"/>
        <v>2.4451266266449672</v>
      </c>
      <c r="H963" s="4">
        <f>E963*G963*Inputs!$B$4/SUMPRODUCT($E$5:$E$6785,$G$5:$G$6785)</f>
        <v>7721.983114723088</v>
      </c>
    </row>
    <row r="964" spans="1:8" x14ac:dyDescent="0.2">
      <c r="A964" s="167" t="s">
        <v>4786</v>
      </c>
      <c r="B964" s="163" t="s">
        <v>4784</v>
      </c>
      <c r="C964" s="164" t="s">
        <v>4785</v>
      </c>
      <c r="D964">
        <v>51.1</v>
      </c>
      <c r="E964" s="4">
        <v>8062</v>
      </c>
      <c r="F964">
        <f t="shared" si="28"/>
        <v>1</v>
      </c>
      <c r="G964" s="6">
        <f t="shared" si="29"/>
        <v>1</v>
      </c>
      <c r="H964" s="4">
        <f>E964*G964*Inputs!$B$4/SUMPRODUCT($E$5:$E$6785,$G$5:$G$6785)</f>
        <v>3723.9574197220086</v>
      </c>
    </row>
    <row r="965" spans="1:8" x14ac:dyDescent="0.2">
      <c r="A965" s="167" t="s">
        <v>4786</v>
      </c>
      <c r="B965" s="163" t="s">
        <v>4787</v>
      </c>
      <c r="C965" s="164" t="s">
        <v>4788</v>
      </c>
      <c r="D965">
        <v>55.7</v>
      </c>
      <c r="E965" s="4">
        <v>10353</v>
      </c>
      <c r="F965">
        <f t="shared" si="28"/>
        <v>1</v>
      </c>
      <c r="G965" s="6">
        <f t="shared" si="29"/>
        <v>1</v>
      </c>
      <c r="H965" s="4">
        <f>E965*G965*Inputs!$B$4/SUMPRODUCT($E$5:$E$6785,$G$5:$G$6785)</f>
        <v>4782.2043123768244</v>
      </c>
    </row>
    <row r="966" spans="1:8" x14ac:dyDescent="0.2">
      <c r="A966" s="167" t="s">
        <v>4786</v>
      </c>
      <c r="B966" s="163" t="s">
        <v>4789</v>
      </c>
      <c r="C966" s="164" t="s">
        <v>4790</v>
      </c>
      <c r="D966">
        <v>64.8</v>
      </c>
      <c r="E966" s="4">
        <v>11980</v>
      </c>
      <c r="F966">
        <f t="shared" ref="F966:F1029" si="30">VLOOKUP(D966,$K$5:$L$15,2)</f>
        <v>2</v>
      </c>
      <c r="G966" s="6">
        <f t="shared" ref="G966:G1029" si="31">VLOOKUP(F966,$L$5:$M$15,2,0)</f>
        <v>1.195804741189294</v>
      </c>
      <c r="H966" s="4">
        <f>E966*G966*Inputs!$B$4/SUMPRODUCT($E$5:$E$6785,$G$5:$G$6785)</f>
        <v>6617.2722330833194</v>
      </c>
    </row>
    <row r="967" spans="1:8" x14ac:dyDescent="0.2">
      <c r="A967" s="167" t="s">
        <v>4786</v>
      </c>
      <c r="B967" s="163" t="s">
        <v>4791</v>
      </c>
      <c r="C967" s="164" t="s">
        <v>4792</v>
      </c>
      <c r="D967">
        <v>131.80000000000001</v>
      </c>
      <c r="E967" s="4">
        <v>9823</v>
      </c>
      <c r="F967">
        <f t="shared" si="30"/>
        <v>7</v>
      </c>
      <c r="G967" s="6">
        <f t="shared" si="31"/>
        <v>2.9238940129502371</v>
      </c>
      <c r="H967" s="4">
        <f>E967*G967*Inputs!$B$4/SUMPRODUCT($E$5:$E$6785,$G$5:$G$6785)</f>
        <v>13266.84584293708</v>
      </c>
    </row>
    <row r="968" spans="1:8" x14ac:dyDescent="0.2">
      <c r="A968" s="167" t="s">
        <v>4786</v>
      </c>
      <c r="B968" s="163" t="s">
        <v>4793</v>
      </c>
      <c r="C968" s="164" t="s">
        <v>4794</v>
      </c>
      <c r="D968">
        <v>142.69999999999999</v>
      </c>
      <c r="E968" s="4">
        <v>11353</v>
      </c>
      <c r="F968">
        <f t="shared" si="30"/>
        <v>8</v>
      </c>
      <c r="G968" s="6">
        <f t="shared" si="31"/>
        <v>3.4964063234208851</v>
      </c>
      <c r="H968" s="4">
        <f>E968*G968*Inputs!$B$4/SUMPRODUCT($E$5:$E$6785,$G$5:$G$6785)</f>
        <v>18335.571356313849</v>
      </c>
    </row>
    <row r="969" spans="1:8" x14ac:dyDescent="0.2">
      <c r="A969" s="167" t="s">
        <v>4786</v>
      </c>
      <c r="B969" s="163" t="s">
        <v>4795</v>
      </c>
      <c r="C969" s="164" t="s">
        <v>4796</v>
      </c>
      <c r="D969">
        <v>82.6</v>
      </c>
      <c r="E969" s="4">
        <v>10239</v>
      </c>
      <c r="F969">
        <f t="shared" si="30"/>
        <v>3</v>
      </c>
      <c r="G969" s="6">
        <f t="shared" si="31"/>
        <v>1.4299489790507947</v>
      </c>
      <c r="H969" s="4">
        <f>E969*G969*Inputs!$B$4/SUMPRODUCT($E$5:$E$6785,$G$5:$G$6785)</f>
        <v>6763.0095039664166</v>
      </c>
    </row>
    <row r="970" spans="1:8" x14ac:dyDescent="0.2">
      <c r="A970" s="167" t="s">
        <v>4786</v>
      </c>
      <c r="B970" s="163" t="s">
        <v>4797</v>
      </c>
      <c r="C970" s="164" t="s">
        <v>4798</v>
      </c>
      <c r="D970">
        <v>69.5</v>
      </c>
      <c r="E970" s="4">
        <v>10556</v>
      </c>
      <c r="F970">
        <f t="shared" si="30"/>
        <v>2</v>
      </c>
      <c r="G970" s="6">
        <f t="shared" si="31"/>
        <v>1.195804741189294</v>
      </c>
      <c r="H970" s="4">
        <f>E970*G970*Inputs!$B$4/SUMPRODUCT($E$5:$E$6785,$G$5:$G$6785)</f>
        <v>5830.711660469743</v>
      </c>
    </row>
    <row r="971" spans="1:8" x14ac:dyDescent="0.2">
      <c r="A971" s="167" t="s">
        <v>4786</v>
      </c>
      <c r="B971" s="163" t="s">
        <v>4799</v>
      </c>
      <c r="C971" s="164" t="s">
        <v>4800</v>
      </c>
      <c r="D971">
        <v>48.5</v>
      </c>
      <c r="E971" s="4">
        <v>8950</v>
      </c>
      <c r="F971">
        <f t="shared" si="30"/>
        <v>1</v>
      </c>
      <c r="G971" s="6">
        <f t="shared" si="31"/>
        <v>1</v>
      </c>
      <c r="H971" s="4">
        <f>E971*G971*Inputs!$B$4/SUMPRODUCT($E$5:$E$6785,$G$5:$G$6785)</f>
        <v>4134.1377953996498</v>
      </c>
    </row>
    <row r="972" spans="1:8" x14ac:dyDescent="0.2">
      <c r="A972" s="167" t="s">
        <v>4786</v>
      </c>
      <c r="B972" s="163" t="s">
        <v>4801</v>
      </c>
      <c r="C972" s="164" t="s">
        <v>4802</v>
      </c>
      <c r="D972">
        <v>125.4</v>
      </c>
      <c r="E972" s="4">
        <v>16000</v>
      </c>
      <c r="F972">
        <f t="shared" si="30"/>
        <v>7</v>
      </c>
      <c r="G972" s="6">
        <f t="shared" si="31"/>
        <v>2.9238940129502371</v>
      </c>
      <c r="H972" s="4">
        <f>E972*G972*Inputs!$B$4/SUMPRODUCT($E$5:$E$6785,$G$5:$G$6785)</f>
        <v>21609.440444568187</v>
      </c>
    </row>
    <row r="973" spans="1:8" x14ac:dyDescent="0.2">
      <c r="A973" s="167" t="s">
        <v>4786</v>
      </c>
      <c r="B973" s="163" t="s">
        <v>4803</v>
      </c>
      <c r="C973" s="164" t="s">
        <v>4804</v>
      </c>
      <c r="D973">
        <v>118</v>
      </c>
      <c r="E973" s="4">
        <v>10785</v>
      </c>
      <c r="F973">
        <f t="shared" si="30"/>
        <v>6</v>
      </c>
      <c r="G973" s="6">
        <f t="shared" si="31"/>
        <v>2.4451266266449672</v>
      </c>
      <c r="H973" s="4">
        <f>E973*G973*Inputs!$B$4/SUMPRODUCT($E$5:$E$6785,$G$5:$G$6785)</f>
        <v>12181.01329417705</v>
      </c>
    </row>
    <row r="974" spans="1:8" x14ac:dyDescent="0.2">
      <c r="A974" s="167" t="s">
        <v>4786</v>
      </c>
      <c r="B974" s="163" t="s">
        <v>4805</v>
      </c>
      <c r="C974" s="164" t="s">
        <v>4806</v>
      </c>
      <c r="D974">
        <v>61.9</v>
      </c>
      <c r="E974" s="4">
        <v>9926</v>
      </c>
      <c r="F974">
        <f t="shared" si="30"/>
        <v>2</v>
      </c>
      <c r="G974" s="6">
        <f t="shared" si="31"/>
        <v>1.195804741189294</v>
      </c>
      <c r="H974" s="4">
        <f>E974*G974*Inputs!$B$4/SUMPRODUCT($E$5:$E$6785,$G$5:$G$6785)</f>
        <v>5482.7248902825559</v>
      </c>
    </row>
    <row r="975" spans="1:8" x14ac:dyDescent="0.2">
      <c r="A975" s="167" t="s">
        <v>4786</v>
      </c>
      <c r="B975" s="163" t="s">
        <v>4807</v>
      </c>
      <c r="C975" s="164" t="s">
        <v>8601</v>
      </c>
      <c r="D975">
        <v>45.4</v>
      </c>
      <c r="E975" s="4">
        <v>10783</v>
      </c>
      <c r="F975">
        <f t="shared" si="30"/>
        <v>1</v>
      </c>
      <c r="G975" s="6">
        <f t="shared" si="31"/>
        <v>1</v>
      </c>
      <c r="H975" s="4">
        <f>E975*G975*Inputs!$B$4/SUMPRODUCT($E$5:$E$6785,$G$5:$G$6785)</f>
        <v>4980.8276924909969</v>
      </c>
    </row>
    <row r="976" spans="1:8" x14ac:dyDescent="0.2">
      <c r="A976" s="167" t="s">
        <v>4786</v>
      </c>
      <c r="B976" s="163" t="s">
        <v>8602</v>
      </c>
      <c r="C976" s="164" t="s">
        <v>8603</v>
      </c>
      <c r="D976">
        <v>82.6</v>
      </c>
      <c r="E976" s="4">
        <v>8593</v>
      </c>
      <c r="F976">
        <f t="shared" si="30"/>
        <v>3</v>
      </c>
      <c r="G976" s="6">
        <f t="shared" si="31"/>
        <v>1.4299489790507947</v>
      </c>
      <c r="H976" s="4">
        <f>E976*G976*Inputs!$B$4/SUMPRODUCT($E$5:$E$6785,$G$5:$G$6785)</f>
        <v>5675.8023896458062</v>
      </c>
    </row>
    <row r="977" spans="1:8" x14ac:dyDescent="0.2">
      <c r="A977" s="167" t="s">
        <v>4786</v>
      </c>
      <c r="B977" s="163" t="s">
        <v>8604</v>
      </c>
      <c r="C977" s="164" t="s">
        <v>8605</v>
      </c>
      <c r="D977">
        <v>87.7</v>
      </c>
      <c r="E977" s="4">
        <v>9735</v>
      </c>
      <c r="F977">
        <f t="shared" si="30"/>
        <v>4</v>
      </c>
      <c r="G977" s="6">
        <f t="shared" si="31"/>
        <v>1.7099397688077311</v>
      </c>
      <c r="H977" s="4">
        <f>E977*G977*Inputs!$B$4/SUMPRODUCT($E$5:$E$6785,$G$5:$G$6785)</f>
        <v>7689.1561681494168</v>
      </c>
    </row>
    <row r="978" spans="1:8" x14ac:dyDescent="0.2">
      <c r="A978" s="167" t="s">
        <v>4786</v>
      </c>
      <c r="B978" s="163" t="s">
        <v>8606</v>
      </c>
      <c r="C978" s="164" t="s">
        <v>8607</v>
      </c>
      <c r="D978">
        <v>93.1</v>
      </c>
      <c r="E978" s="4">
        <v>9516</v>
      </c>
      <c r="F978">
        <f t="shared" si="30"/>
        <v>4</v>
      </c>
      <c r="G978" s="6">
        <f t="shared" si="31"/>
        <v>1.7099397688077311</v>
      </c>
      <c r="H978" s="4">
        <f>E978*G978*Inputs!$B$4/SUMPRODUCT($E$5:$E$6785,$G$5:$G$6785)</f>
        <v>7516.179773611696</v>
      </c>
    </row>
    <row r="979" spans="1:8" x14ac:dyDescent="0.2">
      <c r="A979" s="167" t="s">
        <v>4786</v>
      </c>
      <c r="B979" s="163" t="s">
        <v>8608</v>
      </c>
      <c r="C979" s="164" t="s">
        <v>8609</v>
      </c>
      <c r="D979">
        <v>76.599999999999994</v>
      </c>
      <c r="E979" s="4">
        <v>9237</v>
      </c>
      <c r="F979">
        <f t="shared" si="30"/>
        <v>3</v>
      </c>
      <c r="G979" s="6">
        <f t="shared" si="31"/>
        <v>1.4299489790507947</v>
      </c>
      <c r="H979" s="4">
        <f>E979*G979*Inputs!$B$4/SUMPRODUCT($E$5:$E$6785,$G$5:$G$6785)</f>
        <v>6101.1738244103717</v>
      </c>
    </row>
    <row r="980" spans="1:8" x14ac:dyDescent="0.2">
      <c r="A980" s="167" t="s">
        <v>4786</v>
      </c>
      <c r="B980" s="163" t="s">
        <v>8610</v>
      </c>
      <c r="C980" s="164" t="s">
        <v>8611</v>
      </c>
      <c r="D980">
        <v>68.5</v>
      </c>
      <c r="E980" s="4">
        <v>11283</v>
      </c>
      <c r="F980">
        <f t="shared" si="30"/>
        <v>2</v>
      </c>
      <c r="G980" s="6">
        <f t="shared" si="31"/>
        <v>1.195804741189294</v>
      </c>
      <c r="H980" s="4">
        <f>E980*G980*Inputs!$B$4/SUMPRODUCT($E$5:$E$6785,$G$5:$G$6785)</f>
        <v>6232.2773460667022</v>
      </c>
    </row>
    <row r="981" spans="1:8" x14ac:dyDescent="0.2">
      <c r="A981" s="167" t="s">
        <v>4786</v>
      </c>
      <c r="B981" s="163" t="s">
        <v>8612</v>
      </c>
      <c r="C981" s="164" t="s">
        <v>8613</v>
      </c>
      <c r="D981">
        <v>63.4</v>
      </c>
      <c r="E981" s="4">
        <v>9316</v>
      </c>
      <c r="F981">
        <f t="shared" si="30"/>
        <v>2</v>
      </c>
      <c r="G981" s="6">
        <f t="shared" si="31"/>
        <v>1.195804741189294</v>
      </c>
      <c r="H981" s="4">
        <f>E981*G981*Inputs!$B$4/SUMPRODUCT($E$5:$E$6785,$G$5:$G$6785)</f>
        <v>5145.7853191489321</v>
      </c>
    </row>
    <row r="982" spans="1:8" x14ac:dyDescent="0.2">
      <c r="A982" s="167" t="s">
        <v>4786</v>
      </c>
      <c r="B982" s="163" t="s">
        <v>8614</v>
      </c>
      <c r="C982" s="164" t="s">
        <v>8615</v>
      </c>
      <c r="D982">
        <v>32.200000000000003</v>
      </c>
      <c r="E982" s="4">
        <v>12265</v>
      </c>
      <c r="F982">
        <f t="shared" si="30"/>
        <v>1</v>
      </c>
      <c r="G982" s="6">
        <f t="shared" si="31"/>
        <v>1</v>
      </c>
      <c r="H982" s="4">
        <f>E982*G982*Inputs!$B$4/SUMPRODUCT($E$5:$E$6785,$G$5:$G$6785)</f>
        <v>5665.3854816286821</v>
      </c>
    </row>
    <row r="983" spans="1:8" x14ac:dyDescent="0.2">
      <c r="A983" s="167" t="s">
        <v>4786</v>
      </c>
      <c r="B983" s="163" t="s">
        <v>8616</v>
      </c>
      <c r="C983" s="164" t="s">
        <v>8617</v>
      </c>
      <c r="D983">
        <v>67</v>
      </c>
      <c r="E983" s="4">
        <v>11651</v>
      </c>
      <c r="F983">
        <f t="shared" si="30"/>
        <v>2</v>
      </c>
      <c r="G983" s="6">
        <f t="shared" si="31"/>
        <v>1.195804741189294</v>
      </c>
      <c r="H983" s="4">
        <f>E983*G983*Inputs!$B$4/SUMPRODUCT($E$5:$E$6785,$G$5:$G$6785)</f>
        <v>6435.5458086522331</v>
      </c>
    </row>
    <row r="984" spans="1:8" x14ac:dyDescent="0.2">
      <c r="A984" s="167" t="s">
        <v>4786</v>
      </c>
      <c r="B984" s="163" t="s">
        <v>8618</v>
      </c>
      <c r="C984" s="164" t="s">
        <v>8619</v>
      </c>
      <c r="D984">
        <v>104.3</v>
      </c>
      <c r="E984" s="4">
        <v>10780</v>
      </c>
      <c r="F984">
        <f t="shared" si="30"/>
        <v>5</v>
      </c>
      <c r="G984" s="6">
        <f t="shared" si="31"/>
        <v>2.0447540826884101</v>
      </c>
      <c r="H984" s="4">
        <f>E984*G984*Inputs!$B$4/SUMPRODUCT($E$5:$E$6785,$G$5:$G$6785)</f>
        <v>10181.734252639117</v>
      </c>
    </row>
    <row r="985" spans="1:8" x14ac:dyDescent="0.2">
      <c r="A985" s="167" t="s">
        <v>4786</v>
      </c>
      <c r="B985" s="163" t="s">
        <v>8620</v>
      </c>
      <c r="C985" s="164" t="s">
        <v>8621</v>
      </c>
      <c r="D985">
        <v>67.5</v>
      </c>
      <c r="E985" s="4">
        <v>10643</v>
      </c>
      <c r="F985">
        <f t="shared" si="30"/>
        <v>2</v>
      </c>
      <c r="G985" s="6">
        <f t="shared" si="31"/>
        <v>1.195804741189294</v>
      </c>
      <c r="H985" s="4">
        <f>E985*G985*Inputs!$B$4/SUMPRODUCT($E$5:$E$6785,$G$5:$G$6785)</f>
        <v>5878.7669763527347</v>
      </c>
    </row>
    <row r="986" spans="1:8" x14ac:dyDescent="0.2">
      <c r="A986" s="167" t="s">
        <v>4786</v>
      </c>
      <c r="B986" s="163" t="s">
        <v>11575</v>
      </c>
      <c r="C986" s="164" t="s">
        <v>11576</v>
      </c>
      <c r="D986">
        <v>86.7</v>
      </c>
      <c r="E986" s="4">
        <v>10097</v>
      </c>
      <c r="F986">
        <f t="shared" si="30"/>
        <v>4</v>
      </c>
      <c r="G986" s="6">
        <f t="shared" si="31"/>
        <v>1.7099397688077311</v>
      </c>
      <c r="H986" s="4">
        <f>E986*G986*Inputs!$B$4/SUMPRODUCT($E$5:$E$6785,$G$5:$G$6785)</f>
        <v>7975.0806193944181</v>
      </c>
    </row>
    <row r="987" spans="1:8" x14ac:dyDescent="0.2">
      <c r="A987" s="167" t="s">
        <v>4786</v>
      </c>
      <c r="B987" s="163" t="s">
        <v>11577</v>
      </c>
      <c r="C987" s="164" t="s">
        <v>11578</v>
      </c>
      <c r="D987">
        <v>72</v>
      </c>
      <c r="E987" s="4">
        <v>11186</v>
      </c>
      <c r="F987">
        <f t="shared" si="30"/>
        <v>2</v>
      </c>
      <c r="G987" s="6">
        <f t="shared" si="31"/>
        <v>1.195804741189294</v>
      </c>
      <c r="H987" s="4">
        <f>E987*G987*Inputs!$B$4/SUMPRODUCT($E$5:$E$6785,$G$5:$G$6785)</f>
        <v>6178.6984306569293</v>
      </c>
    </row>
    <row r="988" spans="1:8" x14ac:dyDescent="0.2">
      <c r="A988" s="167" t="s">
        <v>11581</v>
      </c>
      <c r="B988" s="163" t="s">
        <v>11579</v>
      </c>
      <c r="C988" s="164" t="s">
        <v>11580</v>
      </c>
      <c r="D988">
        <v>66.400000000000006</v>
      </c>
      <c r="E988" s="4">
        <v>7553</v>
      </c>
      <c r="F988">
        <f t="shared" si="30"/>
        <v>2</v>
      </c>
      <c r="G988" s="6">
        <f t="shared" si="31"/>
        <v>1.195804741189294</v>
      </c>
      <c r="H988" s="4">
        <f>E988*G988*Inputs!$B$4/SUMPRODUCT($E$5:$E$6785,$G$5:$G$6785)</f>
        <v>4171.9747225774881</v>
      </c>
    </row>
    <row r="989" spans="1:8" x14ac:dyDescent="0.2">
      <c r="A989" s="167" t="s">
        <v>11581</v>
      </c>
      <c r="B989" s="163" t="s">
        <v>11582</v>
      </c>
      <c r="C989" s="164" t="s">
        <v>11583</v>
      </c>
      <c r="D989">
        <v>88.4</v>
      </c>
      <c r="E989" s="4">
        <v>7539</v>
      </c>
      <c r="F989">
        <f t="shared" si="30"/>
        <v>4</v>
      </c>
      <c r="G989" s="6">
        <f t="shared" si="31"/>
        <v>1.7099397688077311</v>
      </c>
      <c r="H989" s="4">
        <f>E989*G989*Inputs!$B$4/SUMPRODUCT($E$5:$E$6785,$G$5:$G$6785)</f>
        <v>5954.6531434697954</v>
      </c>
    </row>
    <row r="990" spans="1:8" x14ac:dyDescent="0.2">
      <c r="A990" s="167" t="s">
        <v>11581</v>
      </c>
      <c r="B990" s="163" t="s">
        <v>11584</v>
      </c>
      <c r="C990" s="164" t="s">
        <v>11585</v>
      </c>
      <c r="D990">
        <v>80.099999999999994</v>
      </c>
      <c r="E990" s="4">
        <v>7640</v>
      </c>
      <c r="F990">
        <f t="shared" si="30"/>
        <v>3</v>
      </c>
      <c r="G990" s="6">
        <f t="shared" si="31"/>
        <v>1.4299489790507947</v>
      </c>
      <c r="H990" s="4">
        <f>E990*G990*Inputs!$B$4/SUMPRODUCT($E$5:$E$6785,$G$5:$G$6785)</f>
        <v>5046.3319279522821</v>
      </c>
    </row>
    <row r="991" spans="1:8" x14ac:dyDescent="0.2">
      <c r="A991" s="167" t="s">
        <v>11581</v>
      </c>
      <c r="B991" s="163" t="s">
        <v>11586</v>
      </c>
      <c r="C991" s="164" t="s">
        <v>11587</v>
      </c>
      <c r="D991">
        <v>146.80000000000001</v>
      </c>
      <c r="E991" s="4">
        <v>7164</v>
      </c>
      <c r="F991">
        <f t="shared" si="30"/>
        <v>8</v>
      </c>
      <c r="G991" s="6">
        <f t="shared" si="31"/>
        <v>3.4964063234208851</v>
      </c>
      <c r="H991" s="4">
        <f>E991*G991*Inputs!$B$4/SUMPRODUCT($E$5:$E$6785,$G$5:$G$6785)</f>
        <v>11570.160591617405</v>
      </c>
    </row>
    <row r="992" spans="1:8" x14ac:dyDescent="0.2">
      <c r="A992" s="167" t="s">
        <v>11581</v>
      </c>
      <c r="B992" s="163" t="s">
        <v>11588</v>
      </c>
      <c r="C992" s="164" t="s">
        <v>11589</v>
      </c>
      <c r="D992">
        <v>153</v>
      </c>
      <c r="E992" s="4">
        <v>8200</v>
      </c>
      <c r="F992">
        <f t="shared" si="30"/>
        <v>9</v>
      </c>
      <c r="G992" s="6">
        <f t="shared" si="31"/>
        <v>4.1810192586709229</v>
      </c>
      <c r="H992" s="4">
        <f>E992*G992*Inputs!$B$4/SUMPRODUCT($E$5:$E$6785,$G$5:$G$6785)</f>
        <v>15836.453617054231</v>
      </c>
    </row>
    <row r="993" spans="1:8" x14ac:dyDescent="0.2">
      <c r="A993" s="167" t="s">
        <v>11581</v>
      </c>
      <c r="B993" s="163" t="s">
        <v>7602</v>
      </c>
      <c r="C993" s="164" t="s">
        <v>7603</v>
      </c>
      <c r="D993">
        <v>74.2</v>
      </c>
      <c r="E993" s="4">
        <v>8099</v>
      </c>
      <c r="F993">
        <f t="shared" si="30"/>
        <v>2</v>
      </c>
      <c r="G993" s="6">
        <f t="shared" si="31"/>
        <v>1.195804741189294</v>
      </c>
      <c r="H993" s="4">
        <f>E993*G993*Inputs!$B$4/SUMPRODUCT($E$5:$E$6785,$G$5:$G$6785)</f>
        <v>4473.563256739717</v>
      </c>
    </row>
    <row r="994" spans="1:8" x14ac:dyDescent="0.2">
      <c r="A994" s="167" t="s">
        <v>11581</v>
      </c>
      <c r="B994" s="163" t="s">
        <v>7604</v>
      </c>
      <c r="C994" s="164" t="s">
        <v>7605</v>
      </c>
      <c r="D994">
        <v>80</v>
      </c>
      <c r="E994" s="4">
        <v>7549</v>
      </c>
      <c r="F994">
        <f t="shared" si="30"/>
        <v>3</v>
      </c>
      <c r="G994" s="6">
        <f t="shared" si="31"/>
        <v>1.4299489790507947</v>
      </c>
      <c r="H994" s="4">
        <f>E994*G994*Inputs!$B$4/SUMPRODUCT($E$5:$E$6785,$G$5:$G$6785)</f>
        <v>4986.225094779028</v>
      </c>
    </row>
    <row r="995" spans="1:8" x14ac:dyDescent="0.2">
      <c r="A995" s="167" t="s">
        <v>11581</v>
      </c>
      <c r="B995" s="163" t="s">
        <v>7606</v>
      </c>
      <c r="C995" s="164" t="s">
        <v>7607</v>
      </c>
      <c r="D995">
        <v>104.1</v>
      </c>
      <c r="E995" s="4">
        <v>7458</v>
      </c>
      <c r="F995">
        <f t="shared" si="30"/>
        <v>5</v>
      </c>
      <c r="G995" s="6">
        <f t="shared" si="31"/>
        <v>2.0447540826884101</v>
      </c>
      <c r="H995" s="4">
        <f>E995*G995*Inputs!$B$4/SUMPRODUCT($E$5:$E$6785,$G$5:$G$6785)</f>
        <v>7044.0977788666542</v>
      </c>
    </row>
    <row r="996" spans="1:8" x14ac:dyDescent="0.2">
      <c r="A996" s="167" t="s">
        <v>11581</v>
      </c>
      <c r="B996" s="163" t="s">
        <v>7608</v>
      </c>
      <c r="C996" s="164" t="s">
        <v>7609</v>
      </c>
      <c r="D996">
        <v>82.4</v>
      </c>
      <c r="E996" s="4">
        <v>5685</v>
      </c>
      <c r="F996">
        <f t="shared" si="30"/>
        <v>3</v>
      </c>
      <c r="G996" s="6">
        <f t="shared" si="31"/>
        <v>1.4299489790507947</v>
      </c>
      <c r="H996" s="4">
        <f>E996*G996*Inputs!$B$4/SUMPRODUCT($E$5:$E$6785,$G$5:$G$6785)</f>
        <v>3755.0257867027126</v>
      </c>
    </row>
    <row r="997" spans="1:8" x14ac:dyDescent="0.2">
      <c r="A997" s="167" t="s">
        <v>11581</v>
      </c>
      <c r="B997" s="163" t="s">
        <v>7610</v>
      </c>
      <c r="C997" s="164" t="s">
        <v>7611</v>
      </c>
      <c r="D997">
        <v>177.1</v>
      </c>
      <c r="E997" s="4">
        <v>6670</v>
      </c>
      <c r="F997">
        <f t="shared" si="30"/>
        <v>10</v>
      </c>
      <c r="G997" s="6">
        <f t="shared" si="31"/>
        <v>4.9996826525224378</v>
      </c>
      <c r="H997" s="4">
        <f>E997*G997*Inputs!$B$4/SUMPRODUCT($E$5:$E$6785,$G$5:$G$6785)</f>
        <v>15403.882091103451</v>
      </c>
    </row>
    <row r="998" spans="1:8" x14ac:dyDescent="0.2">
      <c r="A998" s="167" t="s">
        <v>11581</v>
      </c>
      <c r="B998" s="163" t="s">
        <v>7612</v>
      </c>
      <c r="C998" s="164" t="s">
        <v>7613</v>
      </c>
      <c r="D998">
        <v>190.5</v>
      </c>
      <c r="E998" s="4">
        <v>7563</v>
      </c>
      <c r="F998">
        <f t="shared" si="30"/>
        <v>10</v>
      </c>
      <c r="G998" s="6">
        <f t="shared" si="31"/>
        <v>4.9996826525224378</v>
      </c>
      <c r="H998" s="4">
        <f>E998*G998*Inputs!$B$4/SUMPRODUCT($E$5:$E$6785,$G$5:$G$6785)</f>
        <v>17466.200937783418</v>
      </c>
    </row>
    <row r="999" spans="1:8" x14ac:dyDescent="0.2">
      <c r="A999" s="167" t="s">
        <v>11581</v>
      </c>
      <c r="B999" s="163" t="s">
        <v>7614</v>
      </c>
      <c r="C999" s="164" t="s">
        <v>7615</v>
      </c>
      <c r="D999">
        <v>100.4</v>
      </c>
      <c r="E999" s="4">
        <v>7896</v>
      </c>
      <c r="F999">
        <f t="shared" si="30"/>
        <v>5</v>
      </c>
      <c r="G999" s="6">
        <f t="shared" si="31"/>
        <v>2.0447540826884101</v>
      </c>
      <c r="H999" s="4">
        <f>E999*G999*Inputs!$B$4/SUMPRODUCT($E$5:$E$6785,$G$5:$G$6785)</f>
        <v>7457.7897642707294</v>
      </c>
    </row>
    <row r="1000" spans="1:8" x14ac:dyDescent="0.2">
      <c r="A1000" s="167" t="s">
        <v>11581</v>
      </c>
      <c r="B1000" s="163" t="s">
        <v>7616</v>
      </c>
      <c r="C1000" s="164" t="s">
        <v>7617</v>
      </c>
      <c r="D1000">
        <v>217.9</v>
      </c>
      <c r="E1000" s="4">
        <v>7676</v>
      </c>
      <c r="F1000">
        <f t="shared" si="30"/>
        <v>10</v>
      </c>
      <c r="G1000" s="6">
        <f t="shared" si="31"/>
        <v>4.9996826525224378</v>
      </c>
      <c r="H1000" s="4">
        <f>E1000*G1000*Inputs!$B$4/SUMPRODUCT($E$5:$E$6785,$G$5:$G$6785)</f>
        <v>17727.166256568231</v>
      </c>
    </row>
    <row r="1001" spans="1:8" x14ac:dyDescent="0.2">
      <c r="A1001" s="167" t="s">
        <v>11581</v>
      </c>
      <c r="B1001" s="163" t="s">
        <v>7618</v>
      </c>
      <c r="C1001" s="164" t="s">
        <v>4363</v>
      </c>
      <c r="D1001">
        <v>93.8</v>
      </c>
      <c r="E1001" s="4">
        <v>5607</v>
      </c>
      <c r="F1001">
        <f t="shared" si="30"/>
        <v>4</v>
      </c>
      <c r="G1001" s="6">
        <f t="shared" si="31"/>
        <v>1.7099397688077311</v>
      </c>
      <c r="H1001" s="4">
        <f>E1001*G1001*Inputs!$B$4/SUMPRODUCT($E$5:$E$6785,$G$5:$G$6785)</f>
        <v>4428.66960809592</v>
      </c>
    </row>
    <row r="1002" spans="1:8" x14ac:dyDescent="0.2">
      <c r="A1002" s="167" t="s">
        <v>11581</v>
      </c>
      <c r="B1002" s="163" t="s">
        <v>4364</v>
      </c>
      <c r="C1002" s="164" t="s">
        <v>4365</v>
      </c>
      <c r="D1002">
        <v>170.3</v>
      </c>
      <c r="E1002" s="4">
        <v>8294</v>
      </c>
      <c r="F1002">
        <f t="shared" si="30"/>
        <v>10</v>
      </c>
      <c r="G1002" s="6">
        <f t="shared" si="31"/>
        <v>4.9996826525224378</v>
      </c>
      <c r="H1002" s="4">
        <f>E1002*G1002*Inputs!$B$4/SUMPRODUCT($E$5:$E$6785,$G$5:$G$6785)</f>
        <v>19154.392513285162</v>
      </c>
    </row>
    <row r="1003" spans="1:8" x14ac:dyDescent="0.2">
      <c r="A1003" s="167" t="s">
        <v>11581</v>
      </c>
      <c r="B1003" s="163" t="s">
        <v>4366</v>
      </c>
      <c r="C1003" s="164" t="s">
        <v>4367</v>
      </c>
      <c r="D1003">
        <v>246.3</v>
      </c>
      <c r="E1003" s="4">
        <v>6135</v>
      </c>
      <c r="F1003">
        <f t="shared" si="30"/>
        <v>10</v>
      </c>
      <c r="G1003" s="6">
        <f t="shared" si="31"/>
        <v>4.9996826525224378</v>
      </c>
      <c r="H1003" s="4">
        <f>E1003*G1003*Inputs!$B$4/SUMPRODUCT($E$5:$E$6785,$G$5:$G$6785)</f>
        <v>14168.338325175364</v>
      </c>
    </row>
    <row r="1004" spans="1:8" x14ac:dyDescent="0.2">
      <c r="A1004" s="167" t="s">
        <v>11581</v>
      </c>
      <c r="B1004" s="163" t="s">
        <v>4368</v>
      </c>
      <c r="C1004" s="164" t="s">
        <v>4369</v>
      </c>
      <c r="D1004">
        <v>147.6</v>
      </c>
      <c r="E1004" s="4">
        <v>8625</v>
      </c>
      <c r="F1004">
        <f t="shared" si="30"/>
        <v>8</v>
      </c>
      <c r="G1004" s="6">
        <f t="shared" si="31"/>
        <v>3.4964063234208851</v>
      </c>
      <c r="H1004" s="4">
        <f>E1004*G1004*Inputs!$B$4/SUMPRODUCT($E$5:$E$6785,$G$5:$G$6785)</f>
        <v>13929.736893174224</v>
      </c>
    </row>
    <row r="1005" spans="1:8" x14ac:dyDescent="0.2">
      <c r="A1005" s="167" t="s">
        <v>11581</v>
      </c>
      <c r="B1005" s="163" t="s">
        <v>4370</v>
      </c>
      <c r="C1005" s="164" t="s">
        <v>4371</v>
      </c>
      <c r="D1005">
        <v>113.6</v>
      </c>
      <c r="E1005" s="4">
        <v>7784</v>
      </c>
      <c r="F1005">
        <f t="shared" si="30"/>
        <v>6</v>
      </c>
      <c r="G1005" s="6">
        <f t="shared" si="31"/>
        <v>2.4451266266449672</v>
      </c>
      <c r="H1005" s="4">
        <f>E1005*G1005*Inputs!$B$4/SUMPRODUCT($E$5:$E$6785,$G$5:$G$6785)</f>
        <v>8791.5630488524966</v>
      </c>
    </row>
    <row r="1006" spans="1:8" x14ac:dyDescent="0.2">
      <c r="A1006" s="167" t="s">
        <v>11581</v>
      </c>
      <c r="B1006" s="163" t="s">
        <v>4372</v>
      </c>
      <c r="C1006" s="164" t="s">
        <v>4373</v>
      </c>
      <c r="D1006">
        <v>113.4</v>
      </c>
      <c r="E1006" s="4">
        <v>8965</v>
      </c>
      <c r="F1006">
        <f t="shared" si="30"/>
        <v>6</v>
      </c>
      <c r="G1006" s="6">
        <f t="shared" si="31"/>
        <v>2.4451266266449672</v>
      </c>
      <c r="H1006" s="4">
        <f>E1006*G1006*Inputs!$B$4/SUMPRODUCT($E$5:$E$6785,$G$5:$G$6785)</f>
        <v>10125.432005776287</v>
      </c>
    </row>
    <row r="1007" spans="1:8" x14ac:dyDescent="0.2">
      <c r="A1007" s="167" t="s">
        <v>11581</v>
      </c>
      <c r="B1007" s="163" t="s">
        <v>4374</v>
      </c>
      <c r="C1007" s="164" t="s">
        <v>4375</v>
      </c>
      <c r="D1007">
        <v>67.2</v>
      </c>
      <c r="E1007" s="4">
        <v>7010</v>
      </c>
      <c r="F1007">
        <f t="shared" si="30"/>
        <v>2</v>
      </c>
      <c r="G1007" s="6">
        <f t="shared" si="31"/>
        <v>1.195804741189294</v>
      </c>
      <c r="H1007" s="4">
        <f>E1007*G1007*Inputs!$B$4/SUMPRODUCT($E$5:$E$6785,$G$5:$G$6785)</f>
        <v>3872.0432682732944</v>
      </c>
    </row>
    <row r="1008" spans="1:8" x14ac:dyDescent="0.2">
      <c r="A1008" s="167" t="s">
        <v>11581</v>
      </c>
      <c r="B1008" s="163" t="s">
        <v>4376</v>
      </c>
      <c r="C1008" s="164" t="s">
        <v>4377</v>
      </c>
      <c r="D1008">
        <v>190.3</v>
      </c>
      <c r="E1008" s="4">
        <v>7874</v>
      </c>
      <c r="F1008">
        <f t="shared" si="30"/>
        <v>10</v>
      </c>
      <c r="G1008" s="6">
        <f t="shared" si="31"/>
        <v>4.9996826525224378</v>
      </c>
      <c r="H1008" s="4">
        <f>E1008*G1008*Inputs!$B$4/SUMPRODUCT($E$5:$E$6785,$G$5:$G$6785)</f>
        <v>18184.432921341617</v>
      </c>
    </row>
    <row r="1009" spans="1:8" x14ac:dyDescent="0.2">
      <c r="A1009" s="167" t="s">
        <v>11581</v>
      </c>
      <c r="B1009" s="163" t="s">
        <v>4378</v>
      </c>
      <c r="C1009" s="164" t="s">
        <v>4379</v>
      </c>
      <c r="D1009">
        <v>168.8</v>
      </c>
      <c r="E1009" s="4">
        <v>7763</v>
      </c>
      <c r="F1009">
        <f t="shared" si="30"/>
        <v>10</v>
      </c>
      <c r="G1009" s="6">
        <f t="shared" si="31"/>
        <v>4.9996826525224378</v>
      </c>
      <c r="H1009" s="4">
        <f>E1009*G1009*Inputs!$B$4/SUMPRODUCT($E$5:$E$6785,$G$5:$G$6785)</f>
        <v>17928.086457756533</v>
      </c>
    </row>
    <row r="1010" spans="1:8" x14ac:dyDescent="0.2">
      <c r="A1010" s="167" t="s">
        <v>11581</v>
      </c>
      <c r="B1010" s="163" t="s">
        <v>4380</v>
      </c>
      <c r="C1010" s="164" t="s">
        <v>4381</v>
      </c>
      <c r="D1010">
        <v>144.6</v>
      </c>
      <c r="E1010" s="4">
        <v>7541</v>
      </c>
      <c r="F1010">
        <f t="shared" si="30"/>
        <v>8</v>
      </c>
      <c r="G1010" s="6">
        <f t="shared" si="31"/>
        <v>3.4964063234208851</v>
      </c>
      <c r="H1010" s="4">
        <f>E1010*G1010*Inputs!$B$4/SUMPRODUCT($E$5:$E$6785,$G$5:$G$6785)</f>
        <v>12179.0314100205</v>
      </c>
    </row>
    <row r="1011" spans="1:8" x14ac:dyDescent="0.2">
      <c r="A1011" s="167" t="s">
        <v>11581</v>
      </c>
      <c r="B1011" s="163" t="s">
        <v>4382</v>
      </c>
      <c r="C1011" s="164" t="s">
        <v>4383</v>
      </c>
      <c r="D1011">
        <v>110.2</v>
      </c>
      <c r="E1011" s="4">
        <v>9880</v>
      </c>
      <c r="F1011">
        <f t="shared" si="30"/>
        <v>5</v>
      </c>
      <c r="G1011" s="6">
        <f t="shared" si="31"/>
        <v>2.0447540826884101</v>
      </c>
      <c r="H1011" s="4">
        <f>E1011*G1011*Inputs!$B$4/SUMPRODUCT($E$5:$E$6785,$G$5:$G$6785)</f>
        <v>9331.6822278362215</v>
      </c>
    </row>
    <row r="1012" spans="1:8" x14ac:dyDescent="0.2">
      <c r="A1012" s="167" t="s">
        <v>11581</v>
      </c>
      <c r="B1012" s="163" t="s">
        <v>4384</v>
      </c>
      <c r="C1012" s="164" t="s">
        <v>4385</v>
      </c>
      <c r="D1012">
        <v>185.7</v>
      </c>
      <c r="E1012" s="4">
        <v>8150</v>
      </c>
      <c r="F1012">
        <f t="shared" si="30"/>
        <v>10</v>
      </c>
      <c r="G1012" s="6">
        <f t="shared" si="31"/>
        <v>4.9996826525224378</v>
      </c>
      <c r="H1012" s="4">
        <f>E1012*G1012*Inputs!$B$4/SUMPRODUCT($E$5:$E$6785,$G$5:$G$6785)</f>
        <v>18821.834938904518</v>
      </c>
    </row>
    <row r="1013" spans="1:8" x14ac:dyDescent="0.2">
      <c r="A1013" s="167" t="s">
        <v>11581</v>
      </c>
      <c r="B1013" s="163" t="s">
        <v>4386</v>
      </c>
      <c r="C1013" s="164" t="s">
        <v>4387</v>
      </c>
      <c r="D1013">
        <v>136</v>
      </c>
      <c r="E1013" s="4">
        <v>6373</v>
      </c>
      <c r="F1013">
        <f t="shared" si="30"/>
        <v>7</v>
      </c>
      <c r="G1013" s="6">
        <f t="shared" si="31"/>
        <v>2.9238940129502371</v>
      </c>
      <c r="H1013" s="4">
        <f>E1013*G1013*Inputs!$B$4/SUMPRODUCT($E$5:$E$6785,$G$5:$G$6785)</f>
        <v>8607.3102470770664</v>
      </c>
    </row>
    <row r="1014" spans="1:8" x14ac:dyDescent="0.2">
      <c r="A1014" s="167" t="s">
        <v>11581</v>
      </c>
      <c r="B1014" s="163" t="s">
        <v>4388</v>
      </c>
      <c r="C1014" s="164" t="s">
        <v>4389</v>
      </c>
      <c r="D1014">
        <v>152.80000000000001</v>
      </c>
      <c r="E1014" s="4">
        <v>5950</v>
      </c>
      <c r="F1014">
        <f t="shared" si="30"/>
        <v>9</v>
      </c>
      <c r="G1014" s="6">
        <f t="shared" si="31"/>
        <v>4.1810192586709229</v>
      </c>
      <c r="H1014" s="4">
        <f>E1014*G1014*Inputs!$B$4/SUMPRODUCT($E$5:$E$6785,$G$5:$G$6785)</f>
        <v>11491.085246521057</v>
      </c>
    </row>
    <row r="1015" spans="1:8" x14ac:dyDescent="0.2">
      <c r="A1015" s="167" t="s">
        <v>11581</v>
      </c>
      <c r="B1015" s="163" t="s">
        <v>4390</v>
      </c>
      <c r="C1015" s="164" t="s">
        <v>4391</v>
      </c>
      <c r="D1015">
        <v>75</v>
      </c>
      <c r="E1015" s="4">
        <v>9281</v>
      </c>
      <c r="F1015">
        <f t="shared" si="30"/>
        <v>3</v>
      </c>
      <c r="G1015" s="6">
        <f t="shared" si="31"/>
        <v>1.4299489790507947</v>
      </c>
      <c r="H1015" s="4">
        <f>E1015*G1015*Inputs!$B$4/SUMPRODUCT($E$5:$E$6785,$G$5:$G$6785)</f>
        <v>6130.2364690216136</v>
      </c>
    </row>
    <row r="1016" spans="1:8" x14ac:dyDescent="0.2">
      <c r="A1016" s="167" t="s">
        <v>11581</v>
      </c>
      <c r="B1016" s="163" t="s">
        <v>4392</v>
      </c>
      <c r="C1016" s="164" t="s">
        <v>4393</v>
      </c>
      <c r="D1016">
        <v>130.80000000000001</v>
      </c>
      <c r="E1016" s="4">
        <v>7440</v>
      </c>
      <c r="F1016">
        <f t="shared" si="30"/>
        <v>7</v>
      </c>
      <c r="G1016" s="6">
        <f t="shared" si="31"/>
        <v>2.9238940129502371</v>
      </c>
      <c r="H1016" s="4">
        <f>E1016*G1016*Inputs!$B$4/SUMPRODUCT($E$5:$E$6785,$G$5:$G$6785)</f>
        <v>10048.389806724206</v>
      </c>
    </row>
    <row r="1017" spans="1:8" x14ac:dyDescent="0.2">
      <c r="A1017" s="167" t="s">
        <v>11581</v>
      </c>
      <c r="B1017" s="163" t="s">
        <v>4394</v>
      </c>
      <c r="C1017" s="164" t="s">
        <v>4395</v>
      </c>
      <c r="D1017">
        <v>78.2</v>
      </c>
      <c r="E1017" s="4">
        <v>5850</v>
      </c>
      <c r="F1017">
        <f t="shared" si="30"/>
        <v>3</v>
      </c>
      <c r="G1017" s="6">
        <f t="shared" si="31"/>
        <v>1.4299489790507947</v>
      </c>
      <c r="H1017" s="4">
        <f>E1017*G1017*Inputs!$B$4/SUMPRODUCT($E$5:$E$6785,$G$5:$G$6785)</f>
        <v>3864.0107039948757</v>
      </c>
    </row>
    <row r="1018" spans="1:8" x14ac:dyDescent="0.2">
      <c r="A1018" s="167" t="s">
        <v>11581</v>
      </c>
      <c r="B1018" s="163" t="s">
        <v>4396</v>
      </c>
      <c r="C1018" s="164" t="s">
        <v>4397</v>
      </c>
      <c r="D1018">
        <v>130.69999999999999</v>
      </c>
      <c r="E1018" s="4">
        <v>8045</v>
      </c>
      <c r="F1018">
        <f t="shared" si="30"/>
        <v>7</v>
      </c>
      <c r="G1018" s="6">
        <f t="shared" si="31"/>
        <v>2.9238940129502371</v>
      </c>
      <c r="H1018" s="4">
        <f>E1018*G1018*Inputs!$B$4/SUMPRODUCT($E$5:$E$6785,$G$5:$G$6785)</f>
        <v>10865.496773534438</v>
      </c>
    </row>
    <row r="1019" spans="1:8" x14ac:dyDescent="0.2">
      <c r="A1019" s="167" t="s">
        <v>11581</v>
      </c>
      <c r="B1019" s="163" t="s">
        <v>4398</v>
      </c>
      <c r="C1019" s="164" t="s">
        <v>4399</v>
      </c>
      <c r="D1019">
        <v>180.6</v>
      </c>
      <c r="E1019" s="4">
        <v>7446</v>
      </c>
      <c r="F1019">
        <f t="shared" si="30"/>
        <v>10</v>
      </c>
      <c r="G1019" s="6">
        <f t="shared" si="31"/>
        <v>4.9996826525224378</v>
      </c>
      <c r="H1019" s="4">
        <f>E1019*G1019*Inputs!$B$4/SUMPRODUCT($E$5:$E$6785,$G$5:$G$6785)</f>
        <v>17195.997908599147</v>
      </c>
    </row>
    <row r="1020" spans="1:8" x14ac:dyDescent="0.2">
      <c r="A1020" s="167" t="s">
        <v>11581</v>
      </c>
      <c r="B1020" s="163" t="s">
        <v>4400</v>
      </c>
      <c r="C1020" s="164" t="s">
        <v>4401</v>
      </c>
      <c r="D1020">
        <v>184.8</v>
      </c>
      <c r="E1020" s="4">
        <v>7857</v>
      </c>
      <c r="F1020">
        <f t="shared" si="30"/>
        <v>10</v>
      </c>
      <c r="G1020" s="6">
        <f t="shared" si="31"/>
        <v>4.9996826525224378</v>
      </c>
      <c r="H1020" s="4">
        <f>E1020*G1020*Inputs!$B$4/SUMPRODUCT($E$5:$E$6785,$G$5:$G$6785)</f>
        <v>18145.172652143901</v>
      </c>
    </row>
    <row r="1021" spans="1:8" x14ac:dyDescent="0.2">
      <c r="A1021" s="167" t="s">
        <v>11581</v>
      </c>
      <c r="B1021" s="163" t="s">
        <v>4402</v>
      </c>
      <c r="C1021" s="164" t="s">
        <v>4403</v>
      </c>
      <c r="D1021">
        <v>121.5</v>
      </c>
      <c r="E1021" s="4">
        <v>10378</v>
      </c>
      <c r="F1021">
        <f t="shared" si="30"/>
        <v>6</v>
      </c>
      <c r="G1021" s="6">
        <f t="shared" si="31"/>
        <v>2.4451266266449672</v>
      </c>
      <c r="H1021" s="4">
        <f>E1021*G1021*Inputs!$B$4/SUMPRODUCT($E$5:$E$6785,$G$5:$G$6785)</f>
        <v>11721.331104957761</v>
      </c>
    </row>
    <row r="1022" spans="1:8" x14ac:dyDescent="0.2">
      <c r="A1022" s="167" t="s">
        <v>11581</v>
      </c>
      <c r="B1022" s="163" t="s">
        <v>4404</v>
      </c>
      <c r="C1022" s="164" t="s">
        <v>4405</v>
      </c>
      <c r="D1022">
        <v>87.3</v>
      </c>
      <c r="E1022" s="4">
        <v>7552</v>
      </c>
      <c r="F1022">
        <f t="shared" si="30"/>
        <v>4</v>
      </c>
      <c r="G1022" s="6">
        <f t="shared" si="31"/>
        <v>1.7099397688077311</v>
      </c>
      <c r="H1022" s="4">
        <f>E1022*G1022*Inputs!$B$4/SUMPRODUCT($E$5:$E$6785,$G$5:$G$6785)</f>
        <v>5964.9211486250024</v>
      </c>
    </row>
    <row r="1023" spans="1:8" x14ac:dyDescent="0.2">
      <c r="A1023" s="167" t="s">
        <v>4408</v>
      </c>
      <c r="B1023" s="163" t="s">
        <v>4406</v>
      </c>
      <c r="C1023" s="164" t="s">
        <v>4407</v>
      </c>
      <c r="D1023">
        <v>84.4</v>
      </c>
      <c r="E1023" s="4">
        <v>9027</v>
      </c>
      <c r="F1023">
        <f t="shared" si="30"/>
        <v>3</v>
      </c>
      <c r="G1023" s="6">
        <f t="shared" si="31"/>
        <v>1.4299489790507947</v>
      </c>
      <c r="H1023" s="4">
        <f>E1023*G1023*Inputs!$B$4/SUMPRODUCT($E$5:$E$6785,$G$5:$G$6785)</f>
        <v>5962.4657478567087</v>
      </c>
    </row>
    <row r="1024" spans="1:8" x14ac:dyDescent="0.2">
      <c r="A1024" s="167" t="s">
        <v>4408</v>
      </c>
      <c r="B1024" s="163" t="s">
        <v>4409</v>
      </c>
      <c r="C1024" s="164" t="s">
        <v>4410</v>
      </c>
      <c r="D1024">
        <v>73.599999999999994</v>
      </c>
      <c r="E1024" s="4">
        <v>6041</v>
      </c>
      <c r="F1024">
        <f t="shared" si="30"/>
        <v>2</v>
      </c>
      <c r="G1024" s="6">
        <f t="shared" si="31"/>
        <v>1.195804741189294</v>
      </c>
      <c r="H1024" s="4">
        <f>E1024*G1024*Inputs!$B$4/SUMPRODUCT($E$5:$E$6785,$G$5:$G$6785)</f>
        <v>3336.8064741282419</v>
      </c>
    </row>
    <row r="1025" spans="1:8" x14ac:dyDescent="0.2">
      <c r="A1025" s="167" t="s">
        <v>4408</v>
      </c>
      <c r="B1025" s="163" t="s">
        <v>4411</v>
      </c>
      <c r="C1025" s="164" t="s">
        <v>4412</v>
      </c>
      <c r="D1025">
        <v>81.400000000000006</v>
      </c>
      <c r="E1025" s="4">
        <v>7761</v>
      </c>
      <c r="F1025">
        <f t="shared" si="30"/>
        <v>3</v>
      </c>
      <c r="G1025" s="6">
        <f t="shared" si="31"/>
        <v>1.4299489790507947</v>
      </c>
      <c r="H1025" s="4">
        <f>E1025*G1025*Inputs!$B$4/SUMPRODUCT($E$5:$E$6785,$G$5:$G$6785)</f>
        <v>5126.2542006332014</v>
      </c>
    </row>
    <row r="1026" spans="1:8" x14ac:dyDescent="0.2">
      <c r="A1026" s="167" t="s">
        <v>4408</v>
      </c>
      <c r="B1026" s="163" t="s">
        <v>4413</v>
      </c>
      <c r="C1026" s="164" t="s">
        <v>4414</v>
      </c>
      <c r="D1026">
        <v>109.9</v>
      </c>
      <c r="E1026" s="4">
        <v>7722</v>
      </c>
      <c r="F1026">
        <f t="shared" si="30"/>
        <v>5</v>
      </c>
      <c r="G1026" s="6">
        <f t="shared" si="31"/>
        <v>2.0447540826884101</v>
      </c>
      <c r="H1026" s="4">
        <f>E1026*G1026*Inputs!$B$4/SUMPRODUCT($E$5:$E$6785,$G$5:$G$6785)</f>
        <v>7293.4463728088367</v>
      </c>
    </row>
    <row r="1027" spans="1:8" x14ac:dyDescent="0.2">
      <c r="A1027" s="167" t="s">
        <v>4408</v>
      </c>
      <c r="B1027" s="163" t="s">
        <v>4415</v>
      </c>
      <c r="C1027" s="164" t="s">
        <v>4416</v>
      </c>
      <c r="D1027">
        <v>97.8</v>
      </c>
      <c r="E1027" s="4">
        <v>5943</v>
      </c>
      <c r="F1027">
        <f t="shared" si="30"/>
        <v>4</v>
      </c>
      <c r="G1027" s="6">
        <f t="shared" si="31"/>
        <v>1.7099397688077311</v>
      </c>
      <c r="H1027" s="4">
        <f>E1027*G1027*Inputs!$B$4/SUMPRODUCT($E$5:$E$6785,$G$5:$G$6785)</f>
        <v>4694.0580490305074</v>
      </c>
    </row>
    <row r="1028" spans="1:8" x14ac:dyDescent="0.2">
      <c r="A1028" s="167" t="s">
        <v>4408</v>
      </c>
      <c r="B1028" s="163" t="s">
        <v>4417</v>
      </c>
      <c r="C1028" s="164" t="s">
        <v>4418</v>
      </c>
      <c r="D1028">
        <v>85.7</v>
      </c>
      <c r="E1028" s="4">
        <v>7863</v>
      </c>
      <c r="F1028">
        <f t="shared" si="30"/>
        <v>3</v>
      </c>
      <c r="G1028" s="6">
        <f t="shared" si="31"/>
        <v>1.4299489790507947</v>
      </c>
      <c r="H1028" s="4">
        <f>E1028*G1028*Inputs!$B$4/SUMPRODUCT($E$5:$E$6785,$G$5:$G$6785)</f>
        <v>5193.6266949592673</v>
      </c>
    </row>
    <row r="1029" spans="1:8" x14ac:dyDescent="0.2">
      <c r="A1029" s="167" t="s">
        <v>4408</v>
      </c>
      <c r="B1029" s="163" t="s">
        <v>4419</v>
      </c>
      <c r="C1029" s="164" t="s">
        <v>4420</v>
      </c>
      <c r="D1029">
        <v>169.9</v>
      </c>
      <c r="E1029" s="4">
        <v>7493</v>
      </c>
      <c r="F1029">
        <f t="shared" si="30"/>
        <v>10</v>
      </c>
      <c r="G1029" s="6">
        <f t="shared" si="31"/>
        <v>4.9996826525224378</v>
      </c>
      <c r="H1029" s="4">
        <f>E1029*G1029*Inputs!$B$4/SUMPRODUCT($E$5:$E$6785,$G$5:$G$6785)</f>
        <v>17304.541005792827</v>
      </c>
    </row>
    <row r="1030" spans="1:8" x14ac:dyDescent="0.2">
      <c r="A1030" s="167" t="s">
        <v>4408</v>
      </c>
      <c r="B1030" s="163" t="s">
        <v>4421</v>
      </c>
      <c r="C1030" s="164" t="s">
        <v>4422</v>
      </c>
      <c r="D1030">
        <v>162.30000000000001</v>
      </c>
      <c r="E1030" s="4">
        <v>8717</v>
      </c>
      <c r="F1030">
        <f t="shared" ref="F1030:F1093" si="32">VLOOKUP(D1030,$K$5:$L$15,2)</f>
        <v>9</v>
      </c>
      <c r="G1030" s="6">
        <f t="shared" ref="G1030:G1093" si="33">VLOOKUP(F1030,$L$5:$M$15,2,0)</f>
        <v>4.1810192586709229</v>
      </c>
      <c r="H1030" s="4">
        <f>E1030*G1030*Inputs!$B$4/SUMPRODUCT($E$5:$E$6785,$G$5:$G$6785)</f>
        <v>16834.922704861187</v>
      </c>
    </row>
    <row r="1031" spans="1:8" x14ac:dyDescent="0.2">
      <c r="A1031" s="167" t="s">
        <v>4408</v>
      </c>
      <c r="B1031" s="163" t="s">
        <v>4423</v>
      </c>
      <c r="C1031" s="164" t="s">
        <v>4424</v>
      </c>
      <c r="D1031">
        <v>141.1</v>
      </c>
      <c r="E1031" s="4">
        <v>6304</v>
      </c>
      <c r="F1031">
        <f t="shared" si="32"/>
        <v>8</v>
      </c>
      <c r="G1031" s="6">
        <f t="shared" si="33"/>
        <v>3.4964063234208851</v>
      </c>
      <c r="H1031" s="4">
        <f>E1031*G1031*Inputs!$B$4/SUMPRODUCT($E$5:$E$6785,$G$5:$G$6785)</f>
        <v>10181.224507196557</v>
      </c>
    </row>
    <row r="1032" spans="1:8" x14ac:dyDescent="0.2">
      <c r="A1032" s="167" t="s">
        <v>4408</v>
      </c>
      <c r="B1032" s="163" t="s">
        <v>4425</v>
      </c>
      <c r="C1032" s="164" t="s">
        <v>4426</v>
      </c>
      <c r="D1032">
        <v>67.3</v>
      </c>
      <c r="E1032" s="4">
        <v>7515</v>
      </c>
      <c r="F1032">
        <f t="shared" si="32"/>
        <v>2</v>
      </c>
      <c r="G1032" s="6">
        <f t="shared" si="33"/>
        <v>1.195804741189294</v>
      </c>
      <c r="H1032" s="4">
        <f>E1032*G1032*Inputs!$B$4/SUMPRODUCT($E$5:$E$6785,$G$5:$G$6785)</f>
        <v>4150.9850443757214</v>
      </c>
    </row>
    <row r="1033" spans="1:8" x14ac:dyDescent="0.2">
      <c r="A1033" s="167" t="s">
        <v>4408</v>
      </c>
      <c r="B1033" s="163" t="s">
        <v>4427</v>
      </c>
      <c r="C1033" s="164" t="s">
        <v>4428</v>
      </c>
      <c r="D1033">
        <v>151.69999999999999</v>
      </c>
      <c r="E1033" s="4">
        <v>6756</v>
      </c>
      <c r="F1033">
        <f t="shared" si="32"/>
        <v>9</v>
      </c>
      <c r="G1033" s="6">
        <f t="shared" si="33"/>
        <v>4.1810192586709229</v>
      </c>
      <c r="H1033" s="4">
        <f>E1033*G1033*Inputs!$B$4/SUMPRODUCT($E$5:$E$6785,$G$5:$G$6785)</f>
        <v>13047.692760587606</v>
      </c>
    </row>
    <row r="1034" spans="1:8" x14ac:dyDescent="0.2">
      <c r="A1034" s="167" t="s">
        <v>4408</v>
      </c>
      <c r="B1034" s="163" t="s">
        <v>4429</v>
      </c>
      <c r="C1034" s="164" t="s">
        <v>4430</v>
      </c>
      <c r="D1034">
        <v>86</v>
      </c>
      <c r="E1034" s="4">
        <v>5987</v>
      </c>
      <c r="F1034">
        <f t="shared" si="32"/>
        <v>3</v>
      </c>
      <c r="G1034" s="6">
        <f t="shared" si="33"/>
        <v>1.4299489790507947</v>
      </c>
      <c r="H1034" s="4">
        <f>E1034*G1034*Inputs!$B$4/SUMPRODUCT($E$5:$E$6785,$G$5:$G$6785)</f>
        <v>3954.5012110798843</v>
      </c>
    </row>
    <row r="1035" spans="1:8" x14ac:dyDescent="0.2">
      <c r="A1035" s="167" t="s">
        <v>4408</v>
      </c>
      <c r="B1035" s="163" t="s">
        <v>4431</v>
      </c>
      <c r="C1035" s="164" t="s">
        <v>4432</v>
      </c>
      <c r="D1035">
        <v>125.6</v>
      </c>
      <c r="E1035" s="4">
        <v>6337</v>
      </c>
      <c r="F1035">
        <f t="shared" si="32"/>
        <v>7</v>
      </c>
      <c r="G1035" s="6">
        <f t="shared" si="33"/>
        <v>2.9238940129502371</v>
      </c>
      <c r="H1035" s="4">
        <f>E1035*G1035*Inputs!$B$4/SUMPRODUCT($E$5:$E$6785,$G$5:$G$6785)</f>
        <v>8558.6890060767873</v>
      </c>
    </row>
    <row r="1036" spans="1:8" x14ac:dyDescent="0.2">
      <c r="A1036" s="167" t="s">
        <v>4408</v>
      </c>
      <c r="B1036" s="163" t="s">
        <v>7657</v>
      </c>
      <c r="C1036" s="164" t="s">
        <v>7658</v>
      </c>
      <c r="D1036">
        <v>112.7</v>
      </c>
      <c r="E1036" s="4">
        <v>7533</v>
      </c>
      <c r="F1036">
        <f t="shared" si="32"/>
        <v>6</v>
      </c>
      <c r="G1036" s="6">
        <f t="shared" si="33"/>
        <v>2.4451266266449672</v>
      </c>
      <c r="H1036" s="4">
        <f>E1036*G1036*Inputs!$B$4/SUMPRODUCT($E$5:$E$6785,$G$5:$G$6785)</f>
        <v>8508.0735414961255</v>
      </c>
    </row>
    <row r="1037" spans="1:8" x14ac:dyDescent="0.2">
      <c r="A1037" s="167" t="s">
        <v>4408</v>
      </c>
      <c r="B1037" s="163" t="s">
        <v>7659</v>
      </c>
      <c r="C1037" s="164" t="s">
        <v>7660</v>
      </c>
      <c r="D1037">
        <v>144.4</v>
      </c>
      <c r="E1037" s="4">
        <v>5541</v>
      </c>
      <c r="F1037">
        <f t="shared" si="32"/>
        <v>8</v>
      </c>
      <c r="G1037" s="6">
        <f t="shared" si="33"/>
        <v>3.4964063234208851</v>
      </c>
      <c r="H1037" s="4">
        <f>E1037*G1037*Inputs!$B$4/SUMPRODUCT($E$5:$E$6785,$G$5:$G$6785)</f>
        <v>8948.9474927627089</v>
      </c>
    </row>
    <row r="1038" spans="1:8" x14ac:dyDescent="0.2">
      <c r="A1038" s="167" t="s">
        <v>4408</v>
      </c>
      <c r="B1038" s="163" t="s">
        <v>7661</v>
      </c>
      <c r="C1038" s="164" t="s">
        <v>7662</v>
      </c>
      <c r="D1038">
        <v>196.9</v>
      </c>
      <c r="E1038" s="4">
        <v>7713</v>
      </c>
      <c r="F1038">
        <f t="shared" si="32"/>
        <v>10</v>
      </c>
      <c r="G1038" s="6">
        <f t="shared" si="33"/>
        <v>4.9996826525224378</v>
      </c>
      <c r="H1038" s="4">
        <f>E1038*G1038*Inputs!$B$4/SUMPRODUCT($E$5:$E$6785,$G$5:$G$6785)</f>
        <v>17812.615077763254</v>
      </c>
    </row>
    <row r="1039" spans="1:8" x14ac:dyDescent="0.2">
      <c r="A1039" s="167" t="s">
        <v>4408</v>
      </c>
      <c r="B1039" s="163" t="s">
        <v>7663</v>
      </c>
      <c r="C1039" s="164" t="s">
        <v>7664</v>
      </c>
      <c r="D1039">
        <v>89.6</v>
      </c>
      <c r="E1039" s="4">
        <v>7199</v>
      </c>
      <c r="F1039">
        <f t="shared" si="32"/>
        <v>4</v>
      </c>
      <c r="G1039" s="6">
        <f t="shared" si="33"/>
        <v>1.7099397688077311</v>
      </c>
      <c r="H1039" s="4">
        <f>E1039*G1039*Inputs!$B$4/SUMPRODUCT($E$5:$E$6785,$G$5:$G$6785)</f>
        <v>5686.1053163336064</v>
      </c>
    </row>
    <row r="1040" spans="1:8" x14ac:dyDescent="0.2">
      <c r="A1040" s="167" t="s">
        <v>4408</v>
      </c>
      <c r="B1040" s="163" t="s">
        <v>7665</v>
      </c>
      <c r="C1040" s="164" t="s">
        <v>7666</v>
      </c>
      <c r="D1040">
        <v>91.9</v>
      </c>
      <c r="E1040" s="4">
        <v>6951</v>
      </c>
      <c r="F1040">
        <f t="shared" si="32"/>
        <v>4</v>
      </c>
      <c r="G1040" s="6">
        <f t="shared" si="33"/>
        <v>1.7099397688077311</v>
      </c>
      <c r="H1040" s="4">
        <f>E1040*G1040*Inputs!$B$4/SUMPRODUCT($E$5:$E$6785,$G$5:$G$6785)</f>
        <v>5490.2233718342677</v>
      </c>
    </row>
    <row r="1041" spans="1:8" x14ac:dyDescent="0.2">
      <c r="A1041" s="167" t="s">
        <v>4408</v>
      </c>
      <c r="B1041" s="163" t="s">
        <v>7667</v>
      </c>
      <c r="C1041" s="164" t="s">
        <v>7668</v>
      </c>
      <c r="D1041">
        <v>89.9</v>
      </c>
      <c r="E1041" s="4">
        <v>7262</v>
      </c>
      <c r="F1041">
        <f t="shared" si="32"/>
        <v>4</v>
      </c>
      <c r="G1041" s="6">
        <f t="shared" si="33"/>
        <v>1.7099397688077311</v>
      </c>
      <c r="H1041" s="4">
        <f>E1041*G1041*Inputs!$B$4/SUMPRODUCT($E$5:$E$6785,$G$5:$G$6785)</f>
        <v>5735.8656490088415</v>
      </c>
    </row>
    <row r="1042" spans="1:8" x14ac:dyDescent="0.2">
      <c r="A1042" s="167" t="s">
        <v>4408</v>
      </c>
      <c r="B1042" s="163" t="s">
        <v>7669</v>
      </c>
      <c r="C1042" s="164" t="s">
        <v>7670</v>
      </c>
      <c r="D1042">
        <v>145.6</v>
      </c>
      <c r="E1042" s="4">
        <v>5558</v>
      </c>
      <c r="F1042">
        <f t="shared" si="32"/>
        <v>8</v>
      </c>
      <c r="G1042" s="6">
        <f t="shared" si="33"/>
        <v>3.4964063234208851</v>
      </c>
      <c r="H1042" s="4">
        <f>E1042*G1042*Inputs!$B$4/SUMPRODUCT($E$5:$E$6785,$G$5:$G$6785)</f>
        <v>8976.4032060594</v>
      </c>
    </row>
    <row r="1043" spans="1:8" x14ac:dyDescent="0.2">
      <c r="A1043" s="167" t="s">
        <v>4408</v>
      </c>
      <c r="B1043" s="163" t="s">
        <v>7671</v>
      </c>
      <c r="C1043" s="164" t="s">
        <v>7672</v>
      </c>
      <c r="D1043">
        <v>135.69999999999999</v>
      </c>
      <c r="E1043" s="4">
        <v>8215</v>
      </c>
      <c r="F1043">
        <f t="shared" si="32"/>
        <v>7</v>
      </c>
      <c r="G1043" s="6">
        <f t="shared" si="33"/>
        <v>2.9238940129502371</v>
      </c>
      <c r="H1043" s="4">
        <f>E1043*G1043*Inputs!$B$4/SUMPRODUCT($E$5:$E$6785,$G$5:$G$6785)</f>
        <v>11095.097078257979</v>
      </c>
    </row>
    <row r="1044" spans="1:8" x14ac:dyDescent="0.2">
      <c r="A1044" s="167" t="s">
        <v>4408</v>
      </c>
      <c r="B1044" s="163" t="s">
        <v>7673</v>
      </c>
      <c r="C1044" s="164" t="s">
        <v>7674</v>
      </c>
      <c r="D1044">
        <v>84.3</v>
      </c>
      <c r="E1044" s="4">
        <v>6183</v>
      </c>
      <c r="F1044">
        <f t="shared" si="32"/>
        <v>3</v>
      </c>
      <c r="G1044" s="6">
        <f t="shared" si="33"/>
        <v>1.4299489790507947</v>
      </c>
      <c r="H1044" s="4">
        <f>E1044*G1044*Inputs!$B$4/SUMPRODUCT($E$5:$E$6785,$G$5:$G$6785)</f>
        <v>4083.9620825299689</v>
      </c>
    </row>
    <row r="1045" spans="1:8" x14ac:dyDescent="0.2">
      <c r="A1045" s="167" t="s">
        <v>4408</v>
      </c>
      <c r="B1045" s="163" t="s">
        <v>7675</v>
      </c>
      <c r="C1045" s="164" t="s">
        <v>7676</v>
      </c>
      <c r="D1045">
        <v>129</v>
      </c>
      <c r="E1045" s="4">
        <v>7539</v>
      </c>
      <c r="F1045">
        <f t="shared" si="32"/>
        <v>7</v>
      </c>
      <c r="G1045" s="6">
        <f t="shared" si="33"/>
        <v>2.9238940129502371</v>
      </c>
      <c r="H1045" s="4">
        <f>E1045*G1045*Inputs!$B$4/SUMPRODUCT($E$5:$E$6785,$G$5:$G$6785)</f>
        <v>10182.098219474972</v>
      </c>
    </row>
    <row r="1046" spans="1:8" x14ac:dyDescent="0.2">
      <c r="A1046" s="167" t="s">
        <v>4408</v>
      </c>
      <c r="B1046" s="163" t="s">
        <v>7677</v>
      </c>
      <c r="C1046" s="164" t="s">
        <v>7678</v>
      </c>
      <c r="D1046">
        <v>99.4</v>
      </c>
      <c r="E1046" s="4">
        <v>6155</v>
      </c>
      <c r="F1046">
        <f t="shared" si="32"/>
        <v>5</v>
      </c>
      <c r="G1046" s="6">
        <f t="shared" si="33"/>
        <v>2.0447540826884101</v>
      </c>
      <c r="H1046" s="4">
        <f>E1046*G1046*Inputs!$B$4/SUMPRODUCT($E$5:$E$6785,$G$5:$G$6785)</f>
        <v>5813.4113474020187</v>
      </c>
    </row>
    <row r="1047" spans="1:8" x14ac:dyDescent="0.2">
      <c r="A1047" s="167" t="s">
        <v>4408</v>
      </c>
      <c r="B1047" s="163" t="s">
        <v>7679</v>
      </c>
      <c r="C1047" s="164" t="s">
        <v>7680</v>
      </c>
      <c r="D1047">
        <v>98.9</v>
      </c>
      <c r="E1047" s="4">
        <v>5488</v>
      </c>
      <c r="F1047">
        <f t="shared" si="32"/>
        <v>4</v>
      </c>
      <c r="G1047" s="6">
        <f t="shared" si="33"/>
        <v>1.7099397688077311</v>
      </c>
      <c r="H1047" s="4">
        <f>E1047*G1047*Inputs!$B$4/SUMPRODUCT($E$5:$E$6785,$G$5:$G$6785)</f>
        <v>4334.6778685982545</v>
      </c>
    </row>
    <row r="1048" spans="1:8" x14ac:dyDescent="0.2">
      <c r="A1048" s="167" t="s">
        <v>4408</v>
      </c>
      <c r="B1048" s="163" t="s">
        <v>7681</v>
      </c>
      <c r="C1048" s="164" t="s">
        <v>7682</v>
      </c>
      <c r="D1048">
        <v>85.2</v>
      </c>
      <c r="E1048" s="4">
        <v>8950</v>
      </c>
      <c r="F1048">
        <f t="shared" si="32"/>
        <v>3</v>
      </c>
      <c r="G1048" s="6">
        <f t="shared" si="33"/>
        <v>1.4299489790507947</v>
      </c>
      <c r="H1048" s="4">
        <f>E1048*G1048*Inputs!$B$4/SUMPRODUCT($E$5:$E$6785,$G$5:$G$6785)</f>
        <v>5911.6061197870322</v>
      </c>
    </row>
    <row r="1049" spans="1:8" x14ac:dyDescent="0.2">
      <c r="A1049" s="167" t="s">
        <v>7685</v>
      </c>
      <c r="B1049" s="163" t="s">
        <v>7683</v>
      </c>
      <c r="C1049" s="164" t="s">
        <v>7684</v>
      </c>
      <c r="D1049">
        <v>146.6</v>
      </c>
      <c r="E1049" s="4">
        <v>8406</v>
      </c>
      <c r="F1049">
        <f t="shared" si="32"/>
        <v>8</v>
      </c>
      <c r="G1049" s="6">
        <f t="shared" si="33"/>
        <v>3.4964063234208851</v>
      </c>
      <c r="H1049" s="4">
        <f>E1049*G1049*Inputs!$B$4/SUMPRODUCT($E$5:$E$6785,$G$5:$G$6785)</f>
        <v>13576.042704234495</v>
      </c>
    </row>
    <row r="1050" spans="1:8" x14ac:dyDescent="0.2">
      <c r="A1050" s="167" t="s">
        <v>7685</v>
      </c>
      <c r="B1050" s="163" t="s">
        <v>7686</v>
      </c>
      <c r="C1050" s="164" t="s">
        <v>7687</v>
      </c>
      <c r="D1050">
        <v>184</v>
      </c>
      <c r="E1050" s="4">
        <v>9356</v>
      </c>
      <c r="F1050">
        <f t="shared" si="32"/>
        <v>10</v>
      </c>
      <c r="G1050" s="6">
        <f t="shared" si="33"/>
        <v>4.9996826525224378</v>
      </c>
      <c r="H1050" s="4">
        <f>E1050*G1050*Inputs!$B$4/SUMPRODUCT($E$5:$E$6785,$G$5:$G$6785)</f>
        <v>21607.004624342411</v>
      </c>
    </row>
    <row r="1051" spans="1:8" x14ac:dyDescent="0.2">
      <c r="A1051" s="167" t="s">
        <v>7685</v>
      </c>
      <c r="B1051" s="163" t="s">
        <v>7688</v>
      </c>
      <c r="C1051" s="164" t="s">
        <v>7689</v>
      </c>
      <c r="D1051">
        <v>164</v>
      </c>
      <c r="E1051" s="4">
        <v>9699</v>
      </c>
      <c r="F1051">
        <f t="shared" si="32"/>
        <v>9</v>
      </c>
      <c r="G1051" s="6">
        <f t="shared" si="33"/>
        <v>4.1810192586709229</v>
      </c>
      <c r="H1051" s="4">
        <f>E1051*G1051*Inputs!$B$4/SUMPRODUCT($E$5:$E$6785,$G$5:$G$6785)</f>
        <v>18731.434589244996</v>
      </c>
    </row>
    <row r="1052" spans="1:8" x14ac:dyDescent="0.2">
      <c r="A1052" s="167" t="s">
        <v>7685</v>
      </c>
      <c r="B1052" s="163" t="s">
        <v>7690</v>
      </c>
      <c r="C1052" s="164" t="s">
        <v>7691</v>
      </c>
      <c r="D1052">
        <v>121.2</v>
      </c>
      <c r="E1052" s="4">
        <v>8470</v>
      </c>
      <c r="F1052">
        <f t="shared" si="32"/>
        <v>6</v>
      </c>
      <c r="G1052" s="6">
        <f t="shared" si="33"/>
        <v>2.4451266266449672</v>
      </c>
      <c r="H1052" s="4">
        <f>E1052*G1052*Inputs!$B$4/SUMPRODUCT($E$5:$E$6785,$G$5:$G$6785)</f>
        <v>9566.3590729420139</v>
      </c>
    </row>
    <row r="1053" spans="1:8" x14ac:dyDescent="0.2">
      <c r="A1053" s="167" t="s">
        <v>7685</v>
      </c>
      <c r="B1053" s="163" t="s">
        <v>7692</v>
      </c>
      <c r="C1053" s="164" t="s">
        <v>7693</v>
      </c>
      <c r="D1053">
        <v>144.9</v>
      </c>
      <c r="E1053" s="4">
        <v>9404</v>
      </c>
      <c r="F1053">
        <f t="shared" si="32"/>
        <v>8</v>
      </c>
      <c r="G1053" s="6">
        <f t="shared" si="33"/>
        <v>3.4964063234208851</v>
      </c>
      <c r="H1053" s="4">
        <f>E1053*G1053*Inputs!$B$4/SUMPRODUCT($E$5:$E$6785,$G$5:$G$6785)</f>
        <v>15187.854578946133</v>
      </c>
    </row>
    <row r="1054" spans="1:8" x14ac:dyDescent="0.2">
      <c r="A1054" s="167" t="s">
        <v>7685</v>
      </c>
      <c r="B1054" s="163" t="s">
        <v>7694</v>
      </c>
      <c r="C1054" s="164" t="s">
        <v>7695</v>
      </c>
      <c r="D1054">
        <v>216</v>
      </c>
      <c r="E1054" s="4">
        <v>7329</v>
      </c>
      <c r="F1054">
        <f t="shared" si="32"/>
        <v>10</v>
      </c>
      <c r="G1054" s="6">
        <f t="shared" si="33"/>
        <v>4.9996826525224378</v>
      </c>
      <c r="H1054" s="4">
        <f>E1054*G1054*Inputs!$B$4/SUMPRODUCT($E$5:$E$6785,$G$5:$G$6785)</f>
        <v>16925.794879414872</v>
      </c>
    </row>
    <row r="1055" spans="1:8" x14ac:dyDescent="0.2">
      <c r="A1055" s="167" t="s">
        <v>7685</v>
      </c>
      <c r="B1055" s="163" t="s">
        <v>7696</v>
      </c>
      <c r="C1055" s="164" t="s">
        <v>7697</v>
      </c>
      <c r="D1055">
        <v>164.4</v>
      </c>
      <c r="E1055" s="4">
        <v>8644</v>
      </c>
      <c r="F1055">
        <f t="shared" si="32"/>
        <v>9</v>
      </c>
      <c r="G1055" s="6">
        <f t="shared" si="33"/>
        <v>4.1810192586709229</v>
      </c>
      <c r="H1055" s="4">
        <f>E1055*G1055*Inputs!$B$4/SUMPRODUCT($E$5:$E$6785,$G$5:$G$6785)</f>
        <v>16693.939642172776</v>
      </c>
    </row>
    <row r="1056" spans="1:8" x14ac:dyDescent="0.2">
      <c r="A1056" s="167" t="s">
        <v>7685</v>
      </c>
      <c r="B1056" s="163" t="s">
        <v>7698</v>
      </c>
      <c r="C1056" s="164" t="s">
        <v>7699</v>
      </c>
      <c r="D1056">
        <v>171.2</v>
      </c>
      <c r="E1056" s="4">
        <v>12389</v>
      </c>
      <c r="F1056">
        <f t="shared" si="32"/>
        <v>10</v>
      </c>
      <c r="G1056" s="6">
        <f t="shared" si="33"/>
        <v>4.9996826525224378</v>
      </c>
      <c r="H1056" s="4">
        <f>E1056*G1056*Inputs!$B$4/SUMPRODUCT($E$5:$E$6785,$G$5:$G$6785)</f>
        <v>28611.498534734728</v>
      </c>
    </row>
    <row r="1057" spans="1:8" x14ac:dyDescent="0.2">
      <c r="A1057" s="167" t="s">
        <v>7685</v>
      </c>
      <c r="B1057" s="163" t="s">
        <v>7700</v>
      </c>
      <c r="C1057" s="164" t="s">
        <v>7701</v>
      </c>
      <c r="D1057">
        <v>259.5</v>
      </c>
      <c r="E1057" s="4">
        <v>10093</v>
      </c>
      <c r="F1057">
        <f t="shared" si="32"/>
        <v>10</v>
      </c>
      <c r="G1057" s="6">
        <f t="shared" si="33"/>
        <v>4.9996826525224378</v>
      </c>
      <c r="H1057" s="4">
        <f>E1057*G1057*Inputs!$B$4/SUMPRODUCT($E$5:$E$6785,$G$5:$G$6785)</f>
        <v>23309.05276544335</v>
      </c>
    </row>
    <row r="1058" spans="1:8" x14ac:dyDescent="0.2">
      <c r="A1058" s="167" t="s">
        <v>7685</v>
      </c>
      <c r="B1058" s="163" t="s">
        <v>7702</v>
      </c>
      <c r="C1058" s="164" t="s">
        <v>7703</v>
      </c>
      <c r="D1058">
        <v>178.5</v>
      </c>
      <c r="E1058" s="4">
        <v>14635</v>
      </c>
      <c r="F1058">
        <f t="shared" si="32"/>
        <v>10</v>
      </c>
      <c r="G1058" s="6">
        <f t="shared" si="33"/>
        <v>4.9996826525224378</v>
      </c>
      <c r="H1058" s="4">
        <f>E1058*G1058*Inputs!$B$4/SUMPRODUCT($E$5:$E$6785,$G$5:$G$6785)</f>
        <v>33798.472924032838</v>
      </c>
    </row>
    <row r="1059" spans="1:8" x14ac:dyDescent="0.2">
      <c r="A1059" s="167" t="s">
        <v>7685</v>
      </c>
      <c r="B1059" s="163" t="s">
        <v>7704</v>
      </c>
      <c r="C1059" s="164" t="s">
        <v>7705</v>
      </c>
      <c r="D1059">
        <v>206</v>
      </c>
      <c r="E1059" s="4">
        <v>8806</v>
      </c>
      <c r="F1059">
        <f t="shared" si="32"/>
        <v>10</v>
      </c>
      <c r="G1059" s="6">
        <f t="shared" si="33"/>
        <v>4.9996826525224378</v>
      </c>
      <c r="H1059" s="4">
        <f>E1059*G1059*Inputs!$B$4/SUMPRODUCT($E$5:$E$6785,$G$5:$G$6785)</f>
        <v>20336.819444416342</v>
      </c>
    </row>
    <row r="1060" spans="1:8" x14ac:dyDescent="0.2">
      <c r="A1060" s="167" t="s">
        <v>7685</v>
      </c>
      <c r="B1060" s="163" t="s">
        <v>7706</v>
      </c>
      <c r="C1060" s="164" t="s">
        <v>7707</v>
      </c>
      <c r="D1060">
        <v>197.5</v>
      </c>
      <c r="E1060" s="4">
        <v>8764</v>
      </c>
      <c r="F1060">
        <f t="shared" si="32"/>
        <v>10</v>
      </c>
      <c r="G1060" s="6">
        <f t="shared" si="33"/>
        <v>4.9996826525224378</v>
      </c>
      <c r="H1060" s="4">
        <f>E1060*G1060*Inputs!$B$4/SUMPRODUCT($E$5:$E$6785,$G$5:$G$6785)</f>
        <v>20239.823485221987</v>
      </c>
    </row>
    <row r="1061" spans="1:8" x14ac:dyDescent="0.2">
      <c r="A1061" s="167" t="s">
        <v>7685</v>
      </c>
      <c r="B1061" s="163" t="s">
        <v>7708</v>
      </c>
      <c r="C1061" s="164" t="s">
        <v>7709</v>
      </c>
      <c r="D1061">
        <v>215.4</v>
      </c>
      <c r="E1061" s="4">
        <v>9225</v>
      </c>
      <c r="F1061">
        <f t="shared" si="32"/>
        <v>10</v>
      </c>
      <c r="G1061" s="6">
        <f t="shared" si="33"/>
        <v>4.9996826525224378</v>
      </c>
      <c r="H1061" s="4">
        <f>E1061*G1061*Inputs!$B$4/SUMPRODUCT($E$5:$E$6785,$G$5:$G$6785)</f>
        <v>21304.46960876002</v>
      </c>
    </row>
    <row r="1062" spans="1:8" x14ac:dyDescent="0.2">
      <c r="A1062" s="167" t="s">
        <v>7685</v>
      </c>
      <c r="B1062" s="163" t="s">
        <v>7710</v>
      </c>
      <c r="C1062" s="164" t="s">
        <v>7711</v>
      </c>
      <c r="D1062">
        <v>112.2</v>
      </c>
      <c r="E1062" s="4">
        <v>14239</v>
      </c>
      <c r="F1062">
        <f t="shared" si="32"/>
        <v>6</v>
      </c>
      <c r="G1062" s="6">
        <f t="shared" si="33"/>
        <v>2.4451266266449672</v>
      </c>
      <c r="H1062" s="4">
        <f>E1062*G1062*Inputs!$B$4/SUMPRODUCT($E$5:$E$6785,$G$5:$G$6785)</f>
        <v>16082.099981065094</v>
      </c>
    </row>
    <row r="1063" spans="1:8" x14ac:dyDescent="0.2">
      <c r="A1063" s="167" t="s">
        <v>7685</v>
      </c>
      <c r="B1063" s="163" t="s">
        <v>7712</v>
      </c>
      <c r="C1063" s="164" t="s">
        <v>7713</v>
      </c>
      <c r="D1063">
        <v>210.7</v>
      </c>
      <c r="E1063" s="4">
        <v>9318</v>
      </c>
      <c r="F1063">
        <f t="shared" si="32"/>
        <v>10</v>
      </c>
      <c r="G1063" s="6">
        <f t="shared" si="33"/>
        <v>4.9996826525224378</v>
      </c>
      <c r="H1063" s="4">
        <f>E1063*G1063*Inputs!$B$4/SUMPRODUCT($E$5:$E$6785,$G$5:$G$6785)</f>
        <v>21519.246375547518</v>
      </c>
    </row>
    <row r="1064" spans="1:8" x14ac:dyDescent="0.2">
      <c r="A1064" s="167" t="s">
        <v>7685</v>
      </c>
      <c r="B1064" s="163" t="s">
        <v>11622</v>
      </c>
      <c r="C1064" s="164" t="s">
        <v>11623</v>
      </c>
      <c r="D1064">
        <v>134.6</v>
      </c>
      <c r="E1064" s="4">
        <v>15247</v>
      </c>
      <c r="F1064">
        <f t="shared" si="32"/>
        <v>7</v>
      </c>
      <c r="G1064" s="6">
        <f t="shared" si="33"/>
        <v>2.9238940129502371</v>
      </c>
      <c r="H1064" s="4">
        <f>E1064*G1064*Inputs!$B$4/SUMPRODUCT($E$5:$E$6785,$G$5:$G$6785)</f>
        <v>20592.446153645695</v>
      </c>
    </row>
    <row r="1065" spans="1:8" x14ac:dyDescent="0.2">
      <c r="A1065" s="167" t="s">
        <v>7685</v>
      </c>
      <c r="B1065" s="163" t="s">
        <v>11624</v>
      </c>
      <c r="C1065" s="164" t="s">
        <v>11625</v>
      </c>
      <c r="D1065">
        <v>193.6</v>
      </c>
      <c r="E1065" s="4">
        <v>9011</v>
      </c>
      <c r="F1065">
        <f t="shared" si="32"/>
        <v>10</v>
      </c>
      <c r="G1065" s="6">
        <f t="shared" si="33"/>
        <v>4.9996826525224378</v>
      </c>
      <c r="H1065" s="4">
        <f>E1065*G1065*Inputs!$B$4/SUMPRODUCT($E$5:$E$6785,$G$5:$G$6785)</f>
        <v>20810.252102388786</v>
      </c>
    </row>
    <row r="1066" spans="1:8" x14ac:dyDescent="0.2">
      <c r="A1066" s="167" t="s">
        <v>7685</v>
      </c>
      <c r="B1066" s="163" t="s">
        <v>11626</v>
      </c>
      <c r="C1066" s="164" t="s">
        <v>11627</v>
      </c>
      <c r="D1066">
        <v>196.4</v>
      </c>
      <c r="E1066" s="4">
        <v>10438</v>
      </c>
      <c r="F1066">
        <f t="shared" si="32"/>
        <v>10</v>
      </c>
      <c r="G1066" s="6">
        <f t="shared" si="33"/>
        <v>4.9996826525224378</v>
      </c>
      <c r="H1066" s="4">
        <f>E1066*G1066*Inputs!$B$4/SUMPRODUCT($E$5:$E$6785,$G$5:$G$6785)</f>
        <v>24105.805287396975</v>
      </c>
    </row>
    <row r="1067" spans="1:8" x14ac:dyDescent="0.2">
      <c r="A1067" s="167" t="s">
        <v>7685</v>
      </c>
      <c r="B1067" s="163" t="s">
        <v>11628</v>
      </c>
      <c r="C1067" s="164" t="s">
        <v>11629</v>
      </c>
      <c r="D1067">
        <v>156.5</v>
      </c>
      <c r="E1067" s="4">
        <v>10591</v>
      </c>
      <c r="F1067">
        <f t="shared" si="32"/>
        <v>9</v>
      </c>
      <c r="G1067" s="6">
        <f t="shared" si="33"/>
        <v>4.1810192586709229</v>
      </c>
      <c r="H1067" s="4">
        <f>E1067*G1067*Inputs!$B$4/SUMPRODUCT($E$5:$E$6785,$G$5:$G$6785)</f>
        <v>20454.131738807482</v>
      </c>
    </row>
    <row r="1068" spans="1:8" x14ac:dyDescent="0.2">
      <c r="A1068" s="167" t="s">
        <v>7685</v>
      </c>
      <c r="B1068" s="163" t="s">
        <v>11630</v>
      </c>
      <c r="C1068" s="164" t="s">
        <v>11631</v>
      </c>
      <c r="D1068">
        <v>214.8</v>
      </c>
      <c r="E1068" s="4">
        <v>9204</v>
      </c>
      <c r="F1068">
        <f t="shared" si="32"/>
        <v>10</v>
      </c>
      <c r="G1068" s="6">
        <f t="shared" si="33"/>
        <v>4.9996826525224378</v>
      </c>
      <c r="H1068" s="4">
        <f>E1068*G1068*Inputs!$B$4/SUMPRODUCT($E$5:$E$6785,$G$5:$G$6785)</f>
        <v>21255.971629162843</v>
      </c>
    </row>
    <row r="1069" spans="1:8" x14ac:dyDescent="0.2">
      <c r="A1069" s="167" t="s">
        <v>7685</v>
      </c>
      <c r="B1069" s="163" t="s">
        <v>11632</v>
      </c>
      <c r="C1069" s="164" t="s">
        <v>11633</v>
      </c>
      <c r="D1069">
        <v>145.80000000000001</v>
      </c>
      <c r="E1069" s="4">
        <v>8323</v>
      </c>
      <c r="F1069">
        <f t="shared" si="32"/>
        <v>8</v>
      </c>
      <c r="G1069" s="6">
        <f t="shared" si="33"/>
        <v>3.4964063234208851</v>
      </c>
      <c r="H1069" s="4">
        <f>E1069*G1069*Inputs!$B$4/SUMPRODUCT($E$5:$E$6785,$G$5:$G$6785)</f>
        <v>13441.994221668298</v>
      </c>
    </row>
    <row r="1070" spans="1:8" x14ac:dyDescent="0.2">
      <c r="A1070" s="167" t="s">
        <v>7685</v>
      </c>
      <c r="B1070" s="163" t="s">
        <v>11634</v>
      </c>
      <c r="C1070" s="164" t="s">
        <v>11635</v>
      </c>
      <c r="D1070">
        <v>179</v>
      </c>
      <c r="E1070" s="4">
        <v>9656</v>
      </c>
      <c r="F1070">
        <f t="shared" si="32"/>
        <v>10</v>
      </c>
      <c r="G1070" s="6">
        <f t="shared" si="33"/>
        <v>4.9996826525224378</v>
      </c>
      <c r="H1070" s="4">
        <f>E1070*G1070*Inputs!$B$4/SUMPRODUCT($E$5:$E$6785,$G$5:$G$6785)</f>
        <v>22299.832904302089</v>
      </c>
    </row>
    <row r="1071" spans="1:8" x14ac:dyDescent="0.2">
      <c r="A1071" s="167" t="s">
        <v>7685</v>
      </c>
      <c r="B1071" s="163" t="s">
        <v>11636</v>
      </c>
      <c r="C1071" s="164" t="s">
        <v>11637</v>
      </c>
      <c r="D1071">
        <v>176.4</v>
      </c>
      <c r="E1071" s="4">
        <v>8779</v>
      </c>
      <c r="F1071">
        <f t="shared" si="32"/>
        <v>10</v>
      </c>
      <c r="G1071" s="6">
        <f t="shared" si="33"/>
        <v>4.9996826525224378</v>
      </c>
      <c r="H1071" s="4">
        <f>E1071*G1071*Inputs!$B$4/SUMPRODUCT($E$5:$E$6785,$G$5:$G$6785)</f>
        <v>20274.464899219973</v>
      </c>
    </row>
    <row r="1072" spans="1:8" x14ac:dyDescent="0.2">
      <c r="A1072" s="167" t="s">
        <v>7685</v>
      </c>
      <c r="B1072" s="163" t="s">
        <v>11638</v>
      </c>
      <c r="C1072" s="164" t="s">
        <v>11639</v>
      </c>
      <c r="D1072">
        <v>175.8</v>
      </c>
      <c r="E1072" s="4">
        <v>9696</v>
      </c>
      <c r="F1072">
        <f t="shared" si="32"/>
        <v>10</v>
      </c>
      <c r="G1072" s="6">
        <f t="shared" si="33"/>
        <v>4.9996826525224378</v>
      </c>
      <c r="H1072" s="4">
        <f>E1072*G1072*Inputs!$B$4/SUMPRODUCT($E$5:$E$6785,$G$5:$G$6785)</f>
        <v>22392.210008296708</v>
      </c>
    </row>
    <row r="1073" spans="1:8" x14ac:dyDescent="0.2">
      <c r="A1073" s="167" t="s">
        <v>7685</v>
      </c>
      <c r="B1073" s="163" t="s">
        <v>11640</v>
      </c>
      <c r="C1073" s="164" t="s">
        <v>11641</v>
      </c>
      <c r="D1073">
        <v>115.6</v>
      </c>
      <c r="E1073" s="4">
        <v>11031</v>
      </c>
      <c r="F1073">
        <f t="shared" si="32"/>
        <v>6</v>
      </c>
      <c r="G1073" s="6">
        <f t="shared" si="33"/>
        <v>2.4451266266449672</v>
      </c>
      <c r="H1073" s="4">
        <f>E1073*G1073*Inputs!$B$4/SUMPRODUCT($E$5:$E$6785,$G$5:$G$6785)</f>
        <v>12458.85560019166</v>
      </c>
    </row>
    <row r="1074" spans="1:8" x14ac:dyDescent="0.2">
      <c r="A1074" s="167" t="s">
        <v>7685</v>
      </c>
      <c r="B1074" s="163" t="s">
        <v>9085</v>
      </c>
      <c r="C1074" s="164" t="s">
        <v>2097</v>
      </c>
      <c r="D1074">
        <v>130</v>
      </c>
      <c r="E1074" s="4">
        <v>12887</v>
      </c>
      <c r="F1074">
        <f t="shared" si="32"/>
        <v>7</v>
      </c>
      <c r="G1074" s="6">
        <f t="shared" si="33"/>
        <v>2.9238940129502371</v>
      </c>
      <c r="H1074" s="4">
        <f>E1074*G1074*Inputs!$B$4/SUMPRODUCT($E$5:$E$6785,$G$5:$G$6785)</f>
        <v>17405.053688071886</v>
      </c>
    </row>
    <row r="1075" spans="1:8" x14ac:dyDescent="0.2">
      <c r="A1075" s="167" t="s">
        <v>7685</v>
      </c>
      <c r="B1075" s="163" t="s">
        <v>2098</v>
      </c>
      <c r="C1075" s="164" t="s">
        <v>2099</v>
      </c>
      <c r="D1075">
        <v>158.9</v>
      </c>
      <c r="E1075" s="4">
        <v>12765</v>
      </c>
      <c r="F1075">
        <f t="shared" si="32"/>
        <v>9</v>
      </c>
      <c r="G1075" s="6">
        <f t="shared" si="33"/>
        <v>4.1810192586709229</v>
      </c>
      <c r="H1075" s="4">
        <f>E1075*G1075*Inputs!$B$4/SUMPRODUCT($E$5:$E$6785,$G$5:$G$6785)</f>
        <v>24652.723222158202</v>
      </c>
    </row>
    <row r="1076" spans="1:8" x14ac:dyDescent="0.2">
      <c r="A1076" s="167" t="s">
        <v>7685</v>
      </c>
      <c r="B1076" s="163" t="s">
        <v>2100</v>
      </c>
      <c r="C1076" s="164" t="s">
        <v>2091</v>
      </c>
      <c r="D1076">
        <v>148.19999999999999</v>
      </c>
      <c r="E1076" s="4">
        <v>8372</v>
      </c>
      <c r="F1076">
        <f t="shared" si="32"/>
        <v>8</v>
      </c>
      <c r="G1076" s="6">
        <f t="shared" si="33"/>
        <v>3.4964063234208851</v>
      </c>
      <c r="H1076" s="4">
        <f>E1076*G1076*Inputs!$B$4/SUMPRODUCT($E$5:$E$6785,$G$5:$G$6785)</f>
        <v>13521.131277641112</v>
      </c>
    </row>
    <row r="1077" spans="1:8" x14ac:dyDescent="0.2">
      <c r="A1077" s="167" t="s">
        <v>7685</v>
      </c>
      <c r="B1077" s="163" t="s">
        <v>2092</v>
      </c>
      <c r="C1077" s="164" t="s">
        <v>2093</v>
      </c>
      <c r="D1077">
        <v>116.9</v>
      </c>
      <c r="E1077" s="4">
        <v>9764</v>
      </c>
      <c r="F1077">
        <f t="shared" si="32"/>
        <v>6</v>
      </c>
      <c r="G1077" s="6">
        <f t="shared" si="33"/>
        <v>2.4451266266449672</v>
      </c>
      <c r="H1077" s="4">
        <f>E1077*G1077*Inputs!$B$4/SUMPRODUCT($E$5:$E$6785,$G$5:$G$6785)</f>
        <v>11027.854780189589</v>
      </c>
    </row>
    <row r="1078" spans="1:8" x14ac:dyDescent="0.2">
      <c r="A1078" s="167" t="s">
        <v>7685</v>
      </c>
      <c r="B1078" s="163" t="s">
        <v>2094</v>
      </c>
      <c r="C1078" s="164" t="s">
        <v>2095</v>
      </c>
      <c r="D1078">
        <v>170.1</v>
      </c>
      <c r="E1078" s="4">
        <v>11234</v>
      </c>
      <c r="F1078">
        <f t="shared" si="32"/>
        <v>10</v>
      </c>
      <c r="G1078" s="6">
        <f t="shared" si="33"/>
        <v>4.9996826525224378</v>
      </c>
      <c r="H1078" s="4">
        <f>E1078*G1078*Inputs!$B$4/SUMPRODUCT($E$5:$E$6785,$G$5:$G$6785)</f>
        <v>25944.109656889977</v>
      </c>
    </row>
    <row r="1079" spans="1:8" x14ac:dyDescent="0.2">
      <c r="A1079" s="167" t="s">
        <v>7685</v>
      </c>
      <c r="B1079" s="163" t="s">
        <v>2096</v>
      </c>
      <c r="C1079" s="164" t="s">
        <v>2077</v>
      </c>
      <c r="D1079">
        <v>157.69999999999999</v>
      </c>
      <c r="E1079" s="4">
        <v>7896</v>
      </c>
      <c r="F1079">
        <f t="shared" si="32"/>
        <v>9</v>
      </c>
      <c r="G1079" s="6">
        <f t="shared" si="33"/>
        <v>4.1810192586709229</v>
      </c>
      <c r="H1079" s="4">
        <f>E1079*G1079*Inputs!$B$4/SUMPRODUCT($E$5:$E$6785,$G$5:$G$6785)</f>
        <v>15249.346068324414</v>
      </c>
    </row>
    <row r="1080" spans="1:8" x14ac:dyDescent="0.2">
      <c r="A1080" s="167" t="s">
        <v>7685</v>
      </c>
      <c r="B1080" s="163" t="s">
        <v>2078</v>
      </c>
      <c r="C1080" s="164" t="s">
        <v>2079</v>
      </c>
      <c r="D1080">
        <v>95.5</v>
      </c>
      <c r="E1080" s="4">
        <v>12489</v>
      </c>
      <c r="F1080">
        <f t="shared" si="32"/>
        <v>4</v>
      </c>
      <c r="G1080" s="6">
        <f t="shared" si="33"/>
        <v>1.7099397688077311</v>
      </c>
      <c r="H1080" s="4">
        <f>E1080*G1080*Inputs!$B$4/SUMPRODUCT($E$5:$E$6785,$G$5:$G$6785)</f>
        <v>9864.3935679525493</v>
      </c>
    </row>
    <row r="1081" spans="1:8" x14ac:dyDescent="0.2">
      <c r="A1081" s="167" t="s">
        <v>7685</v>
      </c>
      <c r="B1081" s="163" t="s">
        <v>2080</v>
      </c>
      <c r="C1081" s="164" t="s">
        <v>2081</v>
      </c>
      <c r="D1081">
        <v>108.4</v>
      </c>
      <c r="E1081" s="4">
        <v>7754</v>
      </c>
      <c r="F1081">
        <f t="shared" si="32"/>
        <v>5</v>
      </c>
      <c r="G1081" s="6">
        <f t="shared" si="33"/>
        <v>2.0447540826884101</v>
      </c>
      <c r="H1081" s="4">
        <f>E1081*G1081*Inputs!$B$4/SUMPRODUCT($E$5:$E$6785,$G$5:$G$6785)</f>
        <v>7323.6704448018281</v>
      </c>
    </row>
    <row r="1082" spans="1:8" x14ac:dyDescent="0.2">
      <c r="A1082" s="167" t="s">
        <v>7685</v>
      </c>
      <c r="B1082" s="163" t="s">
        <v>2082</v>
      </c>
      <c r="C1082" s="164" t="s">
        <v>2083</v>
      </c>
      <c r="D1082">
        <v>109.9</v>
      </c>
      <c r="E1082" s="4">
        <v>10455</v>
      </c>
      <c r="F1082">
        <f t="shared" si="32"/>
        <v>5</v>
      </c>
      <c r="G1082" s="6">
        <f t="shared" si="33"/>
        <v>2.0447540826884101</v>
      </c>
      <c r="H1082" s="4">
        <f>E1082*G1082*Inputs!$B$4/SUMPRODUCT($E$5:$E$6785,$G$5:$G$6785)</f>
        <v>9874.7710214602939</v>
      </c>
    </row>
    <row r="1083" spans="1:8" x14ac:dyDescent="0.2">
      <c r="A1083" s="167" t="s">
        <v>7685</v>
      </c>
      <c r="B1083" s="163" t="s">
        <v>5639</v>
      </c>
      <c r="C1083" s="164" t="s">
        <v>5640</v>
      </c>
      <c r="D1083">
        <v>130.80000000000001</v>
      </c>
      <c r="E1083" s="4">
        <v>9206</v>
      </c>
      <c r="F1083">
        <f t="shared" si="32"/>
        <v>7</v>
      </c>
      <c r="G1083" s="6">
        <f t="shared" si="33"/>
        <v>2.9238940129502371</v>
      </c>
      <c r="H1083" s="4">
        <f>E1083*G1083*Inputs!$B$4/SUMPRODUCT($E$5:$E$6785,$G$5:$G$6785)</f>
        <v>12433.531795793418</v>
      </c>
    </row>
    <row r="1084" spans="1:8" x14ac:dyDescent="0.2">
      <c r="A1084" s="167" t="s">
        <v>7685</v>
      </c>
      <c r="B1084" s="163" t="s">
        <v>5641</v>
      </c>
      <c r="C1084" s="164" t="s">
        <v>5642</v>
      </c>
      <c r="D1084">
        <v>119.9</v>
      </c>
      <c r="E1084" s="4">
        <v>8950</v>
      </c>
      <c r="F1084">
        <f t="shared" si="32"/>
        <v>6</v>
      </c>
      <c r="G1084" s="6">
        <f t="shared" si="33"/>
        <v>2.4451266266449672</v>
      </c>
      <c r="H1084" s="4">
        <f>E1084*G1084*Inputs!$B$4/SUMPRODUCT($E$5:$E$6785,$G$5:$G$6785)</f>
        <v>10108.490401751009</v>
      </c>
    </row>
    <row r="1085" spans="1:8" x14ac:dyDescent="0.2">
      <c r="A1085" s="167" t="s">
        <v>7685</v>
      </c>
      <c r="B1085" s="163" t="s">
        <v>5643</v>
      </c>
      <c r="C1085" s="164" t="s">
        <v>5644</v>
      </c>
      <c r="D1085">
        <v>132.1</v>
      </c>
      <c r="E1085" s="4">
        <v>5776</v>
      </c>
      <c r="F1085">
        <f t="shared" si="32"/>
        <v>7</v>
      </c>
      <c r="G1085" s="6">
        <f t="shared" si="33"/>
        <v>2.9238940129502371</v>
      </c>
      <c r="H1085" s="4">
        <f>E1085*G1085*Inputs!$B$4/SUMPRODUCT($E$5:$E$6785,$G$5:$G$6785)</f>
        <v>7801.0080004891151</v>
      </c>
    </row>
    <row r="1086" spans="1:8" x14ac:dyDescent="0.2">
      <c r="A1086" s="167" t="s">
        <v>7685</v>
      </c>
      <c r="B1086" s="163" t="s">
        <v>5645</v>
      </c>
      <c r="C1086" s="164" t="s">
        <v>5646</v>
      </c>
      <c r="D1086">
        <v>158.6</v>
      </c>
      <c r="E1086" s="4">
        <v>6400</v>
      </c>
      <c r="F1086">
        <f t="shared" si="32"/>
        <v>9</v>
      </c>
      <c r="G1086" s="6">
        <f t="shared" si="33"/>
        <v>4.1810192586709229</v>
      </c>
      <c r="H1086" s="4">
        <f>E1086*G1086*Inputs!$B$4/SUMPRODUCT($E$5:$E$6785,$G$5:$G$6785)</f>
        <v>12360.158920627691</v>
      </c>
    </row>
    <row r="1087" spans="1:8" x14ac:dyDescent="0.2">
      <c r="A1087" s="167" t="s">
        <v>7685</v>
      </c>
      <c r="B1087" s="163" t="s">
        <v>5647</v>
      </c>
      <c r="C1087" s="164" t="s">
        <v>5648</v>
      </c>
      <c r="D1087">
        <v>173.1</v>
      </c>
      <c r="E1087" s="4">
        <v>7208</v>
      </c>
      <c r="F1087">
        <f t="shared" si="32"/>
        <v>10</v>
      </c>
      <c r="G1087" s="6">
        <f t="shared" si="33"/>
        <v>4.9996826525224378</v>
      </c>
      <c r="H1087" s="4">
        <f>E1087*G1087*Inputs!$B$4/SUMPRODUCT($E$5:$E$6785,$G$5:$G$6785)</f>
        <v>16646.354139831135</v>
      </c>
    </row>
    <row r="1088" spans="1:8" x14ac:dyDescent="0.2">
      <c r="A1088" s="167" t="s">
        <v>7685</v>
      </c>
      <c r="B1088" s="163" t="s">
        <v>5649</v>
      </c>
      <c r="C1088" s="164" t="s">
        <v>5650</v>
      </c>
      <c r="D1088">
        <v>137.80000000000001</v>
      </c>
      <c r="E1088" s="4">
        <v>8758</v>
      </c>
      <c r="F1088">
        <f t="shared" si="32"/>
        <v>8</v>
      </c>
      <c r="G1088" s="6">
        <f t="shared" si="33"/>
        <v>3.4964063234208851</v>
      </c>
      <c r="H1088" s="4">
        <f>E1088*G1088*Inputs!$B$4/SUMPRODUCT($E$5:$E$6785,$G$5:$G$6785)</f>
        <v>14144.537473671866</v>
      </c>
    </row>
    <row r="1089" spans="1:8" x14ac:dyDescent="0.2">
      <c r="A1089" s="167" t="s">
        <v>7685</v>
      </c>
      <c r="B1089" s="163" t="s">
        <v>5651</v>
      </c>
      <c r="C1089" s="164" t="s">
        <v>5652</v>
      </c>
      <c r="D1089">
        <v>166.8</v>
      </c>
      <c r="E1089" s="4">
        <v>8248</v>
      </c>
      <c r="F1089">
        <f t="shared" si="32"/>
        <v>10</v>
      </c>
      <c r="G1089" s="6">
        <f t="shared" si="33"/>
        <v>4.9996826525224378</v>
      </c>
      <c r="H1089" s="4">
        <f>E1089*G1089*Inputs!$B$4/SUMPRODUCT($E$5:$E$6785,$G$5:$G$6785)</f>
        <v>19048.158843691344</v>
      </c>
    </row>
    <row r="1090" spans="1:8" x14ac:dyDescent="0.2">
      <c r="A1090" s="167" t="s">
        <v>7685</v>
      </c>
      <c r="B1090" s="163" t="s">
        <v>5653</v>
      </c>
      <c r="C1090" s="164" t="s">
        <v>5654</v>
      </c>
      <c r="D1090">
        <v>157.4</v>
      </c>
      <c r="E1090" s="4">
        <v>6446</v>
      </c>
      <c r="F1090">
        <f t="shared" si="32"/>
        <v>9</v>
      </c>
      <c r="G1090" s="6">
        <f t="shared" si="33"/>
        <v>4.1810192586709229</v>
      </c>
      <c r="H1090" s="4">
        <f>E1090*G1090*Inputs!$B$4/SUMPRODUCT($E$5:$E$6785,$G$5:$G$6785)</f>
        <v>12448.997562869705</v>
      </c>
    </row>
    <row r="1091" spans="1:8" x14ac:dyDescent="0.2">
      <c r="A1091" s="167" t="s">
        <v>7685</v>
      </c>
      <c r="B1091" s="163" t="s">
        <v>5655</v>
      </c>
      <c r="C1091" s="164" t="s">
        <v>5656</v>
      </c>
      <c r="D1091">
        <v>85.6</v>
      </c>
      <c r="E1091" s="4">
        <v>9374</v>
      </c>
      <c r="F1091">
        <f t="shared" si="32"/>
        <v>3</v>
      </c>
      <c r="G1091" s="6">
        <f t="shared" si="33"/>
        <v>1.4299489790507947</v>
      </c>
      <c r="H1091" s="4">
        <f>E1091*G1091*Inputs!$B$4/SUMPRODUCT($E$5:$E$6785,$G$5:$G$6785)</f>
        <v>6191.664331495379</v>
      </c>
    </row>
    <row r="1092" spans="1:8" x14ac:dyDescent="0.2">
      <c r="A1092" s="167" t="s">
        <v>7685</v>
      </c>
      <c r="B1092" s="163" t="s">
        <v>5657</v>
      </c>
      <c r="C1092" s="164" t="s">
        <v>5658</v>
      </c>
      <c r="D1092">
        <v>146.4</v>
      </c>
      <c r="E1092" s="4">
        <v>8918</v>
      </c>
      <c r="F1092">
        <f t="shared" si="32"/>
        <v>8</v>
      </c>
      <c r="G1092" s="6">
        <f t="shared" si="33"/>
        <v>3.4964063234208851</v>
      </c>
      <c r="H1092" s="4">
        <f>E1092*G1092*Inputs!$B$4/SUMPRODUCT($E$5:$E$6785,$G$5:$G$6785)</f>
        <v>14402.944187052488</v>
      </c>
    </row>
    <row r="1093" spans="1:8" x14ac:dyDescent="0.2">
      <c r="A1093" s="167" t="s">
        <v>7685</v>
      </c>
      <c r="B1093" s="163" t="s">
        <v>5659</v>
      </c>
      <c r="C1093" s="164" t="s">
        <v>5660</v>
      </c>
      <c r="D1093">
        <v>88.4</v>
      </c>
      <c r="E1093" s="4">
        <v>8426</v>
      </c>
      <c r="F1093">
        <f t="shared" si="32"/>
        <v>4</v>
      </c>
      <c r="G1093" s="6">
        <f t="shared" si="33"/>
        <v>1.7099397688077311</v>
      </c>
      <c r="H1093" s="4">
        <f>E1093*G1093*Inputs!$B$4/SUMPRODUCT($E$5:$E$6785,$G$5:$G$6785)</f>
        <v>6655.2470336750903</v>
      </c>
    </row>
    <row r="1094" spans="1:8" x14ac:dyDescent="0.2">
      <c r="A1094" s="167" t="s">
        <v>7685</v>
      </c>
      <c r="B1094" s="163" t="s">
        <v>5661</v>
      </c>
      <c r="C1094" s="164" t="s">
        <v>5662</v>
      </c>
      <c r="D1094">
        <v>114.9</v>
      </c>
      <c r="E1094" s="4">
        <v>6843</v>
      </c>
      <c r="F1094">
        <f t="shared" ref="F1094:F1157" si="34">VLOOKUP(D1094,$K$5:$L$15,2)</f>
        <v>6</v>
      </c>
      <c r="G1094" s="6">
        <f t="shared" ref="G1094:G1157" si="35">VLOOKUP(F1094,$L$5:$M$15,2,0)</f>
        <v>2.4451266266449672</v>
      </c>
      <c r="H1094" s="4">
        <f>E1094*G1094*Inputs!$B$4/SUMPRODUCT($E$5:$E$6785,$G$5:$G$6785)</f>
        <v>7728.7597563332001</v>
      </c>
    </row>
    <row r="1095" spans="1:8" x14ac:dyDescent="0.2">
      <c r="A1095" s="167" t="s">
        <v>7685</v>
      </c>
      <c r="B1095" s="163" t="s">
        <v>5663</v>
      </c>
      <c r="C1095" s="164" t="s">
        <v>5664</v>
      </c>
      <c r="D1095">
        <v>130.1</v>
      </c>
      <c r="E1095" s="4">
        <v>7875</v>
      </c>
      <c r="F1095">
        <f t="shared" si="34"/>
        <v>7</v>
      </c>
      <c r="G1095" s="6">
        <f t="shared" si="35"/>
        <v>2.9238940129502371</v>
      </c>
      <c r="H1095" s="4">
        <f>E1095*G1095*Inputs!$B$4/SUMPRODUCT($E$5:$E$6785,$G$5:$G$6785)</f>
        <v>10635.896468810904</v>
      </c>
    </row>
    <row r="1096" spans="1:8" x14ac:dyDescent="0.2">
      <c r="A1096" s="167" t="s">
        <v>7685</v>
      </c>
      <c r="B1096" s="163" t="s">
        <v>5665</v>
      </c>
      <c r="C1096" s="164" t="s">
        <v>5666</v>
      </c>
      <c r="D1096">
        <v>178.3</v>
      </c>
      <c r="E1096" s="4">
        <v>8570</v>
      </c>
      <c r="F1096">
        <f t="shared" si="34"/>
        <v>10</v>
      </c>
      <c r="G1096" s="6">
        <f t="shared" si="35"/>
        <v>4.9996826525224378</v>
      </c>
      <c r="H1096" s="4">
        <f>E1096*G1096*Inputs!$B$4/SUMPRODUCT($E$5:$E$6785,$G$5:$G$6785)</f>
        <v>19791.794530848063</v>
      </c>
    </row>
    <row r="1097" spans="1:8" x14ac:dyDescent="0.2">
      <c r="A1097" s="167" t="s">
        <v>7685</v>
      </c>
      <c r="B1097" s="163" t="s">
        <v>5667</v>
      </c>
      <c r="C1097" s="164" t="s">
        <v>5668</v>
      </c>
      <c r="D1097">
        <v>189.9</v>
      </c>
      <c r="E1097" s="4">
        <v>9466</v>
      </c>
      <c r="F1097">
        <f t="shared" si="34"/>
        <v>10</v>
      </c>
      <c r="G1097" s="6">
        <f t="shared" si="35"/>
        <v>4.9996826525224378</v>
      </c>
      <c r="H1097" s="4">
        <f>E1097*G1097*Inputs!$B$4/SUMPRODUCT($E$5:$E$6785,$G$5:$G$6785)</f>
        <v>21861.041660327628</v>
      </c>
    </row>
    <row r="1098" spans="1:8" x14ac:dyDescent="0.2">
      <c r="A1098" s="167" t="s">
        <v>7685</v>
      </c>
      <c r="B1098" s="163" t="s">
        <v>5669</v>
      </c>
      <c r="C1098" s="164" t="s">
        <v>5670</v>
      </c>
      <c r="D1098">
        <v>189</v>
      </c>
      <c r="E1098" s="4">
        <v>8899</v>
      </c>
      <c r="F1098">
        <f t="shared" si="34"/>
        <v>10</v>
      </c>
      <c r="G1098" s="6">
        <f t="shared" si="35"/>
        <v>4.9996826525224378</v>
      </c>
      <c r="H1098" s="4">
        <f>E1098*G1098*Inputs!$B$4/SUMPRODUCT($E$5:$E$6785,$G$5:$G$6785)</f>
        <v>20551.59621120384</v>
      </c>
    </row>
    <row r="1099" spans="1:8" x14ac:dyDescent="0.2">
      <c r="A1099" s="167" t="s">
        <v>7685</v>
      </c>
      <c r="B1099" s="163" t="s">
        <v>5671</v>
      </c>
      <c r="C1099" s="164" t="s">
        <v>5672</v>
      </c>
      <c r="D1099">
        <v>190.1</v>
      </c>
      <c r="E1099" s="4">
        <v>8608</v>
      </c>
      <c r="F1099">
        <f t="shared" si="34"/>
        <v>10</v>
      </c>
      <c r="G1099" s="6">
        <f t="shared" si="35"/>
        <v>4.9996826525224378</v>
      </c>
      <c r="H1099" s="4">
        <f>E1099*G1099*Inputs!$B$4/SUMPRODUCT($E$5:$E$6785,$G$5:$G$6785)</f>
        <v>19879.552779642956</v>
      </c>
    </row>
    <row r="1100" spans="1:8" x14ac:dyDescent="0.2">
      <c r="A1100" s="167" t="s">
        <v>7685</v>
      </c>
      <c r="B1100" s="163" t="s">
        <v>5673</v>
      </c>
      <c r="C1100" s="164" t="s">
        <v>5674</v>
      </c>
      <c r="D1100">
        <v>137.1</v>
      </c>
      <c r="E1100" s="4">
        <v>7781</v>
      </c>
      <c r="F1100">
        <f t="shared" si="34"/>
        <v>8</v>
      </c>
      <c r="G1100" s="6">
        <f t="shared" si="35"/>
        <v>3.4964063234208851</v>
      </c>
      <c r="H1100" s="4">
        <f>E1100*G1100*Inputs!$B$4/SUMPRODUCT($E$5:$E$6785,$G$5:$G$6785)</f>
        <v>12566.641480091435</v>
      </c>
    </row>
    <row r="1101" spans="1:8" x14ac:dyDescent="0.2">
      <c r="A1101" s="167" t="s">
        <v>7685</v>
      </c>
      <c r="B1101" s="163" t="s">
        <v>5675</v>
      </c>
      <c r="C1101" s="164" t="s">
        <v>5676</v>
      </c>
      <c r="D1101">
        <v>178.8</v>
      </c>
      <c r="E1101" s="4">
        <v>8658</v>
      </c>
      <c r="F1101">
        <f t="shared" si="34"/>
        <v>10</v>
      </c>
      <c r="G1101" s="6">
        <f t="shared" si="35"/>
        <v>4.9996826525224378</v>
      </c>
      <c r="H1101" s="4">
        <f>E1101*G1101*Inputs!$B$4/SUMPRODUCT($E$5:$E$6785,$G$5:$G$6785)</f>
        <v>19995.024159636236</v>
      </c>
    </row>
    <row r="1102" spans="1:8" x14ac:dyDescent="0.2">
      <c r="A1102" s="167" t="s">
        <v>5679</v>
      </c>
      <c r="B1102" s="163" t="s">
        <v>5677</v>
      </c>
      <c r="C1102" s="164" t="s">
        <v>5678</v>
      </c>
      <c r="D1102">
        <v>110.9</v>
      </c>
      <c r="E1102" s="4">
        <v>6102</v>
      </c>
      <c r="F1102">
        <f t="shared" si="34"/>
        <v>5</v>
      </c>
      <c r="G1102" s="6">
        <f t="shared" si="35"/>
        <v>2.0447540826884101</v>
      </c>
      <c r="H1102" s="4">
        <f>E1102*G1102*Inputs!$B$4/SUMPRODUCT($E$5:$E$6785,$G$5:$G$6785)</f>
        <v>5763.3527281636261</v>
      </c>
    </row>
    <row r="1103" spans="1:8" x14ac:dyDescent="0.2">
      <c r="A1103" s="167" t="s">
        <v>5679</v>
      </c>
      <c r="B1103" s="163" t="s">
        <v>5680</v>
      </c>
      <c r="C1103" s="164" t="s">
        <v>5681</v>
      </c>
      <c r="D1103">
        <v>117.1</v>
      </c>
      <c r="E1103" s="4">
        <v>5840</v>
      </c>
      <c r="F1103">
        <f t="shared" si="34"/>
        <v>6</v>
      </c>
      <c r="G1103" s="6">
        <f t="shared" si="35"/>
        <v>2.4451266266449672</v>
      </c>
      <c r="H1103" s="4">
        <f>E1103*G1103*Inputs!$B$4/SUMPRODUCT($E$5:$E$6785,$G$5:$G$6785)</f>
        <v>6595.9311671760761</v>
      </c>
    </row>
    <row r="1104" spans="1:8" x14ac:dyDescent="0.2">
      <c r="A1104" s="167" t="s">
        <v>5679</v>
      </c>
      <c r="B1104" s="163" t="s">
        <v>5682</v>
      </c>
      <c r="C1104" s="164" t="s">
        <v>5683</v>
      </c>
      <c r="D1104">
        <v>137.30000000000001</v>
      </c>
      <c r="E1104" s="4">
        <v>5936</v>
      </c>
      <c r="F1104">
        <f t="shared" si="34"/>
        <v>8</v>
      </c>
      <c r="G1104" s="6">
        <f t="shared" si="35"/>
        <v>3.4964063234208851</v>
      </c>
      <c r="H1104" s="4">
        <f>E1104*G1104*Inputs!$B$4/SUMPRODUCT($E$5:$E$6785,$G$5:$G$6785)</f>
        <v>9586.8890664211231</v>
      </c>
    </row>
    <row r="1105" spans="1:8" x14ac:dyDescent="0.2">
      <c r="A1105" s="167" t="s">
        <v>5679</v>
      </c>
      <c r="B1105" s="163" t="s">
        <v>5684</v>
      </c>
      <c r="C1105" s="164" t="s">
        <v>5685</v>
      </c>
      <c r="D1105">
        <v>78.3</v>
      </c>
      <c r="E1105" s="4">
        <v>6061</v>
      </c>
      <c r="F1105">
        <f t="shared" si="34"/>
        <v>3</v>
      </c>
      <c r="G1105" s="6">
        <f t="shared" si="35"/>
        <v>1.4299489790507947</v>
      </c>
      <c r="H1105" s="4">
        <f>E1105*G1105*Inputs!$B$4/SUMPRODUCT($E$5:$E$6785,$G$5:$G$6785)</f>
        <v>4003.3792951987934</v>
      </c>
    </row>
    <row r="1106" spans="1:8" x14ac:dyDescent="0.2">
      <c r="A1106" s="167" t="s">
        <v>5679</v>
      </c>
      <c r="B1106" s="163" t="s">
        <v>1134</v>
      </c>
      <c r="C1106" s="164" t="s">
        <v>1135</v>
      </c>
      <c r="D1106">
        <v>100.8</v>
      </c>
      <c r="E1106" s="4">
        <v>5941</v>
      </c>
      <c r="F1106">
        <f t="shared" si="34"/>
        <v>5</v>
      </c>
      <c r="G1106" s="6">
        <f t="shared" si="35"/>
        <v>2.0447540826884101</v>
      </c>
      <c r="H1106" s="4">
        <f>E1106*G1106*Inputs!$B$4/SUMPRODUCT($E$5:$E$6785,$G$5:$G$6785)</f>
        <v>5611.2878659488861</v>
      </c>
    </row>
    <row r="1107" spans="1:8" x14ac:dyDescent="0.2">
      <c r="A1107" s="167" t="s">
        <v>5679</v>
      </c>
      <c r="B1107" s="163" t="s">
        <v>1136</v>
      </c>
      <c r="C1107" s="164" t="s">
        <v>1137</v>
      </c>
      <c r="D1107">
        <v>77.5</v>
      </c>
      <c r="E1107" s="4">
        <v>5534</v>
      </c>
      <c r="F1107">
        <f t="shared" si="34"/>
        <v>3</v>
      </c>
      <c r="G1107" s="6">
        <f t="shared" si="35"/>
        <v>1.4299489790507947</v>
      </c>
      <c r="H1107" s="4">
        <f>E1107*G1107*Inputs!$B$4/SUMPRODUCT($E$5:$E$6785,$G$5:$G$6785)</f>
        <v>3655.2880745141269</v>
      </c>
    </row>
    <row r="1108" spans="1:8" x14ac:dyDescent="0.2">
      <c r="A1108" s="167" t="s">
        <v>5679</v>
      </c>
      <c r="B1108" s="163" t="s">
        <v>1138</v>
      </c>
      <c r="C1108" s="164" t="s">
        <v>1139</v>
      </c>
      <c r="D1108">
        <v>125.1</v>
      </c>
      <c r="E1108" s="4">
        <v>6890</v>
      </c>
      <c r="F1108">
        <f t="shared" si="34"/>
        <v>7</v>
      </c>
      <c r="G1108" s="6">
        <f t="shared" si="35"/>
        <v>2.9238940129502371</v>
      </c>
      <c r="H1108" s="4">
        <f>E1108*G1108*Inputs!$B$4/SUMPRODUCT($E$5:$E$6785,$G$5:$G$6785)</f>
        <v>9305.5652914421735</v>
      </c>
    </row>
    <row r="1109" spans="1:8" x14ac:dyDescent="0.2">
      <c r="A1109" s="167" t="s">
        <v>5679</v>
      </c>
      <c r="B1109" s="163" t="s">
        <v>1140</v>
      </c>
      <c r="C1109" s="164" t="s">
        <v>1141</v>
      </c>
      <c r="D1109">
        <v>108.7</v>
      </c>
      <c r="E1109" s="4">
        <v>5644</v>
      </c>
      <c r="F1109">
        <f t="shared" si="34"/>
        <v>5</v>
      </c>
      <c r="G1109" s="6">
        <f t="shared" si="35"/>
        <v>2.0447540826884101</v>
      </c>
      <c r="H1109" s="4">
        <f>E1109*G1109*Inputs!$B$4/SUMPRODUCT($E$5:$E$6785,$G$5:$G$6785)</f>
        <v>5330.77069776393</v>
      </c>
    </row>
    <row r="1110" spans="1:8" x14ac:dyDescent="0.2">
      <c r="A1110" s="167" t="s">
        <v>5679</v>
      </c>
      <c r="B1110" s="163" t="s">
        <v>1142</v>
      </c>
      <c r="C1110" s="164" t="s">
        <v>1143</v>
      </c>
      <c r="D1110">
        <v>124.8</v>
      </c>
      <c r="E1110" s="4">
        <v>6100</v>
      </c>
      <c r="F1110">
        <f t="shared" si="34"/>
        <v>7</v>
      </c>
      <c r="G1110" s="6">
        <f t="shared" si="35"/>
        <v>2.9238940129502371</v>
      </c>
      <c r="H1110" s="4">
        <f>E1110*G1110*Inputs!$B$4/SUMPRODUCT($E$5:$E$6785,$G$5:$G$6785)</f>
        <v>8238.5991694916193</v>
      </c>
    </row>
    <row r="1111" spans="1:8" x14ac:dyDescent="0.2">
      <c r="A1111" s="167" t="s">
        <v>5679</v>
      </c>
      <c r="B1111" s="163" t="s">
        <v>1144</v>
      </c>
      <c r="C1111" s="164" t="s">
        <v>1145</v>
      </c>
      <c r="D1111">
        <v>98.4</v>
      </c>
      <c r="E1111" s="4">
        <v>6171</v>
      </c>
      <c r="F1111">
        <f t="shared" si="34"/>
        <v>4</v>
      </c>
      <c r="G1111" s="6">
        <f t="shared" si="35"/>
        <v>1.7099397688077311</v>
      </c>
      <c r="H1111" s="4">
        <f>E1111*G1111*Inputs!$B$4/SUMPRODUCT($E$5:$E$6785,$G$5:$G$6785)</f>
        <v>4874.1430625218336</v>
      </c>
    </row>
    <row r="1112" spans="1:8" x14ac:dyDescent="0.2">
      <c r="A1112" s="167" t="s">
        <v>5679</v>
      </c>
      <c r="B1112" s="163" t="s">
        <v>1146</v>
      </c>
      <c r="C1112" s="164" t="s">
        <v>1147</v>
      </c>
      <c r="D1112">
        <v>140.69999999999999</v>
      </c>
      <c r="E1112" s="4">
        <v>5288</v>
      </c>
      <c r="F1112">
        <f t="shared" si="34"/>
        <v>8</v>
      </c>
      <c r="G1112" s="6">
        <f t="shared" si="35"/>
        <v>3.4964063234208851</v>
      </c>
      <c r="H1112" s="4">
        <f>E1112*G1112*Inputs!$B$4/SUMPRODUCT($E$5:$E$6785,$G$5:$G$6785)</f>
        <v>8540.3418772295972</v>
      </c>
    </row>
    <row r="1113" spans="1:8" x14ac:dyDescent="0.2">
      <c r="A1113" s="167" t="s">
        <v>5679</v>
      </c>
      <c r="B1113" s="163" t="s">
        <v>1148</v>
      </c>
      <c r="C1113" s="164" t="s">
        <v>1149</v>
      </c>
      <c r="D1113">
        <v>162</v>
      </c>
      <c r="E1113" s="4">
        <v>7223</v>
      </c>
      <c r="F1113">
        <f t="shared" si="34"/>
        <v>9</v>
      </c>
      <c r="G1113" s="6">
        <f t="shared" si="35"/>
        <v>4.1810192586709229</v>
      </c>
      <c r="H1113" s="4">
        <f>E1113*G1113*Inputs!$B$4/SUMPRODUCT($E$5:$E$6785,$G$5:$G$6785)</f>
        <v>13949.598106827161</v>
      </c>
    </row>
    <row r="1114" spans="1:8" x14ac:dyDescent="0.2">
      <c r="A1114" s="167" t="s">
        <v>5679</v>
      </c>
      <c r="B1114" s="163" t="s">
        <v>1150</v>
      </c>
      <c r="C1114" s="164" t="s">
        <v>1151</v>
      </c>
      <c r="D1114">
        <v>72.900000000000006</v>
      </c>
      <c r="E1114" s="4">
        <v>5962</v>
      </c>
      <c r="F1114">
        <f t="shared" si="34"/>
        <v>2</v>
      </c>
      <c r="G1114" s="6">
        <f t="shared" si="35"/>
        <v>1.195804741189294</v>
      </c>
      <c r="H1114" s="4">
        <f>E1114*G1114*Inputs!$B$4/SUMPRODUCT($E$5:$E$6785,$G$5:$G$6785)</f>
        <v>3293.1700378666733</v>
      </c>
    </row>
    <row r="1115" spans="1:8" x14ac:dyDescent="0.2">
      <c r="A1115" s="167" t="s">
        <v>5679</v>
      </c>
      <c r="B1115" s="163" t="s">
        <v>1152</v>
      </c>
      <c r="C1115" s="164" t="s">
        <v>1153</v>
      </c>
      <c r="D1115">
        <v>245.8</v>
      </c>
      <c r="E1115" s="4">
        <v>6546</v>
      </c>
      <c r="F1115">
        <f t="shared" si="34"/>
        <v>10</v>
      </c>
      <c r="G1115" s="6">
        <f t="shared" si="35"/>
        <v>4.9996826525224378</v>
      </c>
      <c r="H1115" s="4">
        <f>E1115*G1115*Inputs!$B$4/SUMPRODUCT($E$5:$E$6785,$G$5:$G$6785)</f>
        <v>15117.51306872012</v>
      </c>
    </row>
    <row r="1116" spans="1:8" x14ac:dyDescent="0.2">
      <c r="A1116" s="167" t="s">
        <v>5679</v>
      </c>
      <c r="B1116" s="163" t="s">
        <v>1154</v>
      </c>
      <c r="C1116" s="164" t="s">
        <v>1155</v>
      </c>
      <c r="D1116">
        <v>87.6</v>
      </c>
      <c r="E1116" s="4">
        <v>5854</v>
      </c>
      <c r="F1116">
        <f t="shared" si="34"/>
        <v>4</v>
      </c>
      <c r="G1116" s="6">
        <f t="shared" si="35"/>
        <v>1.7099397688077311</v>
      </c>
      <c r="H1116" s="4">
        <f>E1116*G1116*Inputs!$B$4/SUMPRODUCT($E$5:$E$6785,$G$5:$G$6785)</f>
        <v>4623.7617060448574</v>
      </c>
    </row>
    <row r="1117" spans="1:8" x14ac:dyDescent="0.2">
      <c r="A1117" s="167" t="s">
        <v>5679</v>
      </c>
      <c r="B1117" s="163" t="s">
        <v>1156</v>
      </c>
      <c r="C1117" s="164" t="s">
        <v>1157</v>
      </c>
      <c r="D1117">
        <v>176</v>
      </c>
      <c r="E1117" s="4">
        <v>9189</v>
      </c>
      <c r="F1117">
        <f t="shared" si="34"/>
        <v>10</v>
      </c>
      <c r="G1117" s="6">
        <f t="shared" si="35"/>
        <v>4.9996826525224378</v>
      </c>
      <c r="H1117" s="4">
        <f>E1117*G1117*Inputs!$B$4/SUMPRODUCT($E$5:$E$6785,$G$5:$G$6785)</f>
        <v>21221.330215164857</v>
      </c>
    </row>
    <row r="1118" spans="1:8" x14ac:dyDescent="0.2">
      <c r="A1118" s="167" t="s">
        <v>5679</v>
      </c>
      <c r="B1118" s="163" t="s">
        <v>1158</v>
      </c>
      <c r="C1118" s="164" t="s">
        <v>1159</v>
      </c>
      <c r="D1118">
        <v>176.9</v>
      </c>
      <c r="E1118" s="4">
        <v>7730</v>
      </c>
      <c r="F1118">
        <f t="shared" si="34"/>
        <v>10</v>
      </c>
      <c r="G1118" s="6">
        <f t="shared" si="35"/>
        <v>4.9996826525224378</v>
      </c>
      <c r="H1118" s="4">
        <f>E1118*G1118*Inputs!$B$4/SUMPRODUCT($E$5:$E$6785,$G$5:$G$6785)</f>
        <v>17851.875346960973</v>
      </c>
    </row>
    <row r="1119" spans="1:8" x14ac:dyDescent="0.2">
      <c r="A1119" s="167" t="s">
        <v>5679</v>
      </c>
      <c r="B1119" s="163" t="s">
        <v>1160</v>
      </c>
      <c r="C1119" s="164" t="s">
        <v>1161</v>
      </c>
      <c r="D1119">
        <v>122.6</v>
      </c>
      <c r="E1119" s="4">
        <v>5762</v>
      </c>
      <c r="F1119">
        <f t="shared" si="34"/>
        <v>6</v>
      </c>
      <c r="G1119" s="6">
        <f t="shared" si="35"/>
        <v>2.4451266266449672</v>
      </c>
      <c r="H1119" s="4">
        <f>E1119*G1119*Inputs!$B$4/SUMPRODUCT($E$5:$E$6785,$G$5:$G$6785)</f>
        <v>6507.8348262446143</v>
      </c>
    </row>
    <row r="1120" spans="1:8" x14ac:dyDescent="0.2">
      <c r="A1120" s="167" t="s">
        <v>5679</v>
      </c>
      <c r="B1120" s="163" t="s">
        <v>1162</v>
      </c>
      <c r="C1120" s="164" t="s">
        <v>1163</v>
      </c>
      <c r="D1120">
        <v>157.80000000000001</v>
      </c>
      <c r="E1120" s="4">
        <v>6208</v>
      </c>
      <c r="F1120">
        <f t="shared" si="34"/>
        <v>9</v>
      </c>
      <c r="G1120" s="6">
        <f t="shared" si="35"/>
        <v>4.1810192586709229</v>
      </c>
      <c r="H1120" s="4">
        <f>E1120*G1120*Inputs!$B$4/SUMPRODUCT($E$5:$E$6785,$G$5:$G$6785)</f>
        <v>11989.354153008862</v>
      </c>
    </row>
    <row r="1121" spans="1:8" x14ac:dyDescent="0.2">
      <c r="A1121" s="167" t="s">
        <v>5679</v>
      </c>
      <c r="B1121" s="163" t="s">
        <v>1164</v>
      </c>
      <c r="C1121" s="164" t="s">
        <v>1165</v>
      </c>
      <c r="D1121">
        <v>91.4</v>
      </c>
      <c r="E1121" s="4">
        <v>5754</v>
      </c>
      <c r="F1121">
        <f t="shared" si="34"/>
        <v>4</v>
      </c>
      <c r="G1121" s="6">
        <f t="shared" si="35"/>
        <v>1.7099397688077311</v>
      </c>
      <c r="H1121" s="4">
        <f>E1121*G1121*Inputs!$B$4/SUMPRODUCT($E$5:$E$6785,$G$5:$G$6785)</f>
        <v>4544.7770510048022</v>
      </c>
    </row>
    <row r="1122" spans="1:8" x14ac:dyDescent="0.2">
      <c r="A1122" s="167" t="s">
        <v>5679</v>
      </c>
      <c r="B1122" s="163" t="s">
        <v>1166</v>
      </c>
      <c r="C1122" s="164" t="s">
        <v>1167</v>
      </c>
      <c r="D1122">
        <v>104.8</v>
      </c>
      <c r="E1122" s="4">
        <v>6163</v>
      </c>
      <c r="F1122">
        <f t="shared" si="34"/>
        <v>5</v>
      </c>
      <c r="G1122" s="6">
        <f t="shared" si="35"/>
        <v>2.0447540826884101</v>
      </c>
      <c r="H1122" s="4">
        <f>E1122*G1122*Inputs!$B$4/SUMPRODUCT($E$5:$E$6785,$G$5:$G$6785)</f>
        <v>5820.9673654002663</v>
      </c>
    </row>
    <row r="1123" spans="1:8" x14ac:dyDescent="0.2">
      <c r="A1123" s="167" t="s">
        <v>5679</v>
      </c>
      <c r="B1123" s="163" t="s">
        <v>1168</v>
      </c>
      <c r="C1123" s="164" t="s">
        <v>1169</v>
      </c>
      <c r="D1123">
        <v>182.4</v>
      </c>
      <c r="E1123" s="4">
        <v>9788</v>
      </c>
      <c r="F1123">
        <f t="shared" si="34"/>
        <v>10</v>
      </c>
      <c r="G1123" s="6">
        <f t="shared" si="35"/>
        <v>4.9996826525224378</v>
      </c>
      <c r="H1123" s="4">
        <f>E1123*G1123*Inputs!$B$4/SUMPRODUCT($E$5:$E$6785,$G$5:$G$6785)</f>
        <v>22604.677347484347</v>
      </c>
    </row>
    <row r="1124" spans="1:8" x14ac:dyDescent="0.2">
      <c r="A1124" s="167" t="s">
        <v>5679</v>
      </c>
      <c r="B1124" s="163" t="s">
        <v>1170</v>
      </c>
      <c r="C1124" s="164" t="s">
        <v>2178</v>
      </c>
      <c r="D1124">
        <v>168.4</v>
      </c>
      <c r="E1124" s="4">
        <v>6399</v>
      </c>
      <c r="F1124">
        <f t="shared" si="34"/>
        <v>10</v>
      </c>
      <c r="G1124" s="6">
        <f t="shared" si="35"/>
        <v>4.9996826525224378</v>
      </c>
      <c r="H1124" s="4">
        <f>E1124*G1124*Inputs!$B$4/SUMPRODUCT($E$5:$E$6785,$G$5:$G$6785)</f>
        <v>14778.027211539878</v>
      </c>
    </row>
    <row r="1125" spans="1:8" x14ac:dyDescent="0.2">
      <c r="A1125" s="167" t="s">
        <v>5679</v>
      </c>
      <c r="B1125" s="163" t="s">
        <v>2179</v>
      </c>
      <c r="C1125" s="164" t="s">
        <v>2180</v>
      </c>
      <c r="D1125">
        <v>194.9</v>
      </c>
      <c r="E1125" s="4">
        <v>6298</v>
      </c>
      <c r="F1125">
        <f t="shared" si="34"/>
        <v>10</v>
      </c>
      <c r="G1125" s="6">
        <f t="shared" si="35"/>
        <v>4.9996826525224378</v>
      </c>
      <c r="H1125" s="4">
        <f>E1125*G1125*Inputs!$B$4/SUMPRODUCT($E$5:$E$6785,$G$5:$G$6785)</f>
        <v>14544.775023953453</v>
      </c>
    </row>
    <row r="1126" spans="1:8" x14ac:dyDescent="0.2">
      <c r="A1126" s="167" t="s">
        <v>5679</v>
      </c>
      <c r="B1126" s="163" t="s">
        <v>2181</v>
      </c>
      <c r="C1126" s="164" t="s">
        <v>2182</v>
      </c>
      <c r="D1126">
        <v>122.6</v>
      </c>
      <c r="E1126" s="4">
        <v>7777</v>
      </c>
      <c r="F1126">
        <f t="shared" si="34"/>
        <v>6</v>
      </c>
      <c r="G1126" s="6">
        <f t="shared" si="35"/>
        <v>2.4451266266449672</v>
      </c>
      <c r="H1126" s="4">
        <f>E1126*G1126*Inputs!$B$4/SUMPRODUCT($E$5:$E$6785,$G$5:$G$6785)</f>
        <v>8783.6569669740311</v>
      </c>
    </row>
    <row r="1127" spans="1:8" x14ac:dyDescent="0.2">
      <c r="A1127" s="167" t="s">
        <v>5679</v>
      </c>
      <c r="B1127" s="163" t="s">
        <v>2183</v>
      </c>
      <c r="C1127" s="164" t="s">
        <v>2184</v>
      </c>
      <c r="D1127">
        <v>159.4</v>
      </c>
      <c r="E1127" s="4">
        <v>6301</v>
      </c>
      <c r="F1127">
        <f t="shared" si="34"/>
        <v>9</v>
      </c>
      <c r="G1127" s="6">
        <f t="shared" si="35"/>
        <v>4.1810192586709229</v>
      </c>
      <c r="H1127" s="4">
        <f>E1127*G1127*Inputs!$B$4/SUMPRODUCT($E$5:$E$6785,$G$5:$G$6785)</f>
        <v>12168.962712324232</v>
      </c>
    </row>
    <row r="1128" spans="1:8" x14ac:dyDescent="0.2">
      <c r="A1128" s="167" t="s">
        <v>5679</v>
      </c>
      <c r="B1128" s="163" t="s">
        <v>2185</v>
      </c>
      <c r="C1128" s="164" t="s">
        <v>2186</v>
      </c>
      <c r="D1128">
        <v>164.7</v>
      </c>
      <c r="E1128" s="4">
        <v>5546</v>
      </c>
      <c r="F1128">
        <f t="shared" si="34"/>
        <v>9</v>
      </c>
      <c r="G1128" s="6">
        <f t="shared" si="35"/>
        <v>4.1810192586709229</v>
      </c>
      <c r="H1128" s="4">
        <f>E1128*G1128*Inputs!$B$4/SUMPRODUCT($E$5:$E$6785,$G$5:$G$6785)</f>
        <v>10710.850214656435</v>
      </c>
    </row>
    <row r="1129" spans="1:8" x14ac:dyDescent="0.2">
      <c r="A1129" s="167" t="s">
        <v>5679</v>
      </c>
      <c r="B1129" s="163" t="s">
        <v>2187</v>
      </c>
      <c r="C1129" s="164" t="s">
        <v>2188</v>
      </c>
      <c r="D1129">
        <v>128.5</v>
      </c>
      <c r="E1129" s="4">
        <v>7671</v>
      </c>
      <c r="F1129">
        <f t="shared" si="34"/>
        <v>7</v>
      </c>
      <c r="G1129" s="6">
        <f t="shared" si="35"/>
        <v>2.9238940129502371</v>
      </c>
      <c r="H1129" s="4">
        <f>E1129*G1129*Inputs!$B$4/SUMPRODUCT($E$5:$E$6785,$G$5:$G$6785)</f>
        <v>10360.376103142658</v>
      </c>
    </row>
    <row r="1130" spans="1:8" x14ac:dyDescent="0.2">
      <c r="A1130" s="167" t="s">
        <v>5679</v>
      </c>
      <c r="B1130" s="163" t="s">
        <v>2189</v>
      </c>
      <c r="C1130" s="164" t="s">
        <v>2190</v>
      </c>
      <c r="D1130">
        <v>208.9</v>
      </c>
      <c r="E1130" s="4">
        <v>7251</v>
      </c>
      <c r="F1130">
        <f t="shared" si="34"/>
        <v>10</v>
      </c>
      <c r="G1130" s="6">
        <f t="shared" si="35"/>
        <v>4.9996826525224378</v>
      </c>
      <c r="H1130" s="4">
        <f>E1130*G1130*Inputs!$B$4/SUMPRODUCT($E$5:$E$6785,$G$5:$G$6785)</f>
        <v>16745.659526625353</v>
      </c>
    </row>
    <row r="1131" spans="1:8" x14ac:dyDescent="0.2">
      <c r="A1131" s="167" t="s">
        <v>5679</v>
      </c>
      <c r="B1131" s="163" t="s">
        <v>2191</v>
      </c>
      <c r="C1131" s="164" t="s">
        <v>2192</v>
      </c>
      <c r="D1131">
        <v>138.9</v>
      </c>
      <c r="E1131" s="4">
        <v>6954</v>
      </c>
      <c r="F1131">
        <f t="shared" si="34"/>
        <v>8</v>
      </c>
      <c r="G1131" s="6">
        <f t="shared" si="35"/>
        <v>3.4964063234208851</v>
      </c>
      <c r="H1131" s="4">
        <f>E1131*G1131*Inputs!$B$4/SUMPRODUCT($E$5:$E$6785,$G$5:$G$6785)</f>
        <v>11231.001780305336</v>
      </c>
    </row>
    <row r="1132" spans="1:8" x14ac:dyDescent="0.2">
      <c r="A1132" s="167" t="s">
        <v>5679</v>
      </c>
      <c r="B1132" s="163" t="s">
        <v>2193</v>
      </c>
      <c r="C1132" s="164" t="s">
        <v>2194</v>
      </c>
      <c r="D1132">
        <v>146.19999999999999</v>
      </c>
      <c r="E1132" s="4">
        <v>7126</v>
      </c>
      <c r="F1132">
        <f t="shared" si="34"/>
        <v>8</v>
      </c>
      <c r="G1132" s="6">
        <f t="shared" si="35"/>
        <v>3.4964063234208851</v>
      </c>
      <c r="H1132" s="4">
        <f>E1132*G1132*Inputs!$B$4/SUMPRODUCT($E$5:$E$6785,$G$5:$G$6785)</f>
        <v>11508.788997189509</v>
      </c>
    </row>
    <row r="1133" spans="1:8" x14ac:dyDescent="0.2">
      <c r="A1133" s="167" t="s">
        <v>5679</v>
      </c>
      <c r="B1133" s="163" t="s">
        <v>2195</v>
      </c>
      <c r="C1133" s="164" t="s">
        <v>2196</v>
      </c>
      <c r="D1133">
        <v>195</v>
      </c>
      <c r="E1133" s="4">
        <v>5541</v>
      </c>
      <c r="F1133">
        <f t="shared" si="34"/>
        <v>10</v>
      </c>
      <c r="G1133" s="6">
        <f t="shared" si="35"/>
        <v>4.9996826525224378</v>
      </c>
      <c r="H1133" s="4">
        <f>E1133*G1133*Inputs!$B$4/SUMPRODUCT($E$5:$E$6785,$G$5:$G$6785)</f>
        <v>12796.538330855205</v>
      </c>
    </row>
    <row r="1134" spans="1:8" x14ac:dyDescent="0.2">
      <c r="A1134" s="167" t="s">
        <v>5679</v>
      </c>
      <c r="B1134" s="163" t="s">
        <v>2197</v>
      </c>
      <c r="C1134" s="164" t="s">
        <v>2198</v>
      </c>
      <c r="D1134">
        <v>115.2</v>
      </c>
      <c r="E1134" s="4">
        <v>5828</v>
      </c>
      <c r="F1134">
        <f t="shared" si="34"/>
        <v>6</v>
      </c>
      <c r="G1134" s="6">
        <f t="shared" si="35"/>
        <v>2.4451266266449672</v>
      </c>
      <c r="H1134" s="4">
        <f>E1134*G1134*Inputs!$B$4/SUMPRODUCT($E$5:$E$6785,$G$5:$G$6785)</f>
        <v>6582.3778839558518</v>
      </c>
    </row>
    <row r="1135" spans="1:8" x14ac:dyDescent="0.2">
      <c r="A1135" s="167" t="s">
        <v>5679</v>
      </c>
      <c r="B1135" s="163" t="s">
        <v>2199</v>
      </c>
      <c r="C1135" s="164" t="s">
        <v>2200</v>
      </c>
      <c r="D1135">
        <v>109.9</v>
      </c>
      <c r="E1135" s="4">
        <v>5393</v>
      </c>
      <c r="F1135">
        <f t="shared" si="34"/>
        <v>5</v>
      </c>
      <c r="G1135" s="6">
        <f t="shared" si="35"/>
        <v>2.0447540826884101</v>
      </c>
      <c r="H1135" s="4">
        <f>E1135*G1135*Inputs!$B$4/SUMPRODUCT($E$5:$E$6785,$G$5:$G$6785)</f>
        <v>5093.700633068901</v>
      </c>
    </row>
    <row r="1136" spans="1:8" x14ac:dyDescent="0.2">
      <c r="A1136" s="167" t="s">
        <v>2203</v>
      </c>
      <c r="B1136" s="163" t="s">
        <v>2201</v>
      </c>
      <c r="C1136" s="164" t="s">
        <v>2202</v>
      </c>
      <c r="D1136">
        <v>101.3</v>
      </c>
      <c r="E1136" s="4">
        <v>6463</v>
      </c>
      <c r="F1136">
        <f t="shared" si="34"/>
        <v>5</v>
      </c>
      <c r="G1136" s="6">
        <f t="shared" si="35"/>
        <v>2.0447540826884101</v>
      </c>
      <c r="H1136" s="4">
        <f>E1136*G1136*Inputs!$B$4/SUMPRODUCT($E$5:$E$6785,$G$5:$G$6785)</f>
        <v>6104.318040334565</v>
      </c>
    </row>
    <row r="1137" spans="1:8" x14ac:dyDescent="0.2">
      <c r="A1137" s="167" t="s">
        <v>2203</v>
      </c>
      <c r="B1137" s="163" t="s">
        <v>2204</v>
      </c>
      <c r="C1137" s="164" t="s">
        <v>2205</v>
      </c>
      <c r="D1137">
        <v>101.5</v>
      </c>
      <c r="E1137" s="4">
        <v>6261</v>
      </c>
      <c r="F1137">
        <f t="shared" si="34"/>
        <v>5</v>
      </c>
      <c r="G1137" s="6">
        <f t="shared" si="35"/>
        <v>2.0447540826884101</v>
      </c>
      <c r="H1137" s="4">
        <f>E1137*G1137*Inputs!$B$4/SUMPRODUCT($E$5:$E$6785,$G$5:$G$6785)</f>
        <v>5913.5285858788038</v>
      </c>
    </row>
    <row r="1138" spans="1:8" x14ac:dyDescent="0.2">
      <c r="A1138" s="167" t="s">
        <v>2203</v>
      </c>
      <c r="B1138" s="163" t="s">
        <v>2206</v>
      </c>
      <c r="C1138" s="164" t="s">
        <v>2207</v>
      </c>
      <c r="D1138">
        <v>84.8</v>
      </c>
      <c r="E1138" s="4">
        <v>6341</v>
      </c>
      <c r="F1138">
        <f t="shared" si="34"/>
        <v>3</v>
      </c>
      <c r="G1138" s="6">
        <f t="shared" si="35"/>
        <v>1.4299489790507947</v>
      </c>
      <c r="H1138" s="4">
        <f>E1138*G1138*Inputs!$B$4/SUMPRODUCT($E$5:$E$6785,$G$5:$G$6785)</f>
        <v>4188.3233972703438</v>
      </c>
    </row>
    <row r="1139" spans="1:8" x14ac:dyDescent="0.2">
      <c r="A1139" s="167" t="s">
        <v>2203</v>
      </c>
      <c r="B1139" s="163" t="s">
        <v>2208</v>
      </c>
      <c r="C1139" s="164" t="s">
        <v>2209</v>
      </c>
      <c r="D1139">
        <v>162.5</v>
      </c>
      <c r="E1139" s="4">
        <v>7672</v>
      </c>
      <c r="F1139">
        <f t="shared" si="34"/>
        <v>9</v>
      </c>
      <c r="G1139" s="6">
        <f t="shared" si="35"/>
        <v>4.1810192586709229</v>
      </c>
      <c r="H1139" s="4">
        <f>E1139*G1139*Inputs!$B$4/SUMPRODUCT($E$5:$E$6785,$G$5:$G$6785)</f>
        <v>14816.740506102446</v>
      </c>
    </row>
    <row r="1140" spans="1:8" x14ac:dyDescent="0.2">
      <c r="A1140" s="167" t="s">
        <v>2203</v>
      </c>
      <c r="B1140" s="163" t="s">
        <v>2210</v>
      </c>
      <c r="C1140" s="164" t="s">
        <v>2211</v>
      </c>
      <c r="D1140">
        <v>80.8</v>
      </c>
      <c r="E1140" s="4">
        <v>9238</v>
      </c>
      <c r="F1140">
        <f t="shared" si="34"/>
        <v>3</v>
      </c>
      <c r="G1140" s="6">
        <f t="shared" si="35"/>
        <v>1.4299489790507947</v>
      </c>
      <c r="H1140" s="4">
        <f>E1140*G1140*Inputs!$B$4/SUMPRODUCT($E$5:$E$6785,$G$5:$G$6785)</f>
        <v>6101.834339060626</v>
      </c>
    </row>
    <row r="1141" spans="1:8" x14ac:dyDescent="0.2">
      <c r="A1141" s="167" t="s">
        <v>2203</v>
      </c>
      <c r="B1141" s="163" t="s">
        <v>2212</v>
      </c>
      <c r="C1141" s="164" t="s">
        <v>2213</v>
      </c>
      <c r="D1141">
        <v>87.6</v>
      </c>
      <c r="E1141" s="4">
        <v>6400</v>
      </c>
      <c r="F1141">
        <f t="shared" si="34"/>
        <v>4</v>
      </c>
      <c r="G1141" s="6">
        <f t="shared" si="35"/>
        <v>1.7099397688077311</v>
      </c>
      <c r="H1141" s="4">
        <f>E1141*G1141*Inputs!$B$4/SUMPRODUCT($E$5:$E$6785,$G$5:$G$6785)</f>
        <v>5055.017922563562</v>
      </c>
    </row>
    <row r="1142" spans="1:8" x14ac:dyDescent="0.2">
      <c r="A1142" s="167" t="s">
        <v>2203</v>
      </c>
      <c r="B1142" s="163" t="s">
        <v>2214</v>
      </c>
      <c r="C1142" s="164" t="s">
        <v>2215</v>
      </c>
      <c r="D1142">
        <v>79.7</v>
      </c>
      <c r="E1142" s="4">
        <v>9137</v>
      </c>
      <c r="F1142">
        <f t="shared" si="34"/>
        <v>3</v>
      </c>
      <c r="G1142" s="6">
        <f t="shared" si="35"/>
        <v>1.4299489790507947</v>
      </c>
      <c r="H1142" s="4">
        <f>E1142*G1142*Inputs!$B$4/SUMPRODUCT($E$5:$E$6785,$G$5:$G$6785)</f>
        <v>6035.1223593848163</v>
      </c>
    </row>
    <row r="1143" spans="1:8" x14ac:dyDescent="0.2">
      <c r="A1143" s="167" t="s">
        <v>2203</v>
      </c>
      <c r="B1143" s="163" t="s">
        <v>2216</v>
      </c>
      <c r="C1143" s="164" t="s">
        <v>2217</v>
      </c>
      <c r="D1143">
        <v>151.80000000000001</v>
      </c>
      <c r="E1143" s="4">
        <v>9176</v>
      </c>
      <c r="F1143">
        <f t="shared" si="34"/>
        <v>9</v>
      </c>
      <c r="G1143" s="6">
        <f t="shared" si="35"/>
        <v>4.1810192586709229</v>
      </c>
      <c r="H1143" s="4">
        <f>E1143*G1143*Inputs!$B$4/SUMPRODUCT($E$5:$E$6785,$G$5:$G$6785)</f>
        <v>17721.377852449954</v>
      </c>
    </row>
    <row r="1144" spans="1:8" x14ac:dyDescent="0.2">
      <c r="A1144" s="167" t="s">
        <v>2203</v>
      </c>
      <c r="B1144" s="163" t="s">
        <v>2218</v>
      </c>
      <c r="C1144" s="164" t="s">
        <v>2219</v>
      </c>
      <c r="D1144">
        <v>150.9</v>
      </c>
      <c r="E1144" s="4">
        <v>6909</v>
      </c>
      <c r="F1144">
        <f t="shared" si="34"/>
        <v>9</v>
      </c>
      <c r="G1144" s="6">
        <f t="shared" si="35"/>
        <v>4.1810192586709229</v>
      </c>
      <c r="H1144" s="4">
        <f>E1144*G1144*Inputs!$B$4/SUMPRODUCT($E$5:$E$6785,$G$5:$G$6785)</f>
        <v>13343.177809783863</v>
      </c>
    </row>
    <row r="1145" spans="1:8" x14ac:dyDescent="0.2">
      <c r="A1145" s="167" t="s">
        <v>2203</v>
      </c>
      <c r="B1145" s="163" t="s">
        <v>2220</v>
      </c>
      <c r="C1145" s="164" t="s">
        <v>2221</v>
      </c>
      <c r="D1145">
        <v>224.4</v>
      </c>
      <c r="E1145" s="4">
        <v>11414</v>
      </c>
      <c r="F1145">
        <f t="shared" si="34"/>
        <v>10</v>
      </c>
      <c r="G1145" s="6">
        <f t="shared" si="35"/>
        <v>4.9996826525224378</v>
      </c>
      <c r="H1145" s="4">
        <f>E1145*G1145*Inputs!$B$4/SUMPRODUCT($E$5:$E$6785,$G$5:$G$6785)</f>
        <v>26359.806624865789</v>
      </c>
    </row>
    <row r="1146" spans="1:8" x14ac:dyDescent="0.2">
      <c r="A1146" s="167" t="s">
        <v>2203</v>
      </c>
      <c r="B1146" s="163" t="s">
        <v>2222</v>
      </c>
      <c r="C1146" s="164" t="s">
        <v>2223</v>
      </c>
      <c r="D1146">
        <v>110.8</v>
      </c>
      <c r="E1146" s="4">
        <v>5823</v>
      </c>
      <c r="F1146">
        <f t="shared" si="34"/>
        <v>5</v>
      </c>
      <c r="G1146" s="6">
        <f t="shared" si="35"/>
        <v>2.0447540826884101</v>
      </c>
      <c r="H1146" s="4">
        <f>E1146*G1146*Inputs!$B$4/SUMPRODUCT($E$5:$E$6785,$G$5:$G$6785)</f>
        <v>5499.8366004747286</v>
      </c>
    </row>
    <row r="1147" spans="1:8" x14ac:dyDescent="0.2">
      <c r="A1147" s="167" t="s">
        <v>2203</v>
      </c>
      <c r="B1147" s="163" t="s">
        <v>10637</v>
      </c>
      <c r="C1147" s="164" t="s">
        <v>10638</v>
      </c>
      <c r="D1147">
        <v>156.5</v>
      </c>
      <c r="E1147" s="4">
        <v>10224</v>
      </c>
      <c r="F1147">
        <f t="shared" si="34"/>
        <v>9</v>
      </c>
      <c r="G1147" s="6">
        <f t="shared" si="35"/>
        <v>4.1810192586709229</v>
      </c>
      <c r="H1147" s="4">
        <f>E1147*G1147*Inputs!$B$4/SUMPRODUCT($E$5:$E$6785,$G$5:$G$6785)</f>
        <v>19745.353875702738</v>
      </c>
    </row>
    <row r="1148" spans="1:8" x14ac:dyDescent="0.2">
      <c r="A1148" s="167" t="s">
        <v>2203</v>
      </c>
      <c r="B1148" s="163" t="s">
        <v>10639</v>
      </c>
      <c r="C1148" s="164" t="s">
        <v>10640</v>
      </c>
      <c r="D1148">
        <v>120.8</v>
      </c>
      <c r="E1148" s="4">
        <v>5855</v>
      </c>
      <c r="F1148">
        <f t="shared" si="34"/>
        <v>6</v>
      </c>
      <c r="G1148" s="6">
        <f t="shared" si="35"/>
        <v>2.4451266266449672</v>
      </c>
      <c r="H1148" s="4">
        <f>E1148*G1148*Inputs!$B$4/SUMPRODUCT($E$5:$E$6785,$G$5:$G$6785)</f>
        <v>6612.872771201357</v>
      </c>
    </row>
    <row r="1149" spans="1:8" x14ac:dyDescent="0.2">
      <c r="A1149" s="167" t="s">
        <v>2203</v>
      </c>
      <c r="B1149" s="163" t="s">
        <v>10641</v>
      </c>
      <c r="C1149" s="164" t="s">
        <v>10642</v>
      </c>
      <c r="D1149">
        <v>93.1</v>
      </c>
      <c r="E1149" s="4">
        <v>6923</v>
      </c>
      <c r="F1149">
        <f t="shared" si="34"/>
        <v>4</v>
      </c>
      <c r="G1149" s="6">
        <f t="shared" si="35"/>
        <v>1.7099397688077311</v>
      </c>
      <c r="H1149" s="4">
        <f>E1149*G1149*Inputs!$B$4/SUMPRODUCT($E$5:$E$6785,$G$5:$G$6785)</f>
        <v>5468.1076684230529</v>
      </c>
    </row>
    <row r="1150" spans="1:8" x14ac:dyDescent="0.2">
      <c r="A1150" s="167" t="s">
        <v>2203</v>
      </c>
      <c r="B1150" s="163" t="s">
        <v>10643</v>
      </c>
      <c r="C1150" s="164" t="s">
        <v>10644</v>
      </c>
      <c r="D1150">
        <v>200.8</v>
      </c>
      <c r="E1150" s="4">
        <v>8094</v>
      </c>
      <c r="F1150">
        <f t="shared" si="34"/>
        <v>10</v>
      </c>
      <c r="G1150" s="6">
        <f t="shared" si="35"/>
        <v>4.9996826525224378</v>
      </c>
      <c r="H1150" s="4">
        <f>E1150*G1150*Inputs!$B$4/SUMPRODUCT($E$5:$E$6785,$G$5:$G$6785)</f>
        <v>18692.506993312047</v>
      </c>
    </row>
    <row r="1151" spans="1:8" x14ac:dyDescent="0.2">
      <c r="A1151" s="167" t="s">
        <v>2203</v>
      </c>
      <c r="B1151" s="163" t="s">
        <v>10645</v>
      </c>
      <c r="C1151" s="164" t="s">
        <v>10646</v>
      </c>
      <c r="D1151">
        <v>148.30000000000001</v>
      </c>
      <c r="E1151" s="4">
        <v>8164</v>
      </c>
      <c r="F1151">
        <f t="shared" si="34"/>
        <v>8</v>
      </c>
      <c r="G1151" s="6">
        <f t="shared" si="35"/>
        <v>3.4964063234208851</v>
      </c>
      <c r="H1151" s="4">
        <f>E1151*G1151*Inputs!$B$4/SUMPRODUCT($E$5:$E$6785,$G$5:$G$6785)</f>
        <v>13185.2025502463</v>
      </c>
    </row>
    <row r="1152" spans="1:8" x14ac:dyDescent="0.2">
      <c r="A1152" s="167" t="s">
        <v>2203</v>
      </c>
      <c r="B1152" s="163" t="s">
        <v>10647</v>
      </c>
      <c r="C1152" s="164" t="s">
        <v>10648</v>
      </c>
      <c r="D1152">
        <v>126.8</v>
      </c>
      <c r="E1152" s="4">
        <v>9667</v>
      </c>
      <c r="F1152">
        <f t="shared" si="34"/>
        <v>7</v>
      </c>
      <c r="G1152" s="6">
        <f t="shared" si="35"/>
        <v>2.9238940129502371</v>
      </c>
      <c r="H1152" s="4">
        <f>E1152*G1152*Inputs!$B$4/SUMPRODUCT($E$5:$E$6785,$G$5:$G$6785)</f>
        <v>13056.15379860254</v>
      </c>
    </row>
    <row r="1153" spans="1:8" x14ac:dyDescent="0.2">
      <c r="A1153" s="167" t="s">
        <v>2203</v>
      </c>
      <c r="B1153" s="163" t="s">
        <v>10649</v>
      </c>
      <c r="C1153" s="164" t="s">
        <v>10650</v>
      </c>
      <c r="D1153">
        <v>159.19999999999999</v>
      </c>
      <c r="E1153" s="4">
        <v>9134</v>
      </c>
      <c r="F1153">
        <f t="shared" si="34"/>
        <v>9</v>
      </c>
      <c r="G1153" s="6">
        <f t="shared" si="35"/>
        <v>4.1810192586709229</v>
      </c>
      <c r="H1153" s="4">
        <f>E1153*G1153*Inputs!$B$4/SUMPRODUCT($E$5:$E$6785,$G$5:$G$6785)</f>
        <v>17640.264309533333</v>
      </c>
    </row>
    <row r="1154" spans="1:8" x14ac:dyDescent="0.2">
      <c r="A1154" s="167" t="s">
        <v>2203</v>
      </c>
      <c r="B1154" s="163" t="s">
        <v>10651</v>
      </c>
      <c r="C1154" s="164" t="s">
        <v>10652</v>
      </c>
      <c r="D1154">
        <v>163.5</v>
      </c>
      <c r="E1154" s="4">
        <v>8274</v>
      </c>
      <c r="F1154">
        <f t="shared" si="34"/>
        <v>9</v>
      </c>
      <c r="G1154" s="6">
        <f t="shared" si="35"/>
        <v>4.1810192586709229</v>
      </c>
      <c r="H1154" s="4">
        <f>E1154*G1154*Inputs!$B$4/SUMPRODUCT($E$5:$E$6785,$G$5:$G$6785)</f>
        <v>15979.367954573989</v>
      </c>
    </row>
    <row r="1155" spans="1:8" x14ac:dyDescent="0.2">
      <c r="A1155" s="167" t="s">
        <v>2203</v>
      </c>
      <c r="B1155" s="163" t="s">
        <v>10653</v>
      </c>
      <c r="C1155" s="164" t="s">
        <v>10654</v>
      </c>
      <c r="D1155">
        <v>101.6</v>
      </c>
      <c r="E1155" s="4">
        <v>9359</v>
      </c>
      <c r="F1155">
        <f t="shared" si="34"/>
        <v>5</v>
      </c>
      <c r="G1155" s="6">
        <f t="shared" si="35"/>
        <v>2.0447540826884101</v>
      </c>
      <c r="H1155" s="4">
        <f>E1155*G1155*Inputs!$B$4/SUMPRODUCT($E$5:$E$6785,$G$5:$G$6785)</f>
        <v>8839.5965557003237</v>
      </c>
    </row>
    <row r="1156" spans="1:8" x14ac:dyDescent="0.2">
      <c r="A1156" s="167" t="s">
        <v>2203</v>
      </c>
      <c r="B1156" s="163" t="s">
        <v>10655</v>
      </c>
      <c r="C1156" s="164" t="s">
        <v>10656</v>
      </c>
      <c r="D1156">
        <v>130.19999999999999</v>
      </c>
      <c r="E1156" s="4">
        <v>8949</v>
      </c>
      <c r="F1156">
        <f t="shared" si="34"/>
        <v>7</v>
      </c>
      <c r="G1156" s="6">
        <f t="shared" si="35"/>
        <v>2.9238940129502371</v>
      </c>
      <c r="H1156" s="4">
        <f>E1156*G1156*Inputs!$B$4/SUMPRODUCT($E$5:$E$6785,$G$5:$G$6785)</f>
        <v>12086.430158652543</v>
      </c>
    </row>
    <row r="1157" spans="1:8" x14ac:dyDescent="0.2">
      <c r="A1157" s="167" t="s">
        <v>2203</v>
      </c>
      <c r="B1157" s="163" t="s">
        <v>10657</v>
      </c>
      <c r="C1157" s="164" t="s">
        <v>10176</v>
      </c>
      <c r="D1157">
        <v>163.19999999999999</v>
      </c>
      <c r="E1157" s="4">
        <v>9440</v>
      </c>
      <c r="F1157">
        <f t="shared" si="34"/>
        <v>9</v>
      </c>
      <c r="G1157" s="6">
        <f t="shared" si="35"/>
        <v>4.1810192586709229</v>
      </c>
      <c r="H1157" s="4">
        <f>E1157*G1157*Inputs!$B$4/SUMPRODUCT($E$5:$E$6785,$G$5:$G$6785)</f>
        <v>18231.234407925844</v>
      </c>
    </row>
    <row r="1158" spans="1:8" x14ac:dyDescent="0.2">
      <c r="A1158" s="167" t="s">
        <v>2203</v>
      </c>
      <c r="B1158" s="163" t="s">
        <v>10177</v>
      </c>
      <c r="C1158" s="164" t="s">
        <v>10178</v>
      </c>
      <c r="D1158">
        <v>137.4</v>
      </c>
      <c r="E1158" s="4">
        <v>9919</v>
      </c>
      <c r="F1158">
        <f t="shared" ref="F1158:F1221" si="36">VLOOKUP(D1158,$K$5:$L$15,2)</f>
        <v>8</v>
      </c>
      <c r="G1158" s="6">
        <f t="shared" ref="G1158:G1221" si="37">VLOOKUP(F1158,$L$5:$M$15,2,0)</f>
        <v>3.4964063234208851</v>
      </c>
      <c r="H1158" s="4">
        <f>E1158*G1158*Inputs!$B$4/SUMPRODUCT($E$5:$E$6785,$G$5:$G$6785)</f>
        <v>16019.60118764001</v>
      </c>
    </row>
    <row r="1159" spans="1:8" x14ac:dyDescent="0.2">
      <c r="A1159" s="167" t="s">
        <v>2203</v>
      </c>
      <c r="B1159" s="163" t="s">
        <v>10179</v>
      </c>
      <c r="C1159" s="164" t="s">
        <v>10180</v>
      </c>
      <c r="D1159">
        <v>153.4</v>
      </c>
      <c r="E1159" s="4">
        <v>6706</v>
      </c>
      <c r="F1159">
        <f t="shared" si="36"/>
        <v>9</v>
      </c>
      <c r="G1159" s="6">
        <f t="shared" si="37"/>
        <v>4.1810192586709229</v>
      </c>
      <c r="H1159" s="4">
        <f>E1159*G1159*Inputs!$B$4/SUMPRODUCT($E$5:$E$6785,$G$5:$G$6785)</f>
        <v>12951.129019020203</v>
      </c>
    </row>
    <row r="1160" spans="1:8" x14ac:dyDescent="0.2">
      <c r="A1160" s="167" t="s">
        <v>2203</v>
      </c>
      <c r="B1160" s="163" t="s">
        <v>10181</v>
      </c>
      <c r="C1160" s="164" t="s">
        <v>10182</v>
      </c>
      <c r="D1160">
        <v>85.1</v>
      </c>
      <c r="E1160" s="4">
        <v>9648</v>
      </c>
      <c r="F1160">
        <f t="shared" si="36"/>
        <v>3</v>
      </c>
      <c r="G1160" s="6">
        <f t="shared" si="37"/>
        <v>1.4299489790507947</v>
      </c>
      <c r="H1160" s="4">
        <f>E1160*G1160*Inputs!$B$4/SUMPRODUCT($E$5:$E$6785,$G$5:$G$6785)</f>
        <v>6372.6453456653953</v>
      </c>
    </row>
    <row r="1161" spans="1:8" x14ac:dyDescent="0.2">
      <c r="A1161" s="167" t="s">
        <v>10185</v>
      </c>
      <c r="B1161" s="163" t="s">
        <v>10183</v>
      </c>
      <c r="C1161" s="164" t="s">
        <v>10184</v>
      </c>
      <c r="D1161">
        <v>180.3</v>
      </c>
      <c r="E1161" s="4">
        <v>7293</v>
      </c>
      <c r="F1161">
        <f t="shared" si="36"/>
        <v>10</v>
      </c>
      <c r="G1161" s="6">
        <f t="shared" si="37"/>
        <v>4.9996826525224378</v>
      </c>
      <c r="H1161" s="4">
        <f>E1161*G1161*Inputs!$B$4/SUMPRODUCT($E$5:$E$6785,$G$5:$G$6785)</f>
        <v>16842.655485819712</v>
      </c>
    </row>
    <row r="1162" spans="1:8" x14ac:dyDescent="0.2">
      <c r="A1162" s="167" t="s">
        <v>10185</v>
      </c>
      <c r="B1162" s="163" t="s">
        <v>10186</v>
      </c>
      <c r="C1162" s="164" t="s">
        <v>10187</v>
      </c>
      <c r="D1162">
        <v>150.80000000000001</v>
      </c>
      <c r="E1162" s="4">
        <v>6003</v>
      </c>
      <c r="F1162">
        <f t="shared" si="36"/>
        <v>9</v>
      </c>
      <c r="G1162" s="6">
        <f t="shared" si="37"/>
        <v>4.1810192586709229</v>
      </c>
      <c r="H1162" s="4">
        <f>E1162*G1162*Inputs!$B$4/SUMPRODUCT($E$5:$E$6785,$G$5:$G$6785)</f>
        <v>11593.442812582507</v>
      </c>
    </row>
    <row r="1163" spans="1:8" x14ac:dyDescent="0.2">
      <c r="A1163" s="167" t="s">
        <v>10185</v>
      </c>
      <c r="B1163" s="163" t="s">
        <v>10188</v>
      </c>
      <c r="C1163" s="164" t="s">
        <v>10189</v>
      </c>
      <c r="D1163">
        <v>159.1</v>
      </c>
      <c r="E1163" s="4">
        <v>5447</v>
      </c>
      <c r="F1163">
        <f t="shared" si="36"/>
        <v>9</v>
      </c>
      <c r="G1163" s="6">
        <f t="shared" si="37"/>
        <v>4.1810192586709229</v>
      </c>
      <c r="H1163" s="4">
        <f>E1163*G1163*Inputs!$B$4/SUMPRODUCT($E$5:$E$6785,$G$5:$G$6785)</f>
        <v>10519.654006352976</v>
      </c>
    </row>
    <row r="1164" spans="1:8" x14ac:dyDescent="0.2">
      <c r="A1164" s="167" t="s">
        <v>10185</v>
      </c>
      <c r="B1164" s="163" t="s">
        <v>10190</v>
      </c>
      <c r="C1164" s="164" t="s">
        <v>10191</v>
      </c>
      <c r="D1164">
        <v>146.5</v>
      </c>
      <c r="E1164" s="4">
        <v>6207</v>
      </c>
      <c r="F1164">
        <f t="shared" si="36"/>
        <v>8</v>
      </c>
      <c r="G1164" s="6">
        <f t="shared" si="37"/>
        <v>3.4964063234208851</v>
      </c>
      <c r="H1164" s="4">
        <f>E1164*G1164*Inputs!$B$4/SUMPRODUCT($E$5:$E$6785,$G$5:$G$6785)</f>
        <v>10024.565437209552</v>
      </c>
    </row>
    <row r="1165" spans="1:8" x14ac:dyDescent="0.2">
      <c r="A1165" s="167" t="s">
        <v>10185</v>
      </c>
      <c r="B1165" s="163" t="s">
        <v>10192</v>
      </c>
      <c r="C1165" s="164" t="s">
        <v>10193</v>
      </c>
      <c r="D1165">
        <v>122.4</v>
      </c>
      <c r="E1165" s="4">
        <v>5616</v>
      </c>
      <c r="F1165">
        <f t="shared" si="36"/>
        <v>6</v>
      </c>
      <c r="G1165" s="6">
        <f t="shared" si="37"/>
        <v>2.4451266266449672</v>
      </c>
      <c r="H1165" s="4">
        <f>E1165*G1165*Inputs!$B$4/SUMPRODUCT($E$5:$E$6785,$G$5:$G$6785)</f>
        <v>6342.9365470652128</v>
      </c>
    </row>
    <row r="1166" spans="1:8" x14ac:dyDescent="0.2">
      <c r="A1166" s="167" t="s">
        <v>10185</v>
      </c>
      <c r="B1166" s="163" t="s">
        <v>10194</v>
      </c>
      <c r="C1166" s="164" t="s">
        <v>10195</v>
      </c>
      <c r="D1166">
        <v>134.69999999999999</v>
      </c>
      <c r="E1166" s="4">
        <v>5685</v>
      </c>
      <c r="F1166">
        <f t="shared" si="36"/>
        <v>7</v>
      </c>
      <c r="G1166" s="6">
        <f t="shared" si="37"/>
        <v>2.9238940129502371</v>
      </c>
      <c r="H1166" s="4">
        <f>E1166*G1166*Inputs!$B$4/SUMPRODUCT($E$5:$E$6785,$G$5:$G$6785)</f>
        <v>7678.1043079606334</v>
      </c>
    </row>
    <row r="1167" spans="1:8" x14ac:dyDescent="0.2">
      <c r="A1167" s="167" t="s">
        <v>10185</v>
      </c>
      <c r="B1167" s="163" t="s">
        <v>10196</v>
      </c>
      <c r="C1167" s="164" t="s">
        <v>10197</v>
      </c>
      <c r="D1167">
        <v>108</v>
      </c>
      <c r="E1167" s="4">
        <v>9211</v>
      </c>
      <c r="F1167">
        <f t="shared" si="36"/>
        <v>5</v>
      </c>
      <c r="G1167" s="6">
        <f t="shared" si="37"/>
        <v>2.0447540826884101</v>
      </c>
      <c r="H1167" s="4">
        <f>E1167*G1167*Inputs!$B$4/SUMPRODUCT($E$5:$E$6785,$G$5:$G$6785)</f>
        <v>8699.8102227327363</v>
      </c>
    </row>
    <row r="1168" spans="1:8" x14ac:dyDescent="0.2">
      <c r="A1168" s="167" t="s">
        <v>10185</v>
      </c>
      <c r="B1168" s="163" t="s">
        <v>10198</v>
      </c>
      <c r="C1168" s="164" t="s">
        <v>10199</v>
      </c>
      <c r="D1168">
        <v>107.4</v>
      </c>
      <c r="E1168" s="4">
        <v>6936</v>
      </c>
      <c r="F1168">
        <f t="shared" si="36"/>
        <v>5</v>
      </c>
      <c r="G1168" s="6">
        <f t="shared" si="37"/>
        <v>2.0447540826884101</v>
      </c>
      <c r="H1168" s="4">
        <f>E1168*G1168*Inputs!$B$4/SUMPRODUCT($E$5:$E$6785,$G$5:$G$6785)</f>
        <v>6551.0676044809752</v>
      </c>
    </row>
    <row r="1169" spans="1:8" x14ac:dyDescent="0.2">
      <c r="A1169" s="167" t="s">
        <v>10185</v>
      </c>
      <c r="B1169" s="163" t="s">
        <v>10200</v>
      </c>
      <c r="C1169" s="164" t="s">
        <v>10201</v>
      </c>
      <c r="D1169">
        <v>136.69999999999999</v>
      </c>
      <c r="E1169" s="4">
        <v>6106</v>
      </c>
      <c r="F1169">
        <f t="shared" si="36"/>
        <v>8</v>
      </c>
      <c r="G1169" s="6">
        <f t="shared" si="37"/>
        <v>3.4964063234208851</v>
      </c>
      <c r="H1169" s="4">
        <f>E1169*G1169*Inputs!$B$4/SUMPRODUCT($E$5:$E$6785,$G$5:$G$6785)</f>
        <v>9861.4461993880341</v>
      </c>
    </row>
    <row r="1170" spans="1:8" x14ac:dyDescent="0.2">
      <c r="A1170" s="167" t="s">
        <v>10185</v>
      </c>
      <c r="B1170" s="163" t="s">
        <v>10202</v>
      </c>
      <c r="C1170" s="164" t="s">
        <v>10203</v>
      </c>
      <c r="D1170">
        <v>136.9</v>
      </c>
      <c r="E1170" s="4">
        <v>6596</v>
      </c>
      <c r="F1170">
        <f t="shared" si="36"/>
        <v>8</v>
      </c>
      <c r="G1170" s="6">
        <f t="shared" si="37"/>
        <v>3.4964063234208851</v>
      </c>
      <c r="H1170" s="4">
        <f>E1170*G1170*Inputs!$B$4/SUMPRODUCT($E$5:$E$6785,$G$5:$G$6785)</f>
        <v>10652.816759116193</v>
      </c>
    </row>
    <row r="1171" spans="1:8" x14ac:dyDescent="0.2">
      <c r="A1171" s="167" t="s">
        <v>10185</v>
      </c>
      <c r="B1171" s="163" t="s">
        <v>10204</v>
      </c>
      <c r="C1171" s="164" t="s">
        <v>10205</v>
      </c>
      <c r="D1171">
        <v>100.1</v>
      </c>
      <c r="E1171" s="4">
        <v>6370</v>
      </c>
      <c r="F1171">
        <f t="shared" si="36"/>
        <v>5</v>
      </c>
      <c r="G1171" s="6">
        <f t="shared" si="37"/>
        <v>2.0447540826884101</v>
      </c>
      <c r="H1171" s="4">
        <f>E1171*G1171*Inputs!$B$4/SUMPRODUCT($E$5:$E$6785,$G$5:$G$6785)</f>
        <v>6016.4793311049316</v>
      </c>
    </row>
    <row r="1172" spans="1:8" x14ac:dyDescent="0.2">
      <c r="A1172" s="167" t="s">
        <v>10185</v>
      </c>
      <c r="B1172" s="163" t="s">
        <v>10206</v>
      </c>
      <c r="C1172" s="164" t="s">
        <v>10207</v>
      </c>
      <c r="D1172">
        <v>140.9</v>
      </c>
      <c r="E1172" s="4">
        <v>9405</v>
      </c>
      <c r="F1172">
        <f t="shared" si="36"/>
        <v>8</v>
      </c>
      <c r="G1172" s="6">
        <f t="shared" si="37"/>
        <v>3.4964063234208851</v>
      </c>
      <c r="H1172" s="4">
        <f>E1172*G1172*Inputs!$B$4/SUMPRODUCT($E$5:$E$6785,$G$5:$G$6785)</f>
        <v>15189.469620904762</v>
      </c>
    </row>
    <row r="1173" spans="1:8" x14ac:dyDescent="0.2">
      <c r="A1173" s="167" t="s">
        <v>10185</v>
      </c>
      <c r="B1173" s="163" t="s">
        <v>10208</v>
      </c>
      <c r="C1173" s="164" t="s">
        <v>10209</v>
      </c>
      <c r="D1173">
        <v>78.5</v>
      </c>
      <c r="E1173" s="4">
        <v>10686</v>
      </c>
      <c r="F1173">
        <f t="shared" si="36"/>
        <v>3</v>
      </c>
      <c r="G1173" s="6">
        <f t="shared" si="37"/>
        <v>1.4299489790507947</v>
      </c>
      <c r="H1173" s="4">
        <f>E1173*G1173*Inputs!$B$4/SUMPRODUCT($E$5:$E$6785,$G$5:$G$6785)</f>
        <v>7058.2595526306395</v>
      </c>
    </row>
    <row r="1174" spans="1:8" x14ac:dyDescent="0.2">
      <c r="A1174" s="167" t="s">
        <v>10185</v>
      </c>
      <c r="B1174" s="163" t="s">
        <v>10210</v>
      </c>
      <c r="C1174" s="164" t="s">
        <v>10211</v>
      </c>
      <c r="D1174">
        <v>89.5</v>
      </c>
      <c r="E1174" s="4">
        <v>9588</v>
      </c>
      <c r="F1174">
        <f t="shared" si="36"/>
        <v>4</v>
      </c>
      <c r="G1174" s="6">
        <f t="shared" si="37"/>
        <v>1.7099397688077311</v>
      </c>
      <c r="H1174" s="4">
        <f>E1174*G1174*Inputs!$B$4/SUMPRODUCT($E$5:$E$6785,$G$5:$G$6785)</f>
        <v>7573.0487252405355</v>
      </c>
    </row>
    <row r="1175" spans="1:8" x14ac:dyDescent="0.2">
      <c r="A1175" s="167" t="s">
        <v>10185</v>
      </c>
      <c r="B1175" s="163" t="s">
        <v>10212</v>
      </c>
      <c r="C1175" s="164" t="s">
        <v>10213</v>
      </c>
      <c r="D1175">
        <v>88.8</v>
      </c>
      <c r="E1175" s="4">
        <v>5746</v>
      </c>
      <c r="F1175">
        <f t="shared" si="36"/>
        <v>4</v>
      </c>
      <c r="G1175" s="6">
        <f t="shared" si="37"/>
        <v>1.7099397688077311</v>
      </c>
      <c r="H1175" s="4">
        <f>E1175*G1175*Inputs!$B$4/SUMPRODUCT($E$5:$E$6785,$G$5:$G$6785)</f>
        <v>4538.4582786015981</v>
      </c>
    </row>
    <row r="1176" spans="1:8" x14ac:dyDescent="0.2">
      <c r="A1176" s="167" t="s">
        <v>10185</v>
      </c>
      <c r="B1176" s="163" t="s">
        <v>10214</v>
      </c>
      <c r="C1176" s="164" t="s">
        <v>10215</v>
      </c>
      <c r="D1176">
        <v>255.6</v>
      </c>
      <c r="E1176" s="4">
        <v>10879</v>
      </c>
      <c r="F1176">
        <f t="shared" si="36"/>
        <v>10</v>
      </c>
      <c r="G1176" s="6">
        <f t="shared" si="37"/>
        <v>4.9996826525224378</v>
      </c>
      <c r="H1176" s="4">
        <f>E1176*G1176*Inputs!$B$4/SUMPRODUCT($E$5:$E$6785,$G$5:$G$6785)</f>
        <v>25124.262858937698</v>
      </c>
    </row>
    <row r="1177" spans="1:8" x14ac:dyDescent="0.2">
      <c r="A1177" s="167" t="s">
        <v>10185</v>
      </c>
      <c r="B1177" s="163" t="s">
        <v>10216</v>
      </c>
      <c r="C1177" s="164" t="s">
        <v>10217</v>
      </c>
      <c r="D1177">
        <v>177.5</v>
      </c>
      <c r="E1177" s="4">
        <v>9056</v>
      </c>
      <c r="F1177">
        <f t="shared" si="36"/>
        <v>10</v>
      </c>
      <c r="G1177" s="6">
        <f t="shared" si="37"/>
        <v>4.9996826525224378</v>
      </c>
      <c r="H1177" s="4">
        <f>E1177*G1177*Inputs!$B$4/SUMPRODUCT($E$5:$E$6785,$G$5:$G$6785)</f>
        <v>20914.176344382737</v>
      </c>
    </row>
    <row r="1178" spans="1:8" x14ac:dyDescent="0.2">
      <c r="A1178" s="167" t="s">
        <v>10185</v>
      </c>
      <c r="B1178" s="163" t="s">
        <v>10218</v>
      </c>
      <c r="C1178" s="164" t="s">
        <v>10219</v>
      </c>
      <c r="D1178">
        <v>133.19999999999999</v>
      </c>
      <c r="E1178" s="4">
        <v>5660</v>
      </c>
      <c r="F1178">
        <f t="shared" si="36"/>
        <v>7</v>
      </c>
      <c r="G1178" s="6">
        <f t="shared" si="37"/>
        <v>2.9238940129502371</v>
      </c>
      <c r="H1178" s="4">
        <f>E1178*G1178*Inputs!$B$4/SUMPRODUCT($E$5:$E$6785,$G$5:$G$6785)</f>
        <v>7644.3395572659965</v>
      </c>
    </row>
    <row r="1179" spans="1:8" x14ac:dyDescent="0.2">
      <c r="A1179" s="167" t="s">
        <v>10185</v>
      </c>
      <c r="B1179" s="163" t="s">
        <v>10220</v>
      </c>
      <c r="C1179" s="164" t="s">
        <v>10221</v>
      </c>
      <c r="D1179">
        <v>150.9</v>
      </c>
      <c r="E1179" s="4">
        <v>7219</v>
      </c>
      <c r="F1179">
        <f t="shared" si="36"/>
        <v>9</v>
      </c>
      <c r="G1179" s="6">
        <f t="shared" si="37"/>
        <v>4.1810192586709229</v>
      </c>
      <c r="H1179" s="4">
        <f>E1179*G1179*Inputs!$B$4/SUMPRODUCT($E$5:$E$6785,$G$5:$G$6785)</f>
        <v>13941.873007501767</v>
      </c>
    </row>
    <row r="1180" spans="1:8" x14ac:dyDescent="0.2">
      <c r="A1180" s="167" t="s">
        <v>10185</v>
      </c>
      <c r="B1180" s="163" t="s">
        <v>10222</v>
      </c>
      <c r="C1180" s="164" t="s">
        <v>10223</v>
      </c>
      <c r="D1180">
        <v>157.19999999999999</v>
      </c>
      <c r="E1180" s="4">
        <v>10730</v>
      </c>
      <c r="F1180">
        <f t="shared" si="36"/>
        <v>9</v>
      </c>
      <c r="G1180" s="6">
        <f t="shared" si="37"/>
        <v>4.1810192586709229</v>
      </c>
      <c r="H1180" s="4">
        <f>E1180*G1180*Inputs!$B$4/SUMPRODUCT($E$5:$E$6785,$G$5:$G$6785)</f>
        <v>20722.578940364867</v>
      </c>
    </row>
    <row r="1181" spans="1:8" x14ac:dyDescent="0.2">
      <c r="A1181" s="167" t="s">
        <v>10185</v>
      </c>
      <c r="B1181" s="163" t="s">
        <v>10224</v>
      </c>
      <c r="C1181" s="164" t="s">
        <v>10225</v>
      </c>
      <c r="D1181">
        <v>141.4</v>
      </c>
      <c r="E1181" s="4">
        <v>11013</v>
      </c>
      <c r="F1181">
        <f t="shared" si="36"/>
        <v>8</v>
      </c>
      <c r="G1181" s="6">
        <f t="shared" si="37"/>
        <v>3.4964063234208851</v>
      </c>
      <c r="H1181" s="4">
        <f>E1181*G1181*Inputs!$B$4/SUMPRODUCT($E$5:$E$6785,$G$5:$G$6785)</f>
        <v>17786.457090380027</v>
      </c>
    </row>
    <row r="1182" spans="1:8" x14ac:dyDescent="0.2">
      <c r="A1182" s="167" t="s">
        <v>10185</v>
      </c>
      <c r="B1182" s="163" t="s">
        <v>10226</v>
      </c>
      <c r="C1182" s="164" t="s">
        <v>10227</v>
      </c>
      <c r="D1182">
        <v>196.1</v>
      </c>
      <c r="E1182" s="4">
        <v>10195</v>
      </c>
      <c r="F1182">
        <f t="shared" si="36"/>
        <v>10</v>
      </c>
      <c r="G1182" s="6">
        <f t="shared" si="37"/>
        <v>4.9996826525224378</v>
      </c>
      <c r="H1182" s="4">
        <f>E1182*G1182*Inputs!$B$4/SUMPRODUCT($E$5:$E$6785,$G$5:$G$6785)</f>
        <v>23544.614380629639</v>
      </c>
    </row>
    <row r="1183" spans="1:8" x14ac:dyDescent="0.2">
      <c r="A1183" s="167" t="s">
        <v>10185</v>
      </c>
      <c r="B1183" s="163" t="s">
        <v>10228</v>
      </c>
      <c r="C1183" s="164" t="s">
        <v>10229</v>
      </c>
      <c r="D1183">
        <v>198.2</v>
      </c>
      <c r="E1183" s="4">
        <v>5131</v>
      </c>
      <c r="F1183">
        <f t="shared" si="36"/>
        <v>10</v>
      </c>
      <c r="G1183" s="6">
        <f t="shared" si="37"/>
        <v>4.9996826525224378</v>
      </c>
      <c r="H1183" s="4">
        <f>E1183*G1183*Inputs!$B$4/SUMPRODUCT($E$5:$E$6785,$G$5:$G$6785)</f>
        <v>11849.673014910317</v>
      </c>
    </row>
    <row r="1184" spans="1:8" x14ac:dyDescent="0.2">
      <c r="A1184" s="167" t="s">
        <v>10185</v>
      </c>
      <c r="B1184" s="163" t="s">
        <v>10230</v>
      </c>
      <c r="C1184" s="164" t="s">
        <v>10231</v>
      </c>
      <c r="D1184">
        <v>241.6</v>
      </c>
      <c r="E1184" s="4">
        <v>5510</v>
      </c>
      <c r="F1184">
        <f t="shared" si="36"/>
        <v>10</v>
      </c>
      <c r="G1184" s="6">
        <f t="shared" si="37"/>
        <v>4.9996826525224378</v>
      </c>
      <c r="H1184" s="4">
        <f>E1184*G1184*Inputs!$B$4/SUMPRODUCT($E$5:$E$6785,$G$5:$G$6785)</f>
        <v>12724.946075259373</v>
      </c>
    </row>
    <row r="1185" spans="1:8" x14ac:dyDescent="0.2">
      <c r="A1185" s="167" t="s">
        <v>10185</v>
      </c>
      <c r="B1185" s="163" t="s">
        <v>10232</v>
      </c>
      <c r="C1185" s="164" t="s">
        <v>10233</v>
      </c>
      <c r="D1185">
        <v>180.3</v>
      </c>
      <c r="E1185" s="4">
        <v>5648</v>
      </c>
      <c r="F1185">
        <f t="shared" si="36"/>
        <v>10</v>
      </c>
      <c r="G1185" s="6">
        <f t="shared" si="37"/>
        <v>4.9996826525224378</v>
      </c>
      <c r="H1185" s="4">
        <f>E1185*G1185*Inputs!$B$4/SUMPRODUCT($E$5:$E$6785,$G$5:$G$6785)</f>
        <v>13043.647084040824</v>
      </c>
    </row>
    <row r="1186" spans="1:8" x14ac:dyDescent="0.2">
      <c r="A1186" s="167" t="s">
        <v>10185</v>
      </c>
      <c r="B1186" s="163" t="s">
        <v>10234</v>
      </c>
      <c r="C1186" s="164" t="s">
        <v>10235</v>
      </c>
      <c r="D1186">
        <v>239.9</v>
      </c>
      <c r="E1186" s="4">
        <v>6261</v>
      </c>
      <c r="F1186">
        <f t="shared" si="36"/>
        <v>10</v>
      </c>
      <c r="G1186" s="6">
        <f t="shared" si="37"/>
        <v>4.9996826525224378</v>
      </c>
      <c r="H1186" s="4">
        <f>E1186*G1186*Inputs!$B$4/SUMPRODUCT($E$5:$E$6785,$G$5:$G$6785)</f>
        <v>14459.326202758426</v>
      </c>
    </row>
    <row r="1187" spans="1:8" x14ac:dyDescent="0.2">
      <c r="A1187" s="167" t="s">
        <v>10185</v>
      </c>
      <c r="B1187" s="163" t="s">
        <v>10236</v>
      </c>
      <c r="C1187" s="164" t="s">
        <v>10237</v>
      </c>
      <c r="D1187">
        <v>156.4</v>
      </c>
      <c r="E1187" s="4">
        <v>6081</v>
      </c>
      <c r="F1187">
        <f t="shared" si="36"/>
        <v>9</v>
      </c>
      <c r="G1187" s="6">
        <f t="shared" si="37"/>
        <v>4.1810192586709229</v>
      </c>
      <c r="H1187" s="4">
        <f>E1187*G1187*Inputs!$B$4/SUMPRODUCT($E$5:$E$6785,$G$5:$G$6785)</f>
        <v>11744.082249427654</v>
      </c>
    </row>
    <row r="1188" spans="1:8" x14ac:dyDescent="0.2">
      <c r="A1188" s="167" t="s">
        <v>10185</v>
      </c>
      <c r="B1188" s="163" t="s">
        <v>10238</v>
      </c>
      <c r="C1188" s="164" t="s">
        <v>10239</v>
      </c>
      <c r="D1188">
        <v>171.6</v>
      </c>
      <c r="E1188" s="4">
        <v>8501</v>
      </c>
      <c r="F1188">
        <f t="shared" si="36"/>
        <v>10</v>
      </c>
      <c r="G1188" s="6">
        <f t="shared" si="37"/>
        <v>4.9996826525224378</v>
      </c>
      <c r="H1188" s="4">
        <f>E1188*G1188*Inputs!$B$4/SUMPRODUCT($E$5:$E$6785,$G$5:$G$6785)</f>
        <v>19632.444026457335</v>
      </c>
    </row>
    <row r="1189" spans="1:8" x14ac:dyDescent="0.2">
      <c r="A1189" s="167" t="s">
        <v>10185</v>
      </c>
      <c r="B1189" s="163" t="s">
        <v>10240</v>
      </c>
      <c r="C1189" s="164" t="s">
        <v>10241</v>
      </c>
      <c r="D1189">
        <v>110.3</v>
      </c>
      <c r="E1189" s="4">
        <v>10345</v>
      </c>
      <c r="F1189">
        <f t="shared" si="36"/>
        <v>5</v>
      </c>
      <c r="G1189" s="6">
        <f t="shared" si="37"/>
        <v>2.0447540826884101</v>
      </c>
      <c r="H1189" s="4">
        <f>E1189*G1189*Inputs!$B$4/SUMPRODUCT($E$5:$E$6785,$G$5:$G$6785)</f>
        <v>9770.8757739843841</v>
      </c>
    </row>
    <row r="1190" spans="1:8" x14ac:dyDescent="0.2">
      <c r="A1190" s="167" t="s">
        <v>10185</v>
      </c>
      <c r="B1190" s="163" t="s">
        <v>10242</v>
      </c>
      <c r="C1190" s="164" t="s">
        <v>10243</v>
      </c>
      <c r="D1190">
        <v>116.9</v>
      </c>
      <c r="E1190" s="4">
        <v>9868</v>
      </c>
      <c r="F1190">
        <f t="shared" si="36"/>
        <v>6</v>
      </c>
      <c r="G1190" s="6">
        <f t="shared" si="37"/>
        <v>2.4451266266449672</v>
      </c>
      <c r="H1190" s="4">
        <f>E1190*G1190*Inputs!$B$4/SUMPRODUCT($E$5:$E$6785,$G$5:$G$6785)</f>
        <v>11145.316568098206</v>
      </c>
    </row>
    <row r="1191" spans="1:8" x14ac:dyDescent="0.2">
      <c r="A1191" s="167" t="s">
        <v>10246</v>
      </c>
      <c r="B1191" s="163" t="s">
        <v>10244</v>
      </c>
      <c r="C1191" s="164" t="s">
        <v>10245</v>
      </c>
      <c r="D1191">
        <v>116.1</v>
      </c>
      <c r="E1191" s="4">
        <v>7392</v>
      </c>
      <c r="F1191">
        <f t="shared" si="36"/>
        <v>6</v>
      </c>
      <c r="G1191" s="6">
        <f t="shared" si="37"/>
        <v>2.4451266266449672</v>
      </c>
      <c r="H1191" s="4">
        <f>E1191*G1191*Inputs!$B$4/SUMPRODUCT($E$5:$E$6785,$G$5:$G$6785)</f>
        <v>8348.8224636584855</v>
      </c>
    </row>
    <row r="1192" spans="1:8" x14ac:dyDescent="0.2">
      <c r="A1192" s="167" t="s">
        <v>10246</v>
      </c>
      <c r="B1192" s="163" t="s">
        <v>10247</v>
      </c>
      <c r="C1192" s="164" t="s">
        <v>10248</v>
      </c>
      <c r="D1192">
        <v>139.30000000000001</v>
      </c>
      <c r="E1192" s="4">
        <v>7939</v>
      </c>
      <c r="F1192">
        <f t="shared" si="36"/>
        <v>8</v>
      </c>
      <c r="G1192" s="6">
        <f t="shared" si="37"/>
        <v>3.4964063234208851</v>
      </c>
      <c r="H1192" s="4">
        <f>E1192*G1192*Inputs!$B$4/SUMPRODUCT($E$5:$E$6785,$G$5:$G$6785)</f>
        <v>12821.818109554801</v>
      </c>
    </row>
    <row r="1193" spans="1:8" x14ac:dyDescent="0.2">
      <c r="A1193" s="167" t="s">
        <v>10246</v>
      </c>
      <c r="B1193" s="163" t="s">
        <v>10249</v>
      </c>
      <c r="C1193" s="164" t="s">
        <v>10250</v>
      </c>
      <c r="D1193">
        <v>114.6</v>
      </c>
      <c r="E1193" s="4">
        <v>8604</v>
      </c>
      <c r="F1193">
        <f t="shared" si="36"/>
        <v>6</v>
      </c>
      <c r="G1193" s="6">
        <f t="shared" si="37"/>
        <v>2.4451266266449672</v>
      </c>
      <c r="H1193" s="4">
        <f>E1193*G1193*Inputs!$B$4/SUMPRODUCT($E$5:$E$6785,$G$5:$G$6785)</f>
        <v>9717.7040689011901</v>
      </c>
    </row>
    <row r="1194" spans="1:8" x14ac:dyDescent="0.2">
      <c r="A1194" s="167" t="s">
        <v>10246</v>
      </c>
      <c r="B1194" s="163" t="s">
        <v>2930</v>
      </c>
      <c r="C1194" s="164" t="s">
        <v>2931</v>
      </c>
      <c r="D1194">
        <v>195.5</v>
      </c>
      <c r="E1194" s="4">
        <v>6839</v>
      </c>
      <c r="F1194">
        <f t="shared" si="36"/>
        <v>10</v>
      </c>
      <c r="G1194" s="6">
        <f t="shared" si="37"/>
        <v>4.9996826525224378</v>
      </c>
      <c r="H1194" s="4">
        <f>E1194*G1194*Inputs!$B$4/SUMPRODUCT($E$5:$E$6785,$G$5:$G$6785)</f>
        <v>15794.175355480736</v>
      </c>
    </row>
    <row r="1195" spans="1:8" x14ac:dyDescent="0.2">
      <c r="A1195" s="167" t="s">
        <v>10246</v>
      </c>
      <c r="B1195" s="163" t="s">
        <v>2932</v>
      </c>
      <c r="C1195" s="164" t="s">
        <v>2933</v>
      </c>
      <c r="D1195">
        <v>110.7</v>
      </c>
      <c r="E1195" s="4">
        <v>5841</v>
      </c>
      <c r="F1195">
        <f t="shared" si="36"/>
        <v>5</v>
      </c>
      <c r="G1195" s="6">
        <f t="shared" si="37"/>
        <v>2.0447540826884101</v>
      </c>
      <c r="H1195" s="4">
        <f>E1195*G1195*Inputs!$B$4/SUMPRODUCT($E$5:$E$6785,$G$5:$G$6785)</f>
        <v>5516.8376409707862</v>
      </c>
    </row>
    <row r="1196" spans="1:8" x14ac:dyDescent="0.2">
      <c r="A1196" s="167" t="s">
        <v>10246</v>
      </c>
      <c r="B1196" s="163" t="s">
        <v>2934</v>
      </c>
      <c r="C1196" s="164" t="s">
        <v>2935</v>
      </c>
      <c r="D1196">
        <v>98.9</v>
      </c>
      <c r="E1196" s="4">
        <v>6192</v>
      </c>
      <c r="F1196">
        <f t="shared" si="36"/>
        <v>4</v>
      </c>
      <c r="G1196" s="6">
        <f t="shared" si="37"/>
        <v>1.7099397688077311</v>
      </c>
      <c r="H1196" s="4">
        <f>E1196*G1196*Inputs!$B$4/SUMPRODUCT($E$5:$E$6785,$G$5:$G$6785)</f>
        <v>4890.7298400802447</v>
      </c>
    </row>
    <row r="1197" spans="1:8" x14ac:dyDescent="0.2">
      <c r="A1197" s="167" t="s">
        <v>10246</v>
      </c>
      <c r="B1197" s="163" t="s">
        <v>2936</v>
      </c>
      <c r="C1197" s="164" t="s">
        <v>6837</v>
      </c>
      <c r="D1197">
        <v>145.19999999999999</v>
      </c>
      <c r="E1197" s="4">
        <v>6073</v>
      </c>
      <c r="F1197">
        <f t="shared" si="36"/>
        <v>8</v>
      </c>
      <c r="G1197" s="6">
        <f t="shared" si="37"/>
        <v>3.4964063234208851</v>
      </c>
      <c r="H1197" s="4">
        <f>E1197*G1197*Inputs!$B$4/SUMPRODUCT($E$5:$E$6785,$G$5:$G$6785)</f>
        <v>9808.1498147532802</v>
      </c>
    </row>
    <row r="1198" spans="1:8" x14ac:dyDescent="0.2">
      <c r="A1198" s="167" t="s">
        <v>10246</v>
      </c>
      <c r="B1198" s="163" t="s">
        <v>6838</v>
      </c>
      <c r="C1198" s="164" t="s">
        <v>6839</v>
      </c>
      <c r="D1198">
        <v>94.6</v>
      </c>
      <c r="E1198" s="4">
        <v>6096</v>
      </c>
      <c r="F1198">
        <f t="shared" si="36"/>
        <v>4</v>
      </c>
      <c r="G1198" s="6">
        <f t="shared" si="37"/>
        <v>1.7099397688077311</v>
      </c>
      <c r="H1198" s="4">
        <f>E1198*G1198*Inputs!$B$4/SUMPRODUCT($E$5:$E$6785,$G$5:$G$6785)</f>
        <v>4814.9045712417928</v>
      </c>
    </row>
    <row r="1199" spans="1:8" x14ac:dyDescent="0.2">
      <c r="A1199" s="167" t="s">
        <v>10246</v>
      </c>
      <c r="B1199" s="163" t="s">
        <v>6840</v>
      </c>
      <c r="C1199" s="164" t="s">
        <v>6841</v>
      </c>
      <c r="D1199">
        <v>110.8</v>
      </c>
      <c r="E1199" s="4">
        <v>7668</v>
      </c>
      <c r="F1199">
        <f t="shared" si="36"/>
        <v>5</v>
      </c>
      <c r="G1199" s="6">
        <f t="shared" si="37"/>
        <v>2.0447540826884101</v>
      </c>
      <c r="H1199" s="4">
        <f>E1199*G1199*Inputs!$B$4/SUMPRODUCT($E$5:$E$6785,$G$5:$G$6785)</f>
        <v>7242.443251320663</v>
      </c>
    </row>
    <row r="1200" spans="1:8" x14ac:dyDescent="0.2">
      <c r="A1200" s="167" t="s">
        <v>10246</v>
      </c>
      <c r="B1200" s="163" t="s">
        <v>6842</v>
      </c>
      <c r="C1200" s="164" t="s">
        <v>6843</v>
      </c>
      <c r="D1200">
        <v>79.5</v>
      </c>
      <c r="E1200" s="4">
        <v>7689</v>
      </c>
      <c r="F1200">
        <f t="shared" si="36"/>
        <v>3</v>
      </c>
      <c r="G1200" s="6">
        <f t="shared" si="37"/>
        <v>1.4299489790507947</v>
      </c>
      <c r="H1200" s="4">
        <f>E1200*G1200*Inputs!$B$4/SUMPRODUCT($E$5:$E$6785,$G$5:$G$6785)</f>
        <v>5078.6971458148046</v>
      </c>
    </row>
    <row r="1201" spans="1:8" x14ac:dyDescent="0.2">
      <c r="A1201" s="167" t="s">
        <v>10246</v>
      </c>
      <c r="B1201" s="163" t="s">
        <v>6844</v>
      </c>
      <c r="C1201" s="164" t="s">
        <v>6845</v>
      </c>
      <c r="D1201">
        <v>95.9</v>
      </c>
      <c r="E1201" s="4">
        <v>6384</v>
      </c>
      <c r="F1201">
        <f t="shared" si="36"/>
        <v>4</v>
      </c>
      <c r="G1201" s="6">
        <f t="shared" si="37"/>
        <v>1.7099397688077311</v>
      </c>
      <c r="H1201" s="4">
        <f>E1201*G1201*Inputs!$B$4/SUMPRODUCT($E$5:$E$6785,$G$5:$G$6785)</f>
        <v>5042.3803777571529</v>
      </c>
    </row>
    <row r="1202" spans="1:8" x14ac:dyDescent="0.2">
      <c r="A1202" s="167" t="s">
        <v>10246</v>
      </c>
      <c r="B1202" s="163" t="s">
        <v>6846</v>
      </c>
      <c r="C1202" s="164" t="s">
        <v>6847</v>
      </c>
      <c r="D1202">
        <v>110.5</v>
      </c>
      <c r="E1202" s="4">
        <v>7450</v>
      </c>
      <c r="F1202">
        <f t="shared" si="36"/>
        <v>5</v>
      </c>
      <c r="G1202" s="6">
        <f t="shared" si="37"/>
        <v>2.0447540826884101</v>
      </c>
      <c r="H1202" s="4">
        <f>E1202*G1202*Inputs!$B$4/SUMPRODUCT($E$5:$E$6785,$G$5:$G$6785)</f>
        <v>7036.5417608684056</v>
      </c>
    </row>
    <row r="1203" spans="1:8" x14ac:dyDescent="0.2">
      <c r="A1203" s="167" t="s">
        <v>10246</v>
      </c>
      <c r="B1203" s="163" t="s">
        <v>6848</v>
      </c>
      <c r="C1203" s="164" t="s">
        <v>6849</v>
      </c>
      <c r="D1203">
        <v>73</v>
      </c>
      <c r="E1203" s="4">
        <v>8037</v>
      </c>
      <c r="F1203">
        <f t="shared" si="36"/>
        <v>2</v>
      </c>
      <c r="G1203" s="6">
        <f t="shared" si="37"/>
        <v>1.195804741189294</v>
      </c>
      <c r="H1203" s="4">
        <f>E1203*G1203*Inputs!$B$4/SUMPRODUCT($E$5:$E$6785,$G$5:$G$6785)</f>
        <v>4439.3169396736757</v>
      </c>
    </row>
    <row r="1204" spans="1:8" x14ac:dyDescent="0.2">
      <c r="A1204" s="167" t="s">
        <v>10246</v>
      </c>
      <c r="B1204" s="163" t="s">
        <v>6850</v>
      </c>
      <c r="C1204" s="164" t="s">
        <v>6851</v>
      </c>
      <c r="D1204">
        <v>258.3</v>
      </c>
      <c r="E1204" s="4">
        <v>6200</v>
      </c>
      <c r="F1204">
        <f t="shared" si="36"/>
        <v>10</v>
      </c>
      <c r="G1204" s="6">
        <f t="shared" si="37"/>
        <v>4.9996826525224378</v>
      </c>
      <c r="H1204" s="4">
        <f>E1204*G1204*Inputs!$B$4/SUMPRODUCT($E$5:$E$6785,$G$5:$G$6785)</f>
        <v>14318.451119166628</v>
      </c>
    </row>
    <row r="1205" spans="1:8" x14ac:dyDescent="0.2">
      <c r="A1205" s="167" t="s">
        <v>10246</v>
      </c>
      <c r="B1205" s="163" t="s">
        <v>6852</v>
      </c>
      <c r="C1205" s="164" t="s">
        <v>6853</v>
      </c>
      <c r="D1205">
        <v>110.7</v>
      </c>
      <c r="E1205" s="4">
        <v>5935</v>
      </c>
      <c r="F1205">
        <f t="shared" si="36"/>
        <v>5</v>
      </c>
      <c r="G1205" s="6">
        <f t="shared" si="37"/>
        <v>2.0447540826884101</v>
      </c>
      <c r="H1205" s="4">
        <f>E1205*G1205*Inputs!$B$4/SUMPRODUCT($E$5:$E$6785,$G$5:$G$6785)</f>
        <v>5605.6208524501999</v>
      </c>
    </row>
    <row r="1206" spans="1:8" x14ac:dyDescent="0.2">
      <c r="A1206" s="167" t="s">
        <v>10246</v>
      </c>
      <c r="B1206" s="163" t="s">
        <v>6854</v>
      </c>
      <c r="C1206" s="164" t="s">
        <v>6855</v>
      </c>
      <c r="D1206">
        <v>176.7</v>
      </c>
      <c r="E1206" s="4">
        <v>5980</v>
      </c>
      <c r="F1206">
        <f t="shared" si="36"/>
        <v>10</v>
      </c>
      <c r="G1206" s="6">
        <f t="shared" si="37"/>
        <v>4.9996826525224378</v>
      </c>
      <c r="H1206" s="4">
        <f>E1206*G1206*Inputs!$B$4/SUMPRODUCT($E$5:$E$6785,$G$5:$G$6785)</f>
        <v>13810.377047196198</v>
      </c>
    </row>
    <row r="1207" spans="1:8" x14ac:dyDescent="0.2">
      <c r="A1207" s="167" t="s">
        <v>10246</v>
      </c>
      <c r="B1207" s="163" t="s">
        <v>6856</v>
      </c>
      <c r="C1207" s="164" t="s">
        <v>10712</v>
      </c>
      <c r="D1207">
        <v>66.2</v>
      </c>
      <c r="E1207" s="4">
        <v>5865</v>
      </c>
      <c r="F1207">
        <f t="shared" si="36"/>
        <v>2</v>
      </c>
      <c r="G1207" s="6">
        <f t="shared" si="37"/>
        <v>1.195804741189294</v>
      </c>
      <c r="H1207" s="4">
        <f>E1207*G1207*Inputs!$B$4/SUMPRODUCT($E$5:$E$6785,$G$5:$G$6785)</f>
        <v>3239.5911224569008</v>
      </c>
    </row>
    <row r="1208" spans="1:8" x14ac:dyDescent="0.2">
      <c r="A1208" s="167" t="s">
        <v>10246</v>
      </c>
      <c r="B1208" s="163" t="s">
        <v>10713</v>
      </c>
      <c r="C1208" s="164" t="s">
        <v>10714</v>
      </c>
      <c r="D1208">
        <v>138.30000000000001</v>
      </c>
      <c r="E1208" s="4">
        <v>8865</v>
      </c>
      <c r="F1208">
        <f t="shared" si="36"/>
        <v>8</v>
      </c>
      <c r="G1208" s="6">
        <f t="shared" si="37"/>
        <v>3.4964063234208851</v>
      </c>
      <c r="H1208" s="4">
        <f>E1208*G1208*Inputs!$B$4/SUMPRODUCT($E$5:$E$6785,$G$5:$G$6785)</f>
        <v>14317.346963245158</v>
      </c>
    </row>
    <row r="1209" spans="1:8" x14ac:dyDescent="0.2">
      <c r="A1209" s="167" t="s">
        <v>10246</v>
      </c>
      <c r="B1209" s="163" t="s">
        <v>10715</v>
      </c>
      <c r="C1209" s="164" t="s">
        <v>10716</v>
      </c>
      <c r="D1209">
        <v>124.5</v>
      </c>
      <c r="E1209" s="4">
        <v>7679</v>
      </c>
      <c r="F1209">
        <f t="shared" si="36"/>
        <v>7</v>
      </c>
      <c r="G1209" s="6">
        <f t="shared" si="37"/>
        <v>2.9238940129502371</v>
      </c>
      <c r="H1209" s="4">
        <f>E1209*G1209*Inputs!$B$4/SUMPRODUCT($E$5:$E$6785,$G$5:$G$6785)</f>
        <v>10371.180823364944</v>
      </c>
    </row>
    <row r="1210" spans="1:8" x14ac:dyDescent="0.2">
      <c r="A1210" s="167" t="s">
        <v>10246</v>
      </c>
      <c r="B1210" s="163" t="s">
        <v>10717</v>
      </c>
      <c r="C1210" s="164" t="s">
        <v>10718</v>
      </c>
      <c r="D1210">
        <v>112.5</v>
      </c>
      <c r="E1210" s="4">
        <v>6976</v>
      </c>
      <c r="F1210">
        <f t="shared" si="36"/>
        <v>6</v>
      </c>
      <c r="G1210" s="6">
        <f t="shared" si="37"/>
        <v>2.4451266266449672</v>
      </c>
      <c r="H1210" s="4">
        <f>E1210*G1210*Inputs!$B$4/SUMPRODUCT($E$5:$E$6785,$G$5:$G$6785)</f>
        <v>7878.9753120240248</v>
      </c>
    </row>
    <row r="1211" spans="1:8" x14ac:dyDescent="0.2">
      <c r="A1211" s="167" t="s">
        <v>10246</v>
      </c>
      <c r="B1211" s="163" t="s">
        <v>10719</v>
      </c>
      <c r="C1211" s="164" t="s">
        <v>10720</v>
      </c>
      <c r="D1211">
        <v>94.6</v>
      </c>
      <c r="E1211" s="4">
        <v>7273</v>
      </c>
      <c r="F1211">
        <f t="shared" si="36"/>
        <v>4</v>
      </c>
      <c r="G1211" s="6">
        <f t="shared" si="37"/>
        <v>1.7099397688077311</v>
      </c>
      <c r="H1211" s="4">
        <f>E1211*G1211*Inputs!$B$4/SUMPRODUCT($E$5:$E$6785,$G$5:$G$6785)</f>
        <v>5744.5539610632468</v>
      </c>
    </row>
    <row r="1212" spans="1:8" x14ac:dyDescent="0.2">
      <c r="A1212" s="167" t="s">
        <v>10246</v>
      </c>
      <c r="B1212" s="163" t="s">
        <v>10721</v>
      </c>
      <c r="C1212" s="164" t="s">
        <v>10722</v>
      </c>
      <c r="D1212">
        <v>100.2</v>
      </c>
      <c r="E1212" s="4">
        <v>7298</v>
      </c>
      <c r="F1212">
        <f t="shared" si="36"/>
        <v>5</v>
      </c>
      <c r="G1212" s="6">
        <f t="shared" si="37"/>
        <v>2.0447540826884101</v>
      </c>
      <c r="H1212" s="4">
        <f>E1212*G1212*Inputs!$B$4/SUMPRODUCT($E$5:$E$6785,$G$5:$G$6785)</f>
        <v>6892.9774189016953</v>
      </c>
    </row>
    <row r="1213" spans="1:8" x14ac:dyDescent="0.2">
      <c r="A1213" s="167" t="s">
        <v>10246</v>
      </c>
      <c r="B1213" s="163" t="s">
        <v>10723</v>
      </c>
      <c r="C1213" s="164" t="s">
        <v>10724</v>
      </c>
      <c r="D1213">
        <v>114</v>
      </c>
      <c r="E1213" s="4">
        <v>7686</v>
      </c>
      <c r="F1213">
        <f t="shared" si="36"/>
        <v>6</v>
      </c>
      <c r="G1213" s="6">
        <f t="shared" si="37"/>
        <v>2.4451266266449672</v>
      </c>
      <c r="H1213" s="4">
        <f>E1213*G1213*Inputs!$B$4/SUMPRODUCT($E$5:$E$6785,$G$5:$G$6785)</f>
        <v>8680.8779025539934</v>
      </c>
    </row>
    <row r="1214" spans="1:8" x14ac:dyDescent="0.2">
      <c r="A1214" s="167" t="s">
        <v>10246</v>
      </c>
      <c r="B1214" s="163" t="s">
        <v>10725</v>
      </c>
      <c r="C1214" s="164" t="s">
        <v>10726</v>
      </c>
      <c r="D1214">
        <v>136</v>
      </c>
      <c r="E1214" s="4">
        <v>7099</v>
      </c>
      <c r="F1214">
        <f t="shared" si="36"/>
        <v>7</v>
      </c>
      <c r="G1214" s="6">
        <f t="shared" si="37"/>
        <v>2.9238940129502371</v>
      </c>
      <c r="H1214" s="4">
        <f>E1214*G1214*Inputs!$B$4/SUMPRODUCT($E$5:$E$6785,$G$5:$G$6785)</f>
        <v>9587.8386072493468</v>
      </c>
    </row>
    <row r="1215" spans="1:8" x14ac:dyDescent="0.2">
      <c r="A1215" s="167" t="s">
        <v>10246</v>
      </c>
      <c r="B1215" s="163" t="s">
        <v>6867</v>
      </c>
      <c r="C1215" s="164" t="s">
        <v>6868</v>
      </c>
      <c r="D1215">
        <v>69</v>
      </c>
      <c r="E1215" s="4">
        <v>5985</v>
      </c>
      <c r="F1215">
        <f t="shared" si="36"/>
        <v>2</v>
      </c>
      <c r="G1215" s="6">
        <f t="shared" si="37"/>
        <v>1.195804741189294</v>
      </c>
      <c r="H1215" s="4">
        <f>E1215*G1215*Inputs!$B$4/SUMPRODUCT($E$5:$E$6785,$G$5:$G$6785)</f>
        <v>3305.8743167782695</v>
      </c>
    </row>
    <row r="1216" spans="1:8" x14ac:dyDescent="0.2">
      <c r="A1216" s="167" t="s">
        <v>10246</v>
      </c>
      <c r="B1216" s="163" t="s">
        <v>6869</v>
      </c>
      <c r="C1216" s="164" t="s">
        <v>6870</v>
      </c>
      <c r="D1216">
        <v>151.80000000000001</v>
      </c>
      <c r="E1216" s="4">
        <v>6375</v>
      </c>
      <c r="F1216">
        <f t="shared" si="36"/>
        <v>9</v>
      </c>
      <c r="G1216" s="6">
        <f t="shared" si="37"/>
        <v>4.1810192586709229</v>
      </c>
      <c r="H1216" s="4">
        <f>E1216*G1216*Inputs!$B$4/SUMPRODUCT($E$5:$E$6785,$G$5:$G$6785)</f>
        <v>12311.87704984399</v>
      </c>
    </row>
    <row r="1217" spans="1:8" x14ac:dyDescent="0.2">
      <c r="A1217" s="167" t="s">
        <v>10246</v>
      </c>
      <c r="B1217" s="163" t="s">
        <v>6871</v>
      </c>
      <c r="C1217" s="164" t="s">
        <v>6872</v>
      </c>
      <c r="D1217">
        <v>97.9</v>
      </c>
      <c r="E1217" s="4">
        <v>9148</v>
      </c>
      <c r="F1217">
        <f t="shared" si="36"/>
        <v>4</v>
      </c>
      <c r="G1217" s="6">
        <f t="shared" si="37"/>
        <v>1.7099397688077311</v>
      </c>
      <c r="H1217" s="4">
        <f>E1217*G1217*Inputs!$B$4/SUMPRODUCT($E$5:$E$6785,$G$5:$G$6785)</f>
        <v>7225.5162430642904</v>
      </c>
    </row>
    <row r="1218" spans="1:8" x14ac:dyDescent="0.2">
      <c r="A1218" s="167" t="s">
        <v>10246</v>
      </c>
      <c r="B1218" s="163" t="s">
        <v>6873</v>
      </c>
      <c r="C1218" s="164" t="s">
        <v>6874</v>
      </c>
      <c r="D1218">
        <v>95</v>
      </c>
      <c r="E1218" s="4">
        <v>7190</v>
      </c>
      <c r="F1218">
        <f t="shared" si="36"/>
        <v>4</v>
      </c>
      <c r="G1218" s="6">
        <f t="shared" si="37"/>
        <v>1.7099397688077311</v>
      </c>
      <c r="H1218" s="4">
        <f>E1218*G1218*Inputs!$B$4/SUMPRODUCT($E$5:$E$6785,$G$5:$G$6785)</f>
        <v>5678.9966973800019</v>
      </c>
    </row>
    <row r="1219" spans="1:8" x14ac:dyDescent="0.2">
      <c r="A1219" s="167" t="s">
        <v>10246</v>
      </c>
      <c r="B1219" s="163" t="s">
        <v>6875</v>
      </c>
      <c r="C1219" s="164" t="s">
        <v>6876</v>
      </c>
      <c r="D1219">
        <v>100.9</v>
      </c>
      <c r="E1219" s="4">
        <v>6035</v>
      </c>
      <c r="F1219">
        <f t="shared" si="36"/>
        <v>5</v>
      </c>
      <c r="G1219" s="6">
        <f t="shared" si="37"/>
        <v>2.0447540826884101</v>
      </c>
      <c r="H1219" s="4">
        <f>E1219*G1219*Inputs!$B$4/SUMPRODUCT($E$5:$E$6785,$G$5:$G$6785)</f>
        <v>5700.0710774282998</v>
      </c>
    </row>
    <row r="1220" spans="1:8" x14ac:dyDescent="0.2">
      <c r="A1220" s="167" t="s">
        <v>10246</v>
      </c>
      <c r="B1220" s="163" t="s">
        <v>6877</v>
      </c>
      <c r="C1220" s="164" t="s">
        <v>6878</v>
      </c>
      <c r="D1220">
        <v>72.900000000000006</v>
      </c>
      <c r="E1220" s="4">
        <v>7325</v>
      </c>
      <c r="F1220">
        <f t="shared" si="36"/>
        <v>2</v>
      </c>
      <c r="G1220" s="6">
        <f t="shared" si="37"/>
        <v>1.195804741189294</v>
      </c>
      <c r="H1220" s="4">
        <f>E1220*G1220*Inputs!$B$4/SUMPRODUCT($E$5:$E$6785,$G$5:$G$6785)</f>
        <v>4046.036653366888</v>
      </c>
    </row>
    <row r="1221" spans="1:8" x14ac:dyDescent="0.2">
      <c r="A1221" s="167" t="s">
        <v>10246</v>
      </c>
      <c r="B1221" s="163" t="s">
        <v>6879</v>
      </c>
      <c r="C1221" s="164" t="s">
        <v>6880</v>
      </c>
      <c r="D1221">
        <v>99.7</v>
      </c>
      <c r="E1221" s="4">
        <v>6356</v>
      </c>
      <c r="F1221">
        <f t="shared" si="36"/>
        <v>5</v>
      </c>
      <c r="G1221" s="6">
        <f t="shared" si="37"/>
        <v>2.0447540826884101</v>
      </c>
      <c r="H1221" s="4">
        <f>E1221*G1221*Inputs!$B$4/SUMPRODUCT($E$5:$E$6785,$G$5:$G$6785)</f>
        <v>6003.2562996079987</v>
      </c>
    </row>
    <row r="1222" spans="1:8" x14ac:dyDescent="0.2">
      <c r="A1222" s="167" t="s">
        <v>10246</v>
      </c>
      <c r="B1222" s="163" t="s">
        <v>6881</v>
      </c>
      <c r="C1222" s="164" t="s">
        <v>6882</v>
      </c>
      <c r="D1222">
        <v>69.2</v>
      </c>
      <c r="E1222" s="4">
        <v>5870</v>
      </c>
      <c r="F1222">
        <f t="shared" ref="F1222:F1285" si="38">VLOOKUP(D1222,$K$5:$L$15,2)</f>
        <v>2</v>
      </c>
      <c r="G1222" s="6">
        <f t="shared" ref="G1222:G1285" si="39">VLOOKUP(F1222,$L$5:$M$15,2,0)</f>
        <v>1.195804741189294</v>
      </c>
      <c r="H1222" s="4">
        <f>E1222*G1222*Inputs!$B$4/SUMPRODUCT($E$5:$E$6785,$G$5:$G$6785)</f>
        <v>3242.3529222202906</v>
      </c>
    </row>
    <row r="1223" spans="1:8" x14ac:dyDescent="0.2">
      <c r="A1223" s="167" t="s">
        <v>10246</v>
      </c>
      <c r="B1223" s="163" t="s">
        <v>6883</v>
      </c>
      <c r="C1223" s="164" t="s">
        <v>6884</v>
      </c>
      <c r="D1223">
        <v>76.400000000000006</v>
      </c>
      <c r="E1223" s="4">
        <v>5520</v>
      </c>
      <c r="F1223">
        <f t="shared" si="38"/>
        <v>3</v>
      </c>
      <c r="G1223" s="6">
        <f t="shared" si="39"/>
        <v>1.4299489790507947</v>
      </c>
      <c r="H1223" s="4">
        <f>E1223*G1223*Inputs!$B$4/SUMPRODUCT($E$5:$E$6785,$G$5:$G$6785)</f>
        <v>3646.040869410549</v>
      </c>
    </row>
    <row r="1224" spans="1:8" x14ac:dyDescent="0.2">
      <c r="A1224" s="167" t="s">
        <v>10246</v>
      </c>
      <c r="B1224" s="163" t="s">
        <v>6885</v>
      </c>
      <c r="C1224" s="164" t="s">
        <v>6886</v>
      </c>
      <c r="D1224">
        <v>78.2</v>
      </c>
      <c r="E1224" s="4">
        <v>5616</v>
      </c>
      <c r="F1224">
        <f t="shared" si="38"/>
        <v>3</v>
      </c>
      <c r="G1224" s="6">
        <f t="shared" si="39"/>
        <v>1.4299489790507947</v>
      </c>
      <c r="H1224" s="4">
        <f>E1224*G1224*Inputs!$B$4/SUMPRODUCT($E$5:$E$6785,$G$5:$G$6785)</f>
        <v>3709.4502758350804</v>
      </c>
    </row>
    <row r="1225" spans="1:8" x14ac:dyDescent="0.2">
      <c r="A1225" s="167" t="s">
        <v>10246</v>
      </c>
      <c r="B1225" s="163" t="s">
        <v>6887</v>
      </c>
      <c r="C1225" s="164" t="s">
        <v>6888</v>
      </c>
      <c r="D1225">
        <v>61.6</v>
      </c>
      <c r="E1225" s="4">
        <v>6036</v>
      </c>
      <c r="F1225">
        <f t="shared" si="38"/>
        <v>1</v>
      </c>
      <c r="G1225" s="6">
        <f t="shared" si="39"/>
        <v>1</v>
      </c>
      <c r="H1225" s="4">
        <f>E1225*G1225*Inputs!$B$4/SUMPRODUCT($E$5:$E$6785,$G$5:$G$6785)</f>
        <v>2788.1179589980206</v>
      </c>
    </row>
    <row r="1226" spans="1:8" x14ac:dyDescent="0.2">
      <c r="A1226" s="167" t="s">
        <v>10246</v>
      </c>
      <c r="B1226" s="163" t="s">
        <v>6889</v>
      </c>
      <c r="C1226" s="164" t="s">
        <v>6890</v>
      </c>
      <c r="D1226">
        <v>78.7</v>
      </c>
      <c r="E1226" s="4">
        <v>6163</v>
      </c>
      <c r="F1226">
        <f t="shared" si="38"/>
        <v>3</v>
      </c>
      <c r="G1226" s="6">
        <f t="shared" si="39"/>
        <v>1.4299489790507947</v>
      </c>
      <c r="H1226" s="4">
        <f>E1226*G1226*Inputs!$B$4/SUMPRODUCT($E$5:$E$6785,$G$5:$G$6785)</f>
        <v>4070.7517895248579</v>
      </c>
    </row>
    <row r="1227" spans="1:8" x14ac:dyDescent="0.2">
      <c r="A1227" s="167" t="s">
        <v>10246</v>
      </c>
      <c r="B1227" s="163" t="s">
        <v>6891</v>
      </c>
      <c r="C1227" s="164" t="s">
        <v>6892</v>
      </c>
      <c r="D1227">
        <v>69</v>
      </c>
      <c r="E1227" s="4">
        <v>7062</v>
      </c>
      <c r="F1227">
        <f t="shared" si="38"/>
        <v>2</v>
      </c>
      <c r="G1227" s="6">
        <f t="shared" si="39"/>
        <v>1.195804741189294</v>
      </c>
      <c r="H1227" s="4">
        <f>E1227*G1227*Inputs!$B$4/SUMPRODUCT($E$5:$E$6785,$G$5:$G$6785)</f>
        <v>3900.7659858125544</v>
      </c>
    </row>
    <row r="1228" spans="1:8" x14ac:dyDescent="0.2">
      <c r="A1228" s="167" t="s">
        <v>10246</v>
      </c>
      <c r="B1228" s="163" t="s">
        <v>6893</v>
      </c>
      <c r="C1228" s="164" t="s">
        <v>6894</v>
      </c>
      <c r="D1228">
        <v>60.7</v>
      </c>
      <c r="E1228" s="4">
        <v>5940</v>
      </c>
      <c r="F1228">
        <f t="shared" si="38"/>
        <v>1</v>
      </c>
      <c r="G1228" s="6">
        <f t="shared" si="39"/>
        <v>1</v>
      </c>
      <c r="H1228" s="4">
        <f>E1228*G1228*Inputs!$B$4/SUMPRODUCT($E$5:$E$6785,$G$5:$G$6785)</f>
        <v>2743.7741346004382</v>
      </c>
    </row>
    <row r="1229" spans="1:8" x14ac:dyDescent="0.2">
      <c r="A1229" s="167" t="s">
        <v>10246</v>
      </c>
      <c r="B1229" s="163" t="s">
        <v>6895</v>
      </c>
      <c r="C1229" s="164" t="s">
        <v>6896</v>
      </c>
      <c r="D1229">
        <v>64.400000000000006</v>
      </c>
      <c r="E1229" s="4">
        <v>7311</v>
      </c>
      <c r="F1229">
        <f t="shared" si="38"/>
        <v>2</v>
      </c>
      <c r="G1229" s="6">
        <f t="shared" si="39"/>
        <v>1.195804741189294</v>
      </c>
      <c r="H1229" s="4">
        <f>E1229*G1229*Inputs!$B$4/SUMPRODUCT($E$5:$E$6785,$G$5:$G$6785)</f>
        <v>4038.3036140293948</v>
      </c>
    </row>
    <row r="1230" spans="1:8" x14ac:dyDescent="0.2">
      <c r="A1230" s="167" t="s">
        <v>10246</v>
      </c>
      <c r="B1230" s="163" t="s">
        <v>6897</v>
      </c>
      <c r="C1230" s="164" t="s">
        <v>6898</v>
      </c>
      <c r="D1230">
        <v>81.900000000000006</v>
      </c>
      <c r="E1230" s="4">
        <v>6659</v>
      </c>
      <c r="F1230">
        <f t="shared" si="38"/>
        <v>3</v>
      </c>
      <c r="G1230" s="6">
        <f t="shared" si="39"/>
        <v>1.4299489790507947</v>
      </c>
      <c r="H1230" s="4">
        <f>E1230*G1230*Inputs!$B$4/SUMPRODUCT($E$5:$E$6785,$G$5:$G$6785)</f>
        <v>4398.367056051603</v>
      </c>
    </row>
    <row r="1231" spans="1:8" x14ac:dyDescent="0.2">
      <c r="A1231" s="167" t="s">
        <v>10246</v>
      </c>
      <c r="B1231" s="163" t="s">
        <v>6899</v>
      </c>
      <c r="C1231" s="164" t="s">
        <v>6900</v>
      </c>
      <c r="D1231">
        <v>62.3</v>
      </c>
      <c r="E1231" s="4">
        <v>5508</v>
      </c>
      <c r="F1231">
        <f t="shared" si="38"/>
        <v>2</v>
      </c>
      <c r="G1231" s="6">
        <f t="shared" si="39"/>
        <v>1.195804741189294</v>
      </c>
      <c r="H1231" s="4">
        <f>E1231*G1231*Inputs!$B$4/SUMPRODUCT($E$5:$E$6785,$G$5:$G$6785)</f>
        <v>3042.3986193508281</v>
      </c>
    </row>
    <row r="1232" spans="1:8" x14ac:dyDescent="0.2">
      <c r="A1232" s="167" t="s">
        <v>10246</v>
      </c>
      <c r="B1232" s="163" t="s">
        <v>6901</v>
      </c>
      <c r="C1232" s="164" t="s">
        <v>6902</v>
      </c>
      <c r="D1232">
        <v>71.8</v>
      </c>
      <c r="E1232" s="4">
        <v>5486</v>
      </c>
      <c r="F1232">
        <f t="shared" si="38"/>
        <v>2</v>
      </c>
      <c r="G1232" s="6">
        <f t="shared" si="39"/>
        <v>1.195804741189294</v>
      </c>
      <c r="H1232" s="4">
        <f>E1232*G1232*Inputs!$B$4/SUMPRODUCT($E$5:$E$6785,$G$5:$G$6785)</f>
        <v>3030.246700391911</v>
      </c>
    </row>
    <row r="1233" spans="1:8" x14ac:dyDescent="0.2">
      <c r="A1233" s="167" t="s">
        <v>6905</v>
      </c>
      <c r="B1233" s="163" t="s">
        <v>6903</v>
      </c>
      <c r="C1233" s="164" t="s">
        <v>6904</v>
      </c>
      <c r="D1233">
        <v>117.1</v>
      </c>
      <c r="E1233" s="4">
        <v>9208</v>
      </c>
      <c r="F1233">
        <f t="shared" si="38"/>
        <v>6</v>
      </c>
      <c r="G1233" s="6">
        <f t="shared" si="39"/>
        <v>2.4451266266449672</v>
      </c>
      <c r="H1233" s="4">
        <f>E1233*G1233*Inputs!$B$4/SUMPRODUCT($E$5:$E$6785,$G$5:$G$6785)</f>
        <v>10399.88599098584</v>
      </c>
    </row>
    <row r="1234" spans="1:8" x14ac:dyDescent="0.2">
      <c r="A1234" s="167" t="s">
        <v>6905</v>
      </c>
      <c r="B1234" s="163" t="s">
        <v>6906</v>
      </c>
      <c r="C1234" s="164" t="s">
        <v>6907</v>
      </c>
      <c r="D1234">
        <v>86.6</v>
      </c>
      <c r="E1234" s="4">
        <v>5953</v>
      </c>
      <c r="F1234">
        <f t="shared" si="38"/>
        <v>3</v>
      </c>
      <c r="G1234" s="6">
        <f t="shared" si="39"/>
        <v>1.4299489790507947</v>
      </c>
      <c r="H1234" s="4">
        <f>E1234*G1234*Inputs!$B$4/SUMPRODUCT($E$5:$E$6785,$G$5:$G$6785)</f>
        <v>3932.0437129711963</v>
      </c>
    </row>
    <row r="1235" spans="1:8" x14ac:dyDescent="0.2">
      <c r="A1235" s="167" t="s">
        <v>6905</v>
      </c>
      <c r="B1235" s="163" t="s">
        <v>6908</v>
      </c>
      <c r="C1235" s="164" t="s">
        <v>3116</v>
      </c>
      <c r="D1235">
        <v>130.1</v>
      </c>
      <c r="E1235" s="4">
        <v>7121</v>
      </c>
      <c r="F1235">
        <f t="shared" si="38"/>
        <v>7</v>
      </c>
      <c r="G1235" s="6">
        <f t="shared" si="39"/>
        <v>2.9238940129502371</v>
      </c>
      <c r="H1235" s="4">
        <f>E1235*G1235*Inputs!$B$4/SUMPRODUCT($E$5:$E$6785,$G$5:$G$6785)</f>
        <v>9617.5515878606275</v>
      </c>
    </row>
    <row r="1236" spans="1:8" x14ac:dyDescent="0.2">
      <c r="A1236" s="167" t="s">
        <v>6905</v>
      </c>
      <c r="B1236" s="163" t="s">
        <v>3117</v>
      </c>
      <c r="C1236" s="164" t="s">
        <v>3118</v>
      </c>
      <c r="D1236">
        <v>160.6</v>
      </c>
      <c r="E1236" s="4">
        <v>8306</v>
      </c>
      <c r="F1236">
        <f t="shared" si="38"/>
        <v>9</v>
      </c>
      <c r="G1236" s="6">
        <f t="shared" si="39"/>
        <v>4.1810192586709229</v>
      </c>
      <c r="H1236" s="4">
        <f>E1236*G1236*Inputs!$B$4/SUMPRODUCT($E$5:$E$6785,$G$5:$G$6785)</f>
        <v>16041.168749177126</v>
      </c>
    </row>
    <row r="1237" spans="1:8" x14ac:dyDescent="0.2">
      <c r="A1237" s="167" t="s">
        <v>6905</v>
      </c>
      <c r="B1237" s="163" t="s">
        <v>3119</v>
      </c>
      <c r="C1237" s="164" t="s">
        <v>3120</v>
      </c>
      <c r="D1237">
        <v>124.6</v>
      </c>
      <c r="E1237" s="4">
        <v>7627</v>
      </c>
      <c r="F1237">
        <f t="shared" si="38"/>
        <v>7</v>
      </c>
      <c r="G1237" s="6">
        <f t="shared" si="39"/>
        <v>2.9238940129502371</v>
      </c>
      <c r="H1237" s="4">
        <f>E1237*G1237*Inputs!$B$4/SUMPRODUCT($E$5:$E$6785,$G$5:$G$6785)</f>
        <v>10300.950141920095</v>
      </c>
    </row>
    <row r="1238" spans="1:8" x14ac:dyDescent="0.2">
      <c r="A1238" s="167" t="s">
        <v>6905</v>
      </c>
      <c r="B1238" s="163" t="s">
        <v>3121</v>
      </c>
      <c r="C1238" s="164" t="s">
        <v>3122</v>
      </c>
      <c r="D1238">
        <v>187.2</v>
      </c>
      <c r="E1238" s="4">
        <v>7494</v>
      </c>
      <c r="F1238">
        <f t="shared" si="38"/>
        <v>10</v>
      </c>
      <c r="G1238" s="6">
        <f t="shared" si="39"/>
        <v>4.9996826525224378</v>
      </c>
      <c r="H1238" s="4">
        <f>E1238*G1238*Inputs!$B$4/SUMPRODUCT($E$5:$E$6785,$G$5:$G$6785)</f>
        <v>17306.850433392694</v>
      </c>
    </row>
    <row r="1239" spans="1:8" x14ac:dyDescent="0.2">
      <c r="A1239" s="167" t="s">
        <v>6905</v>
      </c>
      <c r="B1239" s="163" t="s">
        <v>3123</v>
      </c>
      <c r="C1239" s="164" t="s">
        <v>3124</v>
      </c>
      <c r="D1239">
        <v>121.5</v>
      </c>
      <c r="E1239" s="4">
        <v>6585</v>
      </c>
      <c r="F1239">
        <f t="shared" si="38"/>
        <v>6</v>
      </c>
      <c r="G1239" s="6">
        <f t="shared" si="39"/>
        <v>2.4451266266449672</v>
      </c>
      <c r="H1239" s="4">
        <f>E1239*G1239*Inputs!$B$4/SUMPRODUCT($E$5:$E$6785,$G$5:$G$6785)</f>
        <v>7437.364167098367</v>
      </c>
    </row>
    <row r="1240" spans="1:8" x14ac:dyDescent="0.2">
      <c r="A1240" s="167" t="s">
        <v>6905</v>
      </c>
      <c r="B1240" s="163" t="s">
        <v>3125</v>
      </c>
      <c r="C1240" s="164" t="s">
        <v>3126</v>
      </c>
      <c r="D1240">
        <v>182.3</v>
      </c>
      <c r="E1240" s="4">
        <v>5583</v>
      </c>
      <c r="F1240">
        <f t="shared" si="38"/>
        <v>10</v>
      </c>
      <c r="G1240" s="6">
        <f t="shared" si="39"/>
        <v>4.9996826525224378</v>
      </c>
      <c r="H1240" s="4">
        <f>E1240*G1240*Inputs!$B$4/SUMPRODUCT($E$5:$E$6785,$G$5:$G$6785)</f>
        <v>12893.534290049562</v>
      </c>
    </row>
    <row r="1241" spans="1:8" x14ac:dyDescent="0.2">
      <c r="A1241" s="167" t="s">
        <v>6905</v>
      </c>
      <c r="B1241" s="163" t="s">
        <v>3127</v>
      </c>
      <c r="C1241" s="164" t="s">
        <v>3128</v>
      </c>
      <c r="D1241">
        <v>126.4</v>
      </c>
      <c r="E1241" s="4">
        <v>6661</v>
      </c>
      <c r="F1241">
        <f t="shared" si="38"/>
        <v>7</v>
      </c>
      <c r="G1241" s="6">
        <f t="shared" si="39"/>
        <v>2.9238940129502371</v>
      </c>
      <c r="H1241" s="4">
        <f>E1241*G1241*Inputs!$B$4/SUMPRODUCT($E$5:$E$6785,$G$5:$G$6785)</f>
        <v>8996.2801750792933</v>
      </c>
    </row>
    <row r="1242" spans="1:8" x14ac:dyDescent="0.2">
      <c r="A1242" s="167" t="s">
        <v>6905</v>
      </c>
      <c r="B1242" s="163" t="s">
        <v>3129</v>
      </c>
      <c r="C1242" s="164" t="s">
        <v>3130</v>
      </c>
      <c r="D1242">
        <v>111.5</v>
      </c>
      <c r="E1242" s="4">
        <v>7816</v>
      </c>
      <c r="F1242">
        <f t="shared" si="38"/>
        <v>6</v>
      </c>
      <c r="G1242" s="6">
        <f t="shared" si="39"/>
        <v>2.4451266266449672</v>
      </c>
      <c r="H1242" s="4">
        <f>E1242*G1242*Inputs!$B$4/SUMPRODUCT($E$5:$E$6785,$G$5:$G$6785)</f>
        <v>8827.7051374397615</v>
      </c>
    </row>
    <row r="1243" spans="1:8" x14ac:dyDescent="0.2">
      <c r="A1243" s="167" t="s">
        <v>6905</v>
      </c>
      <c r="B1243" s="163" t="s">
        <v>3131</v>
      </c>
      <c r="C1243" s="164" t="s">
        <v>3132</v>
      </c>
      <c r="D1243">
        <v>134.4</v>
      </c>
      <c r="E1243" s="4">
        <v>8989</v>
      </c>
      <c r="F1243">
        <f t="shared" si="38"/>
        <v>7</v>
      </c>
      <c r="G1243" s="6">
        <f t="shared" si="39"/>
        <v>2.9238940129502371</v>
      </c>
      <c r="H1243" s="4">
        <f>E1243*G1243*Inputs!$B$4/SUMPRODUCT($E$5:$E$6785,$G$5:$G$6785)</f>
        <v>12140.453759763963</v>
      </c>
    </row>
    <row r="1244" spans="1:8" x14ac:dyDescent="0.2">
      <c r="A1244" s="167" t="s">
        <v>6905</v>
      </c>
      <c r="B1244" s="163" t="s">
        <v>3133</v>
      </c>
      <c r="C1244" s="164" t="s">
        <v>3134</v>
      </c>
      <c r="D1244">
        <v>104</v>
      </c>
      <c r="E1244" s="4">
        <v>6382</v>
      </c>
      <c r="F1244">
        <f t="shared" si="38"/>
        <v>5</v>
      </c>
      <c r="G1244" s="6">
        <f t="shared" si="39"/>
        <v>2.0447540826884101</v>
      </c>
      <c r="H1244" s="4">
        <f>E1244*G1244*Inputs!$B$4/SUMPRODUCT($E$5:$E$6785,$G$5:$G$6785)</f>
        <v>6027.8133581023039</v>
      </c>
    </row>
    <row r="1245" spans="1:8" x14ac:dyDescent="0.2">
      <c r="A1245" s="167" t="s">
        <v>6905</v>
      </c>
      <c r="B1245" s="163" t="s">
        <v>3135</v>
      </c>
      <c r="C1245" s="164" t="s">
        <v>3136</v>
      </c>
      <c r="D1245">
        <v>207.6</v>
      </c>
      <c r="E1245" s="4">
        <v>9386</v>
      </c>
      <c r="F1245">
        <f t="shared" si="38"/>
        <v>10</v>
      </c>
      <c r="G1245" s="6">
        <f t="shared" si="39"/>
        <v>4.9996826525224378</v>
      </c>
      <c r="H1245" s="4">
        <f>E1245*G1245*Inputs!$B$4/SUMPRODUCT($E$5:$E$6785,$G$5:$G$6785)</f>
        <v>21676.28745233838</v>
      </c>
    </row>
    <row r="1246" spans="1:8" x14ac:dyDescent="0.2">
      <c r="A1246" s="167" t="s">
        <v>6905</v>
      </c>
      <c r="B1246" s="163" t="s">
        <v>3137</v>
      </c>
      <c r="C1246" s="164" t="s">
        <v>3138</v>
      </c>
      <c r="D1246">
        <v>103.6</v>
      </c>
      <c r="E1246" s="4">
        <v>5463</v>
      </c>
      <c r="F1246">
        <f t="shared" si="38"/>
        <v>5</v>
      </c>
      <c r="G1246" s="6">
        <f t="shared" si="39"/>
        <v>2.0447540826884101</v>
      </c>
      <c r="H1246" s="4">
        <f>E1246*G1246*Inputs!$B$4/SUMPRODUCT($E$5:$E$6785,$G$5:$G$6785)</f>
        <v>5159.8157905535709</v>
      </c>
    </row>
    <row r="1247" spans="1:8" x14ac:dyDescent="0.2">
      <c r="A1247" s="167" t="s">
        <v>6905</v>
      </c>
      <c r="B1247" s="163" t="s">
        <v>3139</v>
      </c>
      <c r="C1247" s="164" t="s">
        <v>3140</v>
      </c>
      <c r="D1247">
        <v>107.6</v>
      </c>
      <c r="E1247" s="4">
        <v>7658</v>
      </c>
      <c r="F1247">
        <f t="shared" si="38"/>
        <v>5</v>
      </c>
      <c r="G1247" s="6">
        <f t="shared" si="39"/>
        <v>2.0447540826884101</v>
      </c>
      <c r="H1247" s="4">
        <f>E1247*G1247*Inputs!$B$4/SUMPRODUCT($E$5:$E$6785,$G$5:$G$6785)</f>
        <v>7232.9982288228521</v>
      </c>
    </row>
    <row r="1248" spans="1:8" x14ac:dyDescent="0.2">
      <c r="A1248" s="167" t="s">
        <v>6905</v>
      </c>
      <c r="B1248" s="163" t="s">
        <v>3141</v>
      </c>
      <c r="C1248" s="164" t="s">
        <v>3142</v>
      </c>
      <c r="D1248">
        <v>95.2</v>
      </c>
      <c r="E1248" s="4">
        <v>5659</v>
      </c>
      <c r="F1248">
        <f t="shared" si="38"/>
        <v>4</v>
      </c>
      <c r="G1248" s="6">
        <f t="shared" si="39"/>
        <v>1.7099397688077311</v>
      </c>
      <c r="H1248" s="4">
        <f>E1248*G1248*Inputs!$B$4/SUMPRODUCT($E$5:$E$6785,$G$5:$G$6785)</f>
        <v>4469.7416287167489</v>
      </c>
    </row>
    <row r="1249" spans="1:8" x14ac:dyDescent="0.2">
      <c r="A1249" s="167" t="s">
        <v>6905</v>
      </c>
      <c r="B1249" s="163" t="s">
        <v>3143</v>
      </c>
      <c r="C1249" s="164" t="s">
        <v>3144</v>
      </c>
      <c r="D1249">
        <v>133.1</v>
      </c>
      <c r="E1249" s="4">
        <v>7676</v>
      </c>
      <c r="F1249">
        <f t="shared" si="38"/>
        <v>7</v>
      </c>
      <c r="G1249" s="6">
        <f t="shared" si="39"/>
        <v>2.9238940129502371</v>
      </c>
      <c r="H1249" s="4">
        <f>E1249*G1249*Inputs!$B$4/SUMPRODUCT($E$5:$E$6785,$G$5:$G$6785)</f>
        <v>10367.129053281586</v>
      </c>
    </row>
    <row r="1250" spans="1:8" x14ac:dyDescent="0.2">
      <c r="A1250" s="167" t="s">
        <v>6905</v>
      </c>
      <c r="B1250" s="163" t="s">
        <v>3145</v>
      </c>
      <c r="C1250" s="164" t="s">
        <v>3146</v>
      </c>
      <c r="D1250">
        <v>131.6</v>
      </c>
      <c r="E1250" s="4">
        <v>7157</v>
      </c>
      <c r="F1250">
        <f t="shared" si="38"/>
        <v>7</v>
      </c>
      <c r="G1250" s="6">
        <f t="shared" si="39"/>
        <v>2.9238940129502371</v>
      </c>
      <c r="H1250" s="4">
        <f>E1250*G1250*Inputs!$B$4/SUMPRODUCT($E$5:$E$6785,$G$5:$G$6785)</f>
        <v>9666.1728288609065</v>
      </c>
    </row>
    <row r="1251" spans="1:8" x14ac:dyDescent="0.2">
      <c r="A1251" s="167" t="s">
        <v>6905</v>
      </c>
      <c r="B1251" s="163" t="s">
        <v>3147</v>
      </c>
      <c r="C1251" s="164" t="s">
        <v>3148</v>
      </c>
      <c r="D1251">
        <v>156.69999999999999</v>
      </c>
      <c r="E1251" s="4">
        <v>6848</v>
      </c>
      <c r="F1251">
        <f t="shared" si="38"/>
        <v>9</v>
      </c>
      <c r="G1251" s="6">
        <f t="shared" si="39"/>
        <v>4.1810192586709229</v>
      </c>
      <c r="H1251" s="4">
        <f>E1251*G1251*Inputs!$B$4/SUMPRODUCT($E$5:$E$6785,$G$5:$G$6785)</f>
        <v>13225.370045071631</v>
      </c>
    </row>
    <row r="1252" spans="1:8" x14ac:dyDescent="0.2">
      <c r="A1252" s="167" t="s">
        <v>6905</v>
      </c>
      <c r="B1252" s="163" t="s">
        <v>3149</v>
      </c>
      <c r="C1252" s="164" t="s">
        <v>3150</v>
      </c>
      <c r="D1252">
        <v>166.5</v>
      </c>
      <c r="E1252" s="4">
        <v>9675</v>
      </c>
      <c r="F1252">
        <f t="shared" si="38"/>
        <v>10</v>
      </c>
      <c r="G1252" s="6">
        <f t="shared" si="39"/>
        <v>4.9996826525224378</v>
      </c>
      <c r="H1252" s="4">
        <f>E1252*G1252*Inputs!$B$4/SUMPRODUCT($E$5:$E$6785,$G$5:$G$6785)</f>
        <v>22343.712028699538</v>
      </c>
    </row>
    <row r="1253" spans="1:8" x14ac:dyDescent="0.2">
      <c r="A1253" s="167" t="s">
        <v>6905</v>
      </c>
      <c r="B1253" s="163" t="s">
        <v>2975</v>
      </c>
      <c r="C1253" s="164" t="s">
        <v>2976</v>
      </c>
      <c r="D1253">
        <v>115.7</v>
      </c>
      <c r="E1253" s="4">
        <v>6211</v>
      </c>
      <c r="F1253">
        <f t="shared" si="38"/>
        <v>6</v>
      </c>
      <c r="G1253" s="6">
        <f t="shared" si="39"/>
        <v>2.4451266266449672</v>
      </c>
      <c r="H1253" s="4">
        <f>E1253*G1253*Inputs!$B$4/SUMPRODUCT($E$5:$E$6785,$G$5:$G$6785)</f>
        <v>7014.9535067346933</v>
      </c>
    </row>
    <row r="1254" spans="1:8" x14ac:dyDescent="0.2">
      <c r="A1254" s="167" t="s">
        <v>6905</v>
      </c>
      <c r="B1254" s="163" t="s">
        <v>2977</v>
      </c>
      <c r="C1254" s="164" t="s">
        <v>2978</v>
      </c>
      <c r="D1254">
        <v>80.099999999999994</v>
      </c>
      <c r="E1254" s="4">
        <v>6447</v>
      </c>
      <c r="F1254">
        <f t="shared" si="38"/>
        <v>3</v>
      </c>
      <c r="G1254" s="6">
        <f t="shared" si="39"/>
        <v>1.4299489790507947</v>
      </c>
      <c r="H1254" s="4">
        <f>E1254*G1254*Inputs!$B$4/SUMPRODUCT($E$5:$E$6785,$G$5:$G$6785)</f>
        <v>4258.3379501974296</v>
      </c>
    </row>
    <row r="1255" spans="1:8" x14ac:dyDescent="0.2">
      <c r="A1255" s="167" t="s">
        <v>6905</v>
      </c>
      <c r="B1255" s="163" t="s">
        <v>2979</v>
      </c>
      <c r="C1255" s="164" t="s">
        <v>2980</v>
      </c>
      <c r="D1255">
        <v>84.4</v>
      </c>
      <c r="E1255" s="4">
        <v>6134</v>
      </c>
      <c r="F1255">
        <f t="shared" si="38"/>
        <v>3</v>
      </c>
      <c r="G1255" s="6">
        <f t="shared" si="39"/>
        <v>1.4299489790507947</v>
      </c>
      <c r="H1255" s="4">
        <f>E1255*G1255*Inputs!$B$4/SUMPRODUCT($E$5:$E$6785,$G$5:$G$6785)</f>
        <v>4051.5968646674473</v>
      </c>
    </row>
    <row r="1256" spans="1:8" x14ac:dyDescent="0.2">
      <c r="A1256" s="167" t="s">
        <v>6905</v>
      </c>
      <c r="B1256" s="163" t="s">
        <v>2981</v>
      </c>
      <c r="C1256" s="164" t="s">
        <v>2982</v>
      </c>
      <c r="D1256">
        <v>116.3</v>
      </c>
      <c r="E1256" s="4">
        <v>7401</v>
      </c>
      <c r="F1256">
        <f t="shared" si="38"/>
        <v>6</v>
      </c>
      <c r="G1256" s="6">
        <f t="shared" si="39"/>
        <v>2.4451266266449672</v>
      </c>
      <c r="H1256" s="4">
        <f>E1256*G1256*Inputs!$B$4/SUMPRODUCT($E$5:$E$6785,$G$5:$G$6785)</f>
        <v>8358.9874260736524</v>
      </c>
    </row>
    <row r="1257" spans="1:8" x14ac:dyDescent="0.2">
      <c r="A1257" s="167" t="s">
        <v>6905</v>
      </c>
      <c r="B1257" s="163" t="s">
        <v>2983</v>
      </c>
      <c r="C1257" s="164" t="s">
        <v>2984</v>
      </c>
      <c r="D1257">
        <v>116.6</v>
      </c>
      <c r="E1257" s="4">
        <v>5413</v>
      </c>
      <c r="F1257">
        <f t="shared" si="38"/>
        <v>6</v>
      </c>
      <c r="G1257" s="6">
        <f t="shared" si="39"/>
        <v>2.4451266266449672</v>
      </c>
      <c r="H1257" s="4">
        <f>E1257*G1257*Inputs!$B$4/SUMPRODUCT($E$5:$E$6785,$G$5:$G$6785)</f>
        <v>6113.6601725897435</v>
      </c>
    </row>
    <row r="1258" spans="1:8" x14ac:dyDescent="0.2">
      <c r="A1258" s="167" t="s">
        <v>6905</v>
      </c>
      <c r="B1258" s="163" t="s">
        <v>2985</v>
      </c>
      <c r="C1258" s="164" t="s">
        <v>2986</v>
      </c>
      <c r="D1258">
        <v>130.5</v>
      </c>
      <c r="E1258" s="4">
        <v>5648</v>
      </c>
      <c r="F1258">
        <f t="shared" si="38"/>
        <v>7</v>
      </c>
      <c r="G1258" s="6">
        <f t="shared" si="39"/>
        <v>2.9238940129502371</v>
      </c>
      <c r="H1258" s="4">
        <f>E1258*G1258*Inputs!$B$4/SUMPRODUCT($E$5:$E$6785,$G$5:$G$6785)</f>
        <v>7628.1324769325684</v>
      </c>
    </row>
    <row r="1259" spans="1:8" x14ac:dyDescent="0.2">
      <c r="A1259" s="167" t="s">
        <v>6905</v>
      </c>
      <c r="B1259" s="163" t="s">
        <v>2987</v>
      </c>
      <c r="C1259" s="164" t="s">
        <v>2988</v>
      </c>
      <c r="D1259">
        <v>172.7</v>
      </c>
      <c r="E1259" s="4">
        <v>5815</v>
      </c>
      <c r="F1259">
        <f t="shared" si="38"/>
        <v>10</v>
      </c>
      <c r="G1259" s="6">
        <f t="shared" si="39"/>
        <v>4.9996826525224378</v>
      </c>
      <c r="H1259" s="4">
        <f>E1259*G1259*Inputs!$B$4/SUMPRODUCT($E$5:$E$6785,$G$5:$G$6785)</f>
        <v>13429.321493218376</v>
      </c>
    </row>
    <row r="1260" spans="1:8" x14ac:dyDescent="0.2">
      <c r="A1260" s="167" t="s">
        <v>6905</v>
      </c>
      <c r="B1260" s="163" t="s">
        <v>2989</v>
      </c>
      <c r="C1260" s="164" t="s">
        <v>2990</v>
      </c>
      <c r="D1260">
        <v>157.69999999999999</v>
      </c>
      <c r="E1260" s="4">
        <v>10069</v>
      </c>
      <c r="F1260">
        <f t="shared" si="38"/>
        <v>9</v>
      </c>
      <c r="G1260" s="6">
        <f t="shared" si="39"/>
        <v>4.1810192586709229</v>
      </c>
      <c r="H1260" s="4">
        <f>E1260*G1260*Inputs!$B$4/SUMPRODUCT($E$5:$E$6785,$G$5:$G$6785)</f>
        <v>19446.006276843786</v>
      </c>
    </row>
    <row r="1261" spans="1:8" x14ac:dyDescent="0.2">
      <c r="A1261" s="167" t="s">
        <v>6905</v>
      </c>
      <c r="B1261" s="163" t="s">
        <v>2991</v>
      </c>
      <c r="C1261" s="164" t="s">
        <v>2992</v>
      </c>
      <c r="D1261">
        <v>135</v>
      </c>
      <c r="E1261" s="4">
        <v>9157</v>
      </c>
      <c r="F1261">
        <f t="shared" si="38"/>
        <v>7</v>
      </c>
      <c r="G1261" s="6">
        <f t="shared" si="39"/>
        <v>2.9238940129502371</v>
      </c>
      <c r="H1261" s="4">
        <f>E1261*G1261*Inputs!$B$4/SUMPRODUCT($E$5:$E$6785,$G$5:$G$6785)</f>
        <v>12367.352884431928</v>
      </c>
    </row>
    <row r="1262" spans="1:8" x14ac:dyDescent="0.2">
      <c r="A1262" s="167" t="s">
        <v>6905</v>
      </c>
      <c r="B1262" s="163" t="s">
        <v>2993</v>
      </c>
      <c r="C1262" s="164" t="s">
        <v>2994</v>
      </c>
      <c r="D1262">
        <v>88.9</v>
      </c>
      <c r="E1262" s="4">
        <v>7340</v>
      </c>
      <c r="F1262">
        <f t="shared" si="38"/>
        <v>4</v>
      </c>
      <c r="G1262" s="6">
        <f t="shared" si="39"/>
        <v>1.7099397688077311</v>
      </c>
      <c r="H1262" s="4">
        <f>E1262*G1262*Inputs!$B$4/SUMPRODUCT($E$5:$E$6785,$G$5:$G$6785)</f>
        <v>5797.4736799400844</v>
      </c>
    </row>
    <row r="1263" spans="1:8" x14ac:dyDescent="0.2">
      <c r="A1263" s="167" t="s">
        <v>2997</v>
      </c>
      <c r="B1263" s="163" t="s">
        <v>2995</v>
      </c>
      <c r="C1263" s="164" t="s">
        <v>2996</v>
      </c>
      <c r="D1263">
        <v>155.1</v>
      </c>
      <c r="E1263" s="4">
        <v>9381</v>
      </c>
      <c r="F1263">
        <f t="shared" si="38"/>
        <v>9</v>
      </c>
      <c r="G1263" s="6">
        <f t="shared" si="39"/>
        <v>4.1810192586709229</v>
      </c>
      <c r="H1263" s="4">
        <f>E1263*G1263*Inputs!$B$4/SUMPRODUCT($E$5:$E$6785,$G$5:$G$6785)</f>
        <v>18117.289192876309</v>
      </c>
    </row>
    <row r="1264" spans="1:8" x14ac:dyDescent="0.2">
      <c r="A1264" s="167" t="s">
        <v>2997</v>
      </c>
      <c r="B1264" s="163" t="s">
        <v>2998</v>
      </c>
      <c r="C1264" s="164" t="s">
        <v>2999</v>
      </c>
      <c r="D1264">
        <v>89.1</v>
      </c>
      <c r="E1264" s="4">
        <v>7485</v>
      </c>
      <c r="F1264">
        <f t="shared" si="38"/>
        <v>4</v>
      </c>
      <c r="G1264" s="6">
        <f t="shared" si="39"/>
        <v>1.7099397688077311</v>
      </c>
      <c r="H1264" s="4">
        <f>E1264*G1264*Inputs!$B$4/SUMPRODUCT($E$5:$E$6785,$G$5:$G$6785)</f>
        <v>5912.0014297481657</v>
      </c>
    </row>
    <row r="1265" spans="1:8" x14ac:dyDescent="0.2">
      <c r="A1265" s="167" t="s">
        <v>2997</v>
      </c>
      <c r="B1265" s="163" t="s">
        <v>3000</v>
      </c>
      <c r="C1265" s="164" t="s">
        <v>3001</v>
      </c>
      <c r="D1265">
        <v>141.6</v>
      </c>
      <c r="E1265" s="4">
        <v>7620</v>
      </c>
      <c r="F1265">
        <f t="shared" si="38"/>
        <v>8</v>
      </c>
      <c r="G1265" s="6">
        <f t="shared" si="39"/>
        <v>3.4964063234208851</v>
      </c>
      <c r="H1265" s="4">
        <f>E1265*G1265*Inputs!$B$4/SUMPRODUCT($E$5:$E$6785,$G$5:$G$6785)</f>
        <v>12306.619724752181</v>
      </c>
    </row>
    <row r="1266" spans="1:8" x14ac:dyDescent="0.2">
      <c r="A1266" s="167" t="s">
        <v>2997</v>
      </c>
      <c r="B1266" s="163" t="s">
        <v>3002</v>
      </c>
      <c r="C1266" s="164" t="s">
        <v>3003</v>
      </c>
      <c r="D1266">
        <v>119.8</v>
      </c>
      <c r="E1266" s="4">
        <v>7858</v>
      </c>
      <c r="F1266">
        <f t="shared" si="38"/>
        <v>6</v>
      </c>
      <c r="G1266" s="6">
        <f t="shared" si="39"/>
        <v>2.4451266266449672</v>
      </c>
      <c r="H1266" s="4">
        <f>E1266*G1266*Inputs!$B$4/SUMPRODUCT($E$5:$E$6785,$G$5:$G$6785)</f>
        <v>8875.1416287105494</v>
      </c>
    </row>
    <row r="1267" spans="1:8" x14ac:dyDescent="0.2">
      <c r="A1267" s="167" t="s">
        <v>2997</v>
      </c>
      <c r="B1267" s="163" t="s">
        <v>3004</v>
      </c>
      <c r="C1267" s="164" t="s">
        <v>3161</v>
      </c>
      <c r="D1267">
        <v>89.3</v>
      </c>
      <c r="E1267" s="4">
        <v>8083</v>
      </c>
      <c r="F1267">
        <f t="shared" si="38"/>
        <v>4</v>
      </c>
      <c r="G1267" s="6">
        <f t="shared" si="39"/>
        <v>1.7099397688077311</v>
      </c>
      <c r="H1267" s="4">
        <f>E1267*G1267*Inputs!$B$4/SUMPRODUCT($E$5:$E$6785,$G$5:$G$6785)</f>
        <v>6384.3296668876983</v>
      </c>
    </row>
    <row r="1268" spans="1:8" x14ac:dyDescent="0.2">
      <c r="A1268" s="167" t="s">
        <v>2997</v>
      </c>
      <c r="B1268" s="163" t="s">
        <v>3162</v>
      </c>
      <c r="C1268" s="164" t="s">
        <v>3163</v>
      </c>
      <c r="D1268">
        <v>102.9</v>
      </c>
      <c r="E1268" s="4">
        <v>7907</v>
      </c>
      <c r="F1268">
        <f t="shared" si="38"/>
        <v>5</v>
      </c>
      <c r="G1268" s="6">
        <f t="shared" si="39"/>
        <v>2.0447540826884101</v>
      </c>
      <c r="H1268" s="4">
        <f>E1268*G1268*Inputs!$B$4/SUMPRODUCT($E$5:$E$6785,$G$5:$G$6785)</f>
        <v>7468.1792890183197</v>
      </c>
    </row>
    <row r="1269" spans="1:8" x14ac:dyDescent="0.2">
      <c r="A1269" s="167" t="s">
        <v>2997</v>
      </c>
      <c r="B1269" s="163" t="s">
        <v>3164</v>
      </c>
      <c r="C1269" s="164" t="s">
        <v>3165</v>
      </c>
      <c r="D1269">
        <v>92.7</v>
      </c>
      <c r="E1269" s="4">
        <v>8044</v>
      </c>
      <c r="F1269">
        <f t="shared" si="38"/>
        <v>4</v>
      </c>
      <c r="G1269" s="6">
        <f t="shared" si="39"/>
        <v>1.7099397688077311</v>
      </c>
      <c r="H1269" s="4">
        <f>E1269*G1269*Inputs!$B$4/SUMPRODUCT($E$5:$E$6785,$G$5:$G$6785)</f>
        <v>6353.5256514220773</v>
      </c>
    </row>
    <row r="1270" spans="1:8" x14ac:dyDescent="0.2">
      <c r="A1270" s="167" t="s">
        <v>2997</v>
      </c>
      <c r="B1270" s="163" t="s">
        <v>3166</v>
      </c>
      <c r="C1270" s="164" t="s">
        <v>3167</v>
      </c>
      <c r="D1270">
        <v>108.4</v>
      </c>
      <c r="E1270" s="4">
        <v>6272</v>
      </c>
      <c r="F1270">
        <f t="shared" si="38"/>
        <v>5</v>
      </c>
      <c r="G1270" s="6">
        <f t="shared" si="39"/>
        <v>2.0447540826884101</v>
      </c>
      <c r="H1270" s="4">
        <f>E1270*G1270*Inputs!$B$4/SUMPRODUCT($E$5:$E$6785,$G$5:$G$6785)</f>
        <v>5923.918110626395</v>
      </c>
    </row>
    <row r="1271" spans="1:8" x14ac:dyDescent="0.2">
      <c r="A1271" s="167" t="s">
        <v>2997</v>
      </c>
      <c r="B1271" s="163" t="s">
        <v>3168</v>
      </c>
      <c r="C1271" s="164" t="s">
        <v>3169</v>
      </c>
      <c r="D1271">
        <v>129.5</v>
      </c>
      <c r="E1271" s="4">
        <v>7023</v>
      </c>
      <c r="F1271">
        <f t="shared" si="38"/>
        <v>7</v>
      </c>
      <c r="G1271" s="6">
        <f t="shared" si="39"/>
        <v>2.9238940129502371</v>
      </c>
      <c r="H1271" s="4">
        <f>E1271*G1271*Inputs!$B$4/SUMPRODUCT($E$5:$E$6785,$G$5:$G$6785)</f>
        <v>9485.1937651376484</v>
      </c>
    </row>
    <row r="1272" spans="1:8" x14ac:dyDescent="0.2">
      <c r="A1272" s="167" t="s">
        <v>2997</v>
      </c>
      <c r="B1272" s="163" t="s">
        <v>3170</v>
      </c>
      <c r="C1272" s="164" t="s">
        <v>3171</v>
      </c>
      <c r="D1272">
        <v>89.5</v>
      </c>
      <c r="E1272" s="4">
        <v>7143</v>
      </c>
      <c r="F1272">
        <f t="shared" si="38"/>
        <v>4</v>
      </c>
      <c r="G1272" s="6">
        <f t="shared" si="39"/>
        <v>1.7099397688077311</v>
      </c>
      <c r="H1272" s="4">
        <f>E1272*G1272*Inputs!$B$4/SUMPRODUCT($E$5:$E$6785,$G$5:$G$6785)</f>
        <v>5641.8739095111741</v>
      </c>
    </row>
    <row r="1273" spans="1:8" x14ac:dyDescent="0.2">
      <c r="A1273" s="167" t="s">
        <v>2997</v>
      </c>
      <c r="B1273" s="163" t="s">
        <v>3172</v>
      </c>
      <c r="C1273" s="164" t="s">
        <v>3173</v>
      </c>
      <c r="D1273">
        <v>127.2</v>
      </c>
      <c r="E1273" s="4">
        <v>8079</v>
      </c>
      <c r="F1273">
        <f t="shared" si="38"/>
        <v>7</v>
      </c>
      <c r="G1273" s="6">
        <f t="shared" si="39"/>
        <v>2.9238940129502371</v>
      </c>
      <c r="H1273" s="4">
        <f>E1273*G1273*Inputs!$B$4/SUMPRODUCT($E$5:$E$6785,$G$5:$G$6785)</f>
        <v>10911.416834479147</v>
      </c>
    </row>
    <row r="1274" spans="1:8" x14ac:dyDescent="0.2">
      <c r="A1274" s="167" t="s">
        <v>2997</v>
      </c>
      <c r="B1274" s="163" t="s">
        <v>3174</v>
      </c>
      <c r="C1274" s="164" t="s">
        <v>3175</v>
      </c>
      <c r="D1274">
        <v>85.7</v>
      </c>
      <c r="E1274" s="4">
        <v>7729</v>
      </c>
      <c r="F1274">
        <f t="shared" si="38"/>
        <v>3</v>
      </c>
      <c r="G1274" s="6">
        <f t="shared" si="39"/>
        <v>1.4299489790507947</v>
      </c>
      <c r="H1274" s="4">
        <f>E1274*G1274*Inputs!$B$4/SUMPRODUCT($E$5:$E$6785,$G$5:$G$6785)</f>
        <v>5105.1177318250257</v>
      </c>
    </row>
    <row r="1275" spans="1:8" x14ac:dyDescent="0.2">
      <c r="A1275" s="167" t="s">
        <v>2997</v>
      </c>
      <c r="B1275" s="163" t="s">
        <v>3176</v>
      </c>
      <c r="C1275" s="164" t="s">
        <v>3177</v>
      </c>
      <c r="D1275">
        <v>108.3</v>
      </c>
      <c r="E1275" s="4">
        <v>6451</v>
      </c>
      <c r="F1275">
        <f t="shared" si="38"/>
        <v>5</v>
      </c>
      <c r="G1275" s="6">
        <f t="shared" si="39"/>
        <v>2.0447540826884101</v>
      </c>
      <c r="H1275" s="4">
        <f>E1275*G1275*Inputs!$B$4/SUMPRODUCT($E$5:$E$6785,$G$5:$G$6785)</f>
        <v>6092.9840133371927</v>
      </c>
    </row>
    <row r="1276" spans="1:8" x14ac:dyDescent="0.2">
      <c r="A1276" s="167" t="s">
        <v>2997</v>
      </c>
      <c r="B1276" s="163" t="s">
        <v>3178</v>
      </c>
      <c r="C1276" s="164" t="s">
        <v>3179</v>
      </c>
      <c r="D1276">
        <v>77.5</v>
      </c>
      <c r="E1276" s="4">
        <v>7471</v>
      </c>
      <c r="F1276">
        <f t="shared" si="38"/>
        <v>3</v>
      </c>
      <c r="G1276" s="6">
        <f t="shared" si="39"/>
        <v>1.4299489790507947</v>
      </c>
      <c r="H1276" s="4">
        <f>E1276*G1276*Inputs!$B$4/SUMPRODUCT($E$5:$E$6785,$G$5:$G$6785)</f>
        <v>4934.7049520590972</v>
      </c>
    </row>
    <row r="1277" spans="1:8" x14ac:dyDescent="0.2">
      <c r="A1277" s="167" t="s">
        <v>2997</v>
      </c>
      <c r="B1277" s="163" t="s">
        <v>3180</v>
      </c>
      <c r="C1277" s="164" t="s">
        <v>3181</v>
      </c>
      <c r="D1277">
        <v>97</v>
      </c>
      <c r="E1277" s="4">
        <v>8579</v>
      </c>
      <c r="F1277">
        <f t="shared" si="38"/>
        <v>4</v>
      </c>
      <c r="G1277" s="6">
        <f t="shared" si="39"/>
        <v>1.7099397688077311</v>
      </c>
      <c r="H1277" s="4">
        <f>E1277*G1277*Inputs!$B$4/SUMPRODUCT($E$5:$E$6785,$G$5:$G$6785)</f>
        <v>6776.0935558863739</v>
      </c>
    </row>
    <row r="1278" spans="1:8" x14ac:dyDescent="0.2">
      <c r="A1278" s="167" t="s">
        <v>2997</v>
      </c>
      <c r="B1278" s="163" t="s">
        <v>3182</v>
      </c>
      <c r="C1278" s="164" t="s">
        <v>3183</v>
      </c>
      <c r="D1278">
        <v>77.099999999999994</v>
      </c>
      <c r="E1278" s="4">
        <v>7810</v>
      </c>
      <c r="F1278">
        <f t="shared" si="38"/>
        <v>3</v>
      </c>
      <c r="G1278" s="6">
        <f t="shared" si="39"/>
        <v>1.4299489790507947</v>
      </c>
      <c r="H1278" s="4">
        <f>E1278*G1278*Inputs!$B$4/SUMPRODUCT($E$5:$E$6785,$G$5:$G$6785)</f>
        <v>5158.619418495723</v>
      </c>
    </row>
    <row r="1279" spans="1:8" x14ac:dyDescent="0.2">
      <c r="A1279" s="167" t="s">
        <v>2997</v>
      </c>
      <c r="B1279" s="163" t="s">
        <v>3184</v>
      </c>
      <c r="C1279" s="164" t="s">
        <v>3185</v>
      </c>
      <c r="D1279">
        <v>158.19999999999999</v>
      </c>
      <c r="E1279" s="4">
        <v>7623</v>
      </c>
      <c r="F1279">
        <f t="shared" si="38"/>
        <v>9</v>
      </c>
      <c r="G1279" s="6">
        <f t="shared" si="39"/>
        <v>4.1810192586709229</v>
      </c>
      <c r="H1279" s="4">
        <f>E1279*G1279*Inputs!$B$4/SUMPRODUCT($E$5:$E$6785,$G$5:$G$6785)</f>
        <v>14722.108039366389</v>
      </c>
    </row>
    <row r="1280" spans="1:8" x14ac:dyDescent="0.2">
      <c r="A1280" s="167" t="s">
        <v>2997</v>
      </c>
      <c r="B1280" s="163" t="s">
        <v>3186</v>
      </c>
      <c r="C1280" s="164" t="s">
        <v>3187</v>
      </c>
      <c r="D1280">
        <v>133.9</v>
      </c>
      <c r="E1280" s="4">
        <v>7545</v>
      </c>
      <c r="F1280">
        <f t="shared" si="38"/>
        <v>7</v>
      </c>
      <c r="G1280" s="6">
        <f t="shared" si="39"/>
        <v>2.9238940129502371</v>
      </c>
      <c r="H1280" s="4">
        <f>E1280*G1280*Inputs!$B$4/SUMPRODUCT($E$5:$E$6785,$G$5:$G$6785)</f>
        <v>10190.201759641684</v>
      </c>
    </row>
    <row r="1281" spans="1:8" x14ac:dyDescent="0.2">
      <c r="A1281" s="167" t="s">
        <v>2997</v>
      </c>
      <c r="B1281" s="163" t="s">
        <v>3188</v>
      </c>
      <c r="C1281" s="164" t="s">
        <v>3189</v>
      </c>
      <c r="D1281">
        <v>129.19999999999999</v>
      </c>
      <c r="E1281" s="4">
        <v>8274</v>
      </c>
      <c r="F1281">
        <f t="shared" si="38"/>
        <v>7</v>
      </c>
      <c r="G1281" s="6">
        <f t="shared" si="39"/>
        <v>2.9238940129502371</v>
      </c>
      <c r="H1281" s="4">
        <f>E1281*G1281*Inputs!$B$4/SUMPRODUCT($E$5:$E$6785,$G$5:$G$6785)</f>
        <v>11174.781889897322</v>
      </c>
    </row>
    <row r="1282" spans="1:8" x14ac:dyDescent="0.2">
      <c r="A1282" s="167" t="s">
        <v>2997</v>
      </c>
      <c r="B1282" s="163" t="s">
        <v>3190</v>
      </c>
      <c r="C1282" s="164" t="s">
        <v>3191</v>
      </c>
      <c r="D1282">
        <v>87.1</v>
      </c>
      <c r="E1282" s="4">
        <v>7731</v>
      </c>
      <c r="F1282">
        <f t="shared" si="38"/>
        <v>4</v>
      </c>
      <c r="G1282" s="6">
        <f t="shared" si="39"/>
        <v>1.7099397688077311</v>
      </c>
      <c r="H1282" s="4">
        <f>E1282*G1282*Inputs!$B$4/SUMPRODUCT($E$5:$E$6785,$G$5:$G$6785)</f>
        <v>6106.3036811467027</v>
      </c>
    </row>
    <row r="1283" spans="1:8" x14ac:dyDescent="0.2">
      <c r="A1283" s="167" t="s">
        <v>2997</v>
      </c>
      <c r="B1283" s="163" t="s">
        <v>3192</v>
      </c>
      <c r="C1283" s="164" t="s">
        <v>3193</v>
      </c>
      <c r="D1283">
        <v>78.099999999999994</v>
      </c>
      <c r="E1283" s="4">
        <v>8194</v>
      </c>
      <c r="F1283">
        <f t="shared" si="38"/>
        <v>3</v>
      </c>
      <c r="G1283" s="6">
        <f t="shared" si="39"/>
        <v>1.4299489790507947</v>
      </c>
      <c r="H1283" s="4">
        <f>E1283*G1283*Inputs!$B$4/SUMPRODUCT($E$5:$E$6785,$G$5:$G$6785)</f>
        <v>5412.2570441938487</v>
      </c>
    </row>
    <row r="1284" spans="1:8" x14ac:dyDescent="0.2">
      <c r="A1284" s="167" t="s">
        <v>2997</v>
      </c>
      <c r="B1284" s="163" t="s">
        <v>3194</v>
      </c>
      <c r="C1284" s="164" t="s">
        <v>3195</v>
      </c>
      <c r="D1284">
        <v>117</v>
      </c>
      <c r="E1284" s="4">
        <v>7833</v>
      </c>
      <c r="F1284">
        <f t="shared" si="38"/>
        <v>6</v>
      </c>
      <c r="G1284" s="6">
        <f t="shared" si="39"/>
        <v>2.4451266266449672</v>
      </c>
      <c r="H1284" s="4">
        <f>E1284*G1284*Inputs!$B$4/SUMPRODUCT($E$5:$E$6785,$G$5:$G$6785)</f>
        <v>8846.9056220017483</v>
      </c>
    </row>
    <row r="1285" spans="1:8" x14ac:dyDescent="0.2">
      <c r="A1285" s="167" t="s">
        <v>2997</v>
      </c>
      <c r="B1285" s="163" t="s">
        <v>3196</v>
      </c>
      <c r="C1285" s="164" t="s">
        <v>3197</v>
      </c>
      <c r="D1285">
        <v>68.900000000000006</v>
      </c>
      <c r="E1285" s="4">
        <v>7405</v>
      </c>
      <c r="F1285">
        <f t="shared" si="38"/>
        <v>2</v>
      </c>
      <c r="G1285" s="6">
        <f t="shared" si="39"/>
        <v>1.195804741189294</v>
      </c>
      <c r="H1285" s="4">
        <f>E1285*G1285*Inputs!$B$4/SUMPRODUCT($E$5:$E$6785,$G$5:$G$6785)</f>
        <v>4090.2254495811335</v>
      </c>
    </row>
    <row r="1286" spans="1:8" x14ac:dyDescent="0.2">
      <c r="A1286" s="167" t="s">
        <v>2997</v>
      </c>
      <c r="B1286" s="163" t="s">
        <v>3198</v>
      </c>
      <c r="C1286" s="164" t="s">
        <v>3199</v>
      </c>
      <c r="D1286">
        <v>87.6</v>
      </c>
      <c r="E1286" s="4">
        <v>8495</v>
      </c>
      <c r="F1286">
        <f t="shared" ref="F1286:F1349" si="40">VLOOKUP(D1286,$K$5:$L$15,2)</f>
        <v>4</v>
      </c>
      <c r="G1286" s="6">
        <f t="shared" ref="G1286:G1349" si="41">VLOOKUP(F1286,$L$5:$M$15,2,0)</f>
        <v>1.7099397688077311</v>
      </c>
      <c r="H1286" s="4">
        <f>E1286*G1286*Inputs!$B$4/SUMPRODUCT($E$5:$E$6785,$G$5:$G$6785)</f>
        <v>6709.7464456527268</v>
      </c>
    </row>
    <row r="1287" spans="1:8" x14ac:dyDescent="0.2">
      <c r="A1287" s="167" t="s">
        <v>2997</v>
      </c>
      <c r="B1287" s="163" t="s">
        <v>3200</v>
      </c>
      <c r="C1287" s="164" t="s">
        <v>3201</v>
      </c>
      <c r="D1287">
        <v>88.7</v>
      </c>
      <c r="E1287" s="4">
        <v>8114</v>
      </c>
      <c r="F1287">
        <f t="shared" si="40"/>
        <v>4</v>
      </c>
      <c r="G1287" s="6">
        <f t="shared" si="41"/>
        <v>1.7099397688077311</v>
      </c>
      <c r="H1287" s="4">
        <f>E1287*G1287*Inputs!$B$4/SUMPRODUCT($E$5:$E$6785,$G$5:$G$6785)</f>
        <v>6408.8149099501143</v>
      </c>
    </row>
    <row r="1288" spans="1:8" x14ac:dyDescent="0.2">
      <c r="A1288" s="167" t="s">
        <v>2997</v>
      </c>
      <c r="B1288" s="163" t="s">
        <v>3202</v>
      </c>
      <c r="C1288" s="164" t="s">
        <v>3203</v>
      </c>
      <c r="D1288">
        <v>67.099999999999994</v>
      </c>
      <c r="E1288" s="4">
        <v>7864</v>
      </c>
      <c r="F1288">
        <f t="shared" si="40"/>
        <v>2</v>
      </c>
      <c r="G1288" s="6">
        <f t="shared" si="41"/>
        <v>1.195804741189294</v>
      </c>
      <c r="H1288" s="4">
        <f>E1288*G1288*Inputs!$B$4/SUMPRODUCT($E$5:$E$6785,$G$5:$G$6785)</f>
        <v>4343.7586678603693</v>
      </c>
    </row>
    <row r="1289" spans="1:8" x14ac:dyDescent="0.2">
      <c r="A1289" s="167" t="s">
        <v>2997</v>
      </c>
      <c r="B1289" s="163" t="s">
        <v>3204</v>
      </c>
      <c r="C1289" s="164" t="s">
        <v>3205</v>
      </c>
      <c r="D1289">
        <v>89.5</v>
      </c>
      <c r="E1289" s="4">
        <v>7559</v>
      </c>
      <c r="F1289">
        <f t="shared" si="40"/>
        <v>4</v>
      </c>
      <c r="G1289" s="6">
        <f t="shared" si="41"/>
        <v>1.7099397688077311</v>
      </c>
      <c r="H1289" s="4">
        <f>E1289*G1289*Inputs!$B$4/SUMPRODUCT($E$5:$E$6785,$G$5:$G$6785)</f>
        <v>5970.450074477807</v>
      </c>
    </row>
    <row r="1290" spans="1:8" x14ac:dyDescent="0.2">
      <c r="A1290" s="167" t="s">
        <v>2997</v>
      </c>
      <c r="B1290" s="163" t="s">
        <v>3206</v>
      </c>
      <c r="C1290" s="164" t="s">
        <v>3207</v>
      </c>
      <c r="D1290">
        <v>73.5</v>
      </c>
      <c r="E1290" s="4">
        <v>7735</v>
      </c>
      <c r="F1290">
        <f t="shared" si="40"/>
        <v>2</v>
      </c>
      <c r="G1290" s="6">
        <f t="shared" si="41"/>
        <v>1.195804741189294</v>
      </c>
      <c r="H1290" s="4">
        <f>E1290*G1290*Inputs!$B$4/SUMPRODUCT($E$5:$E$6785,$G$5:$G$6785)</f>
        <v>4272.5042339648971</v>
      </c>
    </row>
    <row r="1291" spans="1:8" x14ac:dyDescent="0.2">
      <c r="A1291" s="167" t="s">
        <v>3210</v>
      </c>
      <c r="B1291" s="163" t="s">
        <v>3208</v>
      </c>
      <c r="C1291" s="164" t="s">
        <v>3209</v>
      </c>
      <c r="D1291">
        <v>92.6</v>
      </c>
      <c r="E1291" s="4">
        <v>5602</v>
      </c>
      <c r="F1291">
        <f t="shared" si="40"/>
        <v>4</v>
      </c>
      <c r="G1291" s="6">
        <f t="shared" si="41"/>
        <v>1.7099397688077311</v>
      </c>
      <c r="H1291" s="4">
        <f>E1291*G1291*Inputs!$B$4/SUMPRODUCT($E$5:$E$6785,$G$5:$G$6785)</f>
        <v>4424.7203753439171</v>
      </c>
    </row>
    <row r="1292" spans="1:8" x14ac:dyDescent="0.2">
      <c r="A1292" s="167" t="s">
        <v>3210</v>
      </c>
      <c r="B1292" s="163" t="s">
        <v>3211</v>
      </c>
      <c r="C1292" s="164" t="s">
        <v>3212</v>
      </c>
      <c r="D1292">
        <v>89.5</v>
      </c>
      <c r="E1292" s="4">
        <v>7646</v>
      </c>
      <c r="F1292">
        <f t="shared" si="40"/>
        <v>4</v>
      </c>
      <c r="G1292" s="6">
        <f t="shared" si="41"/>
        <v>1.7099397688077311</v>
      </c>
      <c r="H1292" s="4">
        <f>E1292*G1292*Inputs!$B$4/SUMPRODUCT($E$5:$E$6785,$G$5:$G$6785)</f>
        <v>6039.1667243626553</v>
      </c>
    </row>
    <row r="1293" spans="1:8" x14ac:dyDescent="0.2">
      <c r="A1293" s="167" t="s">
        <v>3210</v>
      </c>
      <c r="B1293" s="163" t="s">
        <v>3213</v>
      </c>
      <c r="C1293" s="164" t="s">
        <v>3214</v>
      </c>
      <c r="D1293">
        <v>84.6</v>
      </c>
      <c r="E1293" s="4">
        <v>10023</v>
      </c>
      <c r="F1293">
        <f t="shared" si="40"/>
        <v>3</v>
      </c>
      <c r="G1293" s="6">
        <f t="shared" si="41"/>
        <v>1.4299489790507947</v>
      </c>
      <c r="H1293" s="4">
        <f>E1293*G1293*Inputs!$B$4/SUMPRODUCT($E$5:$E$6785,$G$5:$G$6785)</f>
        <v>6620.3383395112214</v>
      </c>
    </row>
    <row r="1294" spans="1:8" x14ac:dyDescent="0.2">
      <c r="A1294" s="167" t="s">
        <v>3210</v>
      </c>
      <c r="B1294" s="163" t="s">
        <v>3215</v>
      </c>
      <c r="C1294" s="164" t="s">
        <v>3216</v>
      </c>
      <c r="D1294">
        <v>106.8</v>
      </c>
      <c r="E1294" s="4">
        <v>6062</v>
      </c>
      <c r="F1294">
        <f t="shared" si="40"/>
        <v>5</v>
      </c>
      <c r="G1294" s="6">
        <f t="shared" si="41"/>
        <v>2.0447540826884101</v>
      </c>
      <c r="H1294" s="4">
        <f>E1294*G1294*Inputs!$B$4/SUMPRODUCT($E$5:$E$6785,$G$5:$G$6785)</f>
        <v>5725.5726381723853</v>
      </c>
    </row>
    <row r="1295" spans="1:8" x14ac:dyDescent="0.2">
      <c r="A1295" s="167" t="s">
        <v>3210</v>
      </c>
      <c r="B1295" s="163" t="s">
        <v>3217</v>
      </c>
      <c r="C1295" s="164" t="s">
        <v>3218</v>
      </c>
      <c r="D1295">
        <v>116.5</v>
      </c>
      <c r="E1295" s="4">
        <v>7282</v>
      </c>
      <c r="F1295">
        <f t="shared" si="40"/>
        <v>6</v>
      </c>
      <c r="G1295" s="6">
        <f t="shared" si="41"/>
        <v>2.4451266266449672</v>
      </c>
      <c r="H1295" s="4">
        <f>E1295*G1295*Inputs!$B$4/SUMPRODUCT($E$5:$E$6785,$G$5:$G$6785)</f>
        <v>8224.5840341397579</v>
      </c>
    </row>
    <row r="1296" spans="1:8" x14ac:dyDescent="0.2">
      <c r="A1296" s="167" t="s">
        <v>3210</v>
      </c>
      <c r="B1296" s="163" t="s">
        <v>3219</v>
      </c>
      <c r="C1296" s="164" t="s">
        <v>3220</v>
      </c>
      <c r="D1296">
        <v>100.4</v>
      </c>
      <c r="E1296" s="4">
        <v>7733</v>
      </c>
      <c r="F1296">
        <f t="shared" si="40"/>
        <v>5</v>
      </c>
      <c r="G1296" s="6">
        <f t="shared" si="41"/>
        <v>2.0447540826884101</v>
      </c>
      <c r="H1296" s="4">
        <f>E1296*G1296*Inputs!$B$4/SUMPRODUCT($E$5:$E$6785,$G$5:$G$6785)</f>
        <v>7303.835897556427</v>
      </c>
    </row>
    <row r="1297" spans="1:8" x14ac:dyDescent="0.2">
      <c r="A1297" s="167" t="s">
        <v>3210</v>
      </c>
      <c r="B1297" s="163" t="s">
        <v>3221</v>
      </c>
      <c r="C1297" s="164" t="s">
        <v>3222</v>
      </c>
      <c r="D1297">
        <v>107.1</v>
      </c>
      <c r="E1297" s="4">
        <v>5972</v>
      </c>
      <c r="F1297">
        <f t="shared" si="40"/>
        <v>5</v>
      </c>
      <c r="G1297" s="6">
        <f t="shared" si="41"/>
        <v>2.0447540826884101</v>
      </c>
      <c r="H1297" s="4">
        <f>E1297*G1297*Inputs!$B$4/SUMPRODUCT($E$5:$E$6785,$G$5:$G$6785)</f>
        <v>5640.5674356920963</v>
      </c>
    </row>
    <row r="1298" spans="1:8" x14ac:dyDescent="0.2">
      <c r="A1298" s="167" t="s">
        <v>3210</v>
      </c>
      <c r="B1298" s="163" t="s">
        <v>3223</v>
      </c>
      <c r="C1298" s="164" t="s">
        <v>3224</v>
      </c>
      <c r="D1298">
        <v>109.5</v>
      </c>
      <c r="E1298" s="4">
        <v>7544</v>
      </c>
      <c r="F1298">
        <f t="shared" si="40"/>
        <v>5</v>
      </c>
      <c r="G1298" s="6">
        <f t="shared" si="41"/>
        <v>2.0447540826884101</v>
      </c>
      <c r="H1298" s="4">
        <f>E1298*G1298*Inputs!$B$4/SUMPRODUCT($E$5:$E$6785,$G$5:$G$6785)</f>
        <v>7125.3249723478193</v>
      </c>
    </row>
    <row r="1299" spans="1:8" x14ac:dyDescent="0.2">
      <c r="A1299" s="167" t="s">
        <v>3210</v>
      </c>
      <c r="B1299" s="163" t="s">
        <v>3225</v>
      </c>
      <c r="C1299" s="164" t="s">
        <v>3226</v>
      </c>
      <c r="D1299">
        <v>213.9</v>
      </c>
      <c r="E1299" s="4">
        <v>6746</v>
      </c>
      <c r="F1299">
        <f t="shared" si="40"/>
        <v>10</v>
      </c>
      <c r="G1299" s="6">
        <f t="shared" si="41"/>
        <v>4.9996826525224378</v>
      </c>
      <c r="H1299" s="4">
        <f>E1299*G1299*Inputs!$B$4/SUMPRODUCT($E$5:$E$6785,$G$5:$G$6785)</f>
        <v>15579.398588693235</v>
      </c>
    </row>
    <row r="1300" spans="1:8" x14ac:dyDescent="0.2">
      <c r="A1300" s="167" t="s">
        <v>3210</v>
      </c>
      <c r="B1300" s="163" t="s">
        <v>3227</v>
      </c>
      <c r="C1300" s="164" t="s">
        <v>3228</v>
      </c>
      <c r="D1300">
        <v>207.6</v>
      </c>
      <c r="E1300" s="4">
        <v>7927</v>
      </c>
      <c r="F1300">
        <f t="shared" si="40"/>
        <v>10</v>
      </c>
      <c r="G1300" s="6">
        <f t="shared" si="41"/>
        <v>4.9996826525224378</v>
      </c>
      <c r="H1300" s="4">
        <f>E1300*G1300*Inputs!$B$4/SUMPRODUCT($E$5:$E$6785,$G$5:$G$6785)</f>
        <v>18306.832584134492</v>
      </c>
    </row>
    <row r="1301" spans="1:8" x14ac:dyDescent="0.2">
      <c r="A1301" s="167" t="s">
        <v>3210</v>
      </c>
      <c r="B1301" s="163" t="s">
        <v>3229</v>
      </c>
      <c r="C1301" s="164" t="s">
        <v>3230</v>
      </c>
      <c r="D1301">
        <v>142.69999999999999</v>
      </c>
      <c r="E1301" s="4">
        <v>6494</v>
      </c>
      <c r="F1301">
        <f t="shared" si="40"/>
        <v>8</v>
      </c>
      <c r="G1301" s="6">
        <f t="shared" si="41"/>
        <v>3.4964063234208851</v>
      </c>
      <c r="H1301" s="4">
        <f>E1301*G1301*Inputs!$B$4/SUMPRODUCT($E$5:$E$6785,$G$5:$G$6785)</f>
        <v>10488.082479336048</v>
      </c>
    </row>
    <row r="1302" spans="1:8" x14ac:dyDescent="0.2">
      <c r="A1302" s="167" t="s">
        <v>3210</v>
      </c>
      <c r="B1302" s="163" t="s">
        <v>3231</v>
      </c>
      <c r="C1302" s="164" t="s">
        <v>3232</v>
      </c>
      <c r="D1302">
        <v>178.9</v>
      </c>
      <c r="E1302" s="4">
        <v>7509</v>
      </c>
      <c r="F1302">
        <f t="shared" si="40"/>
        <v>10</v>
      </c>
      <c r="G1302" s="6">
        <f t="shared" si="41"/>
        <v>4.9996826525224378</v>
      </c>
      <c r="H1302" s="4">
        <f>E1302*G1302*Inputs!$B$4/SUMPRODUCT($E$5:$E$6785,$G$5:$G$6785)</f>
        <v>17341.49184739068</v>
      </c>
    </row>
    <row r="1303" spans="1:8" x14ac:dyDescent="0.2">
      <c r="A1303" s="167" t="s">
        <v>3210</v>
      </c>
      <c r="B1303" s="163" t="s">
        <v>3233</v>
      </c>
      <c r="C1303" s="164" t="s">
        <v>3234</v>
      </c>
      <c r="D1303">
        <v>149.1</v>
      </c>
      <c r="E1303" s="4">
        <v>8583</v>
      </c>
      <c r="F1303">
        <f t="shared" si="40"/>
        <v>9</v>
      </c>
      <c r="G1303" s="6">
        <f t="shared" si="41"/>
        <v>4.1810192586709229</v>
      </c>
      <c r="H1303" s="4">
        <f>E1303*G1303*Inputs!$B$4/SUMPRODUCT($E$5:$E$6785,$G$5:$G$6785)</f>
        <v>16576.131877460542</v>
      </c>
    </row>
    <row r="1304" spans="1:8" x14ac:dyDescent="0.2">
      <c r="A1304" s="167" t="s">
        <v>3210</v>
      </c>
      <c r="B1304" s="163" t="s">
        <v>3235</v>
      </c>
      <c r="C1304" s="164" t="s">
        <v>3236</v>
      </c>
      <c r="D1304">
        <v>133.19999999999999</v>
      </c>
      <c r="E1304" s="4">
        <v>7491</v>
      </c>
      <c r="F1304">
        <f t="shared" si="40"/>
        <v>7</v>
      </c>
      <c r="G1304" s="6">
        <f t="shared" si="41"/>
        <v>2.9238940129502371</v>
      </c>
      <c r="H1304" s="4">
        <f>E1304*G1304*Inputs!$B$4/SUMPRODUCT($E$5:$E$6785,$G$5:$G$6785)</f>
        <v>10117.269898141265</v>
      </c>
    </row>
    <row r="1305" spans="1:8" x14ac:dyDescent="0.2">
      <c r="A1305" s="167" t="s">
        <v>3210</v>
      </c>
      <c r="B1305" s="163" t="s">
        <v>3237</v>
      </c>
      <c r="C1305" s="164" t="s">
        <v>3238</v>
      </c>
      <c r="D1305">
        <v>170.8</v>
      </c>
      <c r="E1305" s="4">
        <v>7470</v>
      </c>
      <c r="F1305">
        <f t="shared" si="40"/>
        <v>10</v>
      </c>
      <c r="G1305" s="6">
        <f t="shared" si="41"/>
        <v>4.9996826525224378</v>
      </c>
      <c r="H1305" s="4">
        <f>E1305*G1305*Inputs!$B$4/SUMPRODUCT($E$5:$E$6785,$G$5:$G$6785)</f>
        <v>17251.424170995921</v>
      </c>
    </row>
    <row r="1306" spans="1:8" x14ac:dyDescent="0.2">
      <c r="A1306" s="167" t="s">
        <v>3210</v>
      </c>
      <c r="B1306" s="163" t="s">
        <v>3239</v>
      </c>
      <c r="C1306" s="164" t="s">
        <v>3240</v>
      </c>
      <c r="D1306">
        <v>134.1</v>
      </c>
      <c r="E1306" s="4">
        <v>8092</v>
      </c>
      <c r="F1306">
        <f t="shared" si="40"/>
        <v>7</v>
      </c>
      <c r="G1306" s="6">
        <f t="shared" si="41"/>
        <v>2.9238940129502371</v>
      </c>
      <c r="H1306" s="4">
        <f>E1306*G1306*Inputs!$B$4/SUMPRODUCT($E$5:$E$6785,$G$5:$G$6785)</f>
        <v>10928.974504840362</v>
      </c>
    </row>
    <row r="1307" spans="1:8" x14ac:dyDescent="0.2">
      <c r="A1307" s="167" t="s">
        <v>3210</v>
      </c>
      <c r="B1307" s="163" t="s">
        <v>3241</v>
      </c>
      <c r="C1307" s="164" t="s">
        <v>3242</v>
      </c>
      <c r="D1307">
        <v>183.2</v>
      </c>
      <c r="E1307" s="4">
        <v>8000</v>
      </c>
      <c r="F1307">
        <f t="shared" si="40"/>
        <v>10</v>
      </c>
      <c r="G1307" s="6">
        <f t="shared" si="41"/>
        <v>4.9996826525224378</v>
      </c>
      <c r="H1307" s="4">
        <f>E1307*G1307*Inputs!$B$4/SUMPRODUCT($E$5:$E$6785,$G$5:$G$6785)</f>
        <v>18475.420798924679</v>
      </c>
    </row>
    <row r="1308" spans="1:8" x14ac:dyDescent="0.2">
      <c r="A1308" s="167" t="s">
        <v>3210</v>
      </c>
      <c r="B1308" s="163" t="s">
        <v>3243</v>
      </c>
      <c r="C1308" s="164" t="s">
        <v>3244</v>
      </c>
      <c r="D1308">
        <v>98.4</v>
      </c>
      <c r="E1308" s="4">
        <v>11897</v>
      </c>
      <c r="F1308">
        <f t="shared" si="40"/>
        <v>4</v>
      </c>
      <c r="G1308" s="6">
        <f t="shared" si="41"/>
        <v>1.7099397688077311</v>
      </c>
      <c r="H1308" s="4">
        <f>E1308*G1308*Inputs!$B$4/SUMPRODUCT($E$5:$E$6785,$G$5:$G$6785)</f>
        <v>9396.804410115421</v>
      </c>
    </row>
    <row r="1309" spans="1:8" x14ac:dyDescent="0.2">
      <c r="A1309" s="167" t="s">
        <v>3210</v>
      </c>
      <c r="B1309" s="163" t="s">
        <v>3245</v>
      </c>
      <c r="C1309" s="164" t="s">
        <v>3246</v>
      </c>
      <c r="D1309">
        <v>91.9</v>
      </c>
      <c r="E1309" s="4">
        <v>8167</v>
      </c>
      <c r="F1309">
        <f t="shared" si="40"/>
        <v>4</v>
      </c>
      <c r="G1309" s="6">
        <f t="shared" si="41"/>
        <v>1.7099397688077311</v>
      </c>
      <c r="H1309" s="4">
        <f>E1309*G1309*Inputs!$B$4/SUMPRODUCT($E$5:$E$6785,$G$5:$G$6785)</f>
        <v>6450.6767771213445</v>
      </c>
    </row>
    <row r="1310" spans="1:8" x14ac:dyDescent="0.2">
      <c r="A1310" s="167" t="s">
        <v>3210</v>
      </c>
      <c r="B1310" s="163" t="s">
        <v>3247</v>
      </c>
      <c r="C1310" s="164" t="s">
        <v>3248</v>
      </c>
      <c r="D1310">
        <v>108.1</v>
      </c>
      <c r="E1310" s="4">
        <v>7175</v>
      </c>
      <c r="F1310">
        <f t="shared" si="40"/>
        <v>5</v>
      </c>
      <c r="G1310" s="6">
        <f t="shared" si="41"/>
        <v>2.0447540826884101</v>
      </c>
      <c r="H1310" s="4">
        <f>E1310*G1310*Inputs!$B$4/SUMPRODUCT($E$5:$E$6785,$G$5:$G$6785)</f>
        <v>6776.8036421786319</v>
      </c>
    </row>
    <row r="1311" spans="1:8" x14ac:dyDescent="0.2">
      <c r="A1311" s="167" t="s">
        <v>3210</v>
      </c>
      <c r="B1311" s="163" t="s">
        <v>3249</v>
      </c>
      <c r="C1311" s="164" t="s">
        <v>3250</v>
      </c>
      <c r="D1311">
        <v>82.1</v>
      </c>
      <c r="E1311" s="4">
        <v>10839</v>
      </c>
      <c r="F1311">
        <f t="shared" si="40"/>
        <v>3</v>
      </c>
      <c r="G1311" s="6">
        <f t="shared" si="41"/>
        <v>1.4299489790507947</v>
      </c>
      <c r="H1311" s="4">
        <f>E1311*G1311*Inputs!$B$4/SUMPRODUCT($E$5:$E$6785,$G$5:$G$6785)</f>
        <v>7159.3182941197365</v>
      </c>
    </row>
    <row r="1312" spans="1:8" x14ac:dyDescent="0.2">
      <c r="A1312" s="167" t="s">
        <v>3210</v>
      </c>
      <c r="B1312" s="163" t="s">
        <v>3251</v>
      </c>
      <c r="C1312" s="164" t="s">
        <v>3252</v>
      </c>
      <c r="D1312">
        <v>132.6</v>
      </c>
      <c r="E1312" s="4">
        <v>5753</v>
      </c>
      <c r="F1312">
        <f t="shared" si="40"/>
        <v>7</v>
      </c>
      <c r="G1312" s="6">
        <f t="shared" si="41"/>
        <v>2.9238940129502371</v>
      </c>
      <c r="H1312" s="4">
        <f>E1312*G1312*Inputs!$B$4/SUMPRODUCT($E$5:$E$6785,$G$5:$G$6785)</f>
        <v>7769.9444298500475</v>
      </c>
    </row>
    <row r="1313" spans="1:8" x14ac:dyDescent="0.2">
      <c r="A1313" s="167" t="s">
        <v>3210</v>
      </c>
      <c r="B1313" s="163" t="s">
        <v>3253</v>
      </c>
      <c r="C1313" s="164" t="s">
        <v>3254</v>
      </c>
      <c r="D1313">
        <v>102.8</v>
      </c>
      <c r="E1313" s="4">
        <v>7365</v>
      </c>
      <c r="F1313">
        <f t="shared" si="40"/>
        <v>5</v>
      </c>
      <c r="G1313" s="6">
        <f t="shared" si="41"/>
        <v>2.0447540826884101</v>
      </c>
      <c r="H1313" s="4">
        <f>E1313*G1313*Inputs!$B$4/SUMPRODUCT($E$5:$E$6785,$G$5:$G$6785)</f>
        <v>6956.2590696370207</v>
      </c>
    </row>
    <row r="1314" spans="1:8" x14ac:dyDescent="0.2">
      <c r="A1314" s="167" t="s">
        <v>3210</v>
      </c>
      <c r="B1314" s="163" t="s">
        <v>3255</v>
      </c>
      <c r="C1314" s="164" t="s">
        <v>3256</v>
      </c>
      <c r="D1314">
        <v>171.3</v>
      </c>
      <c r="E1314" s="4">
        <v>8473</v>
      </c>
      <c r="F1314">
        <f t="shared" si="40"/>
        <v>10</v>
      </c>
      <c r="G1314" s="6">
        <f t="shared" si="41"/>
        <v>4.9996826525224378</v>
      </c>
      <c r="H1314" s="4">
        <f>E1314*G1314*Inputs!$B$4/SUMPRODUCT($E$5:$E$6785,$G$5:$G$6785)</f>
        <v>19567.780053661099</v>
      </c>
    </row>
    <row r="1315" spans="1:8" x14ac:dyDescent="0.2">
      <c r="A1315" s="167" t="s">
        <v>3210</v>
      </c>
      <c r="B1315" s="163" t="s">
        <v>3257</v>
      </c>
      <c r="C1315" s="164" t="s">
        <v>3258</v>
      </c>
      <c r="D1315">
        <v>119.3</v>
      </c>
      <c r="E1315" s="4">
        <v>8123</v>
      </c>
      <c r="F1315">
        <f t="shared" si="40"/>
        <v>6</v>
      </c>
      <c r="G1315" s="6">
        <f t="shared" si="41"/>
        <v>2.4451266266449672</v>
      </c>
      <c r="H1315" s="4">
        <f>E1315*G1315*Inputs!$B$4/SUMPRODUCT($E$5:$E$6785,$G$5:$G$6785)</f>
        <v>9174.4432998238462</v>
      </c>
    </row>
    <row r="1316" spans="1:8" x14ac:dyDescent="0.2">
      <c r="A1316" s="167" t="s">
        <v>3210</v>
      </c>
      <c r="B1316" s="163" t="s">
        <v>3259</v>
      </c>
      <c r="C1316" s="164" t="s">
        <v>3260</v>
      </c>
      <c r="D1316">
        <v>135.5</v>
      </c>
      <c r="E1316" s="4">
        <v>7220</v>
      </c>
      <c r="F1316">
        <f t="shared" si="40"/>
        <v>7</v>
      </c>
      <c r="G1316" s="6">
        <f t="shared" si="41"/>
        <v>2.9238940129502371</v>
      </c>
      <c r="H1316" s="4">
        <f>E1316*G1316*Inputs!$B$4/SUMPRODUCT($E$5:$E$6785,$G$5:$G$6785)</f>
        <v>9751.2600006113935</v>
      </c>
    </row>
    <row r="1317" spans="1:8" x14ac:dyDescent="0.2">
      <c r="A1317" s="167" t="s">
        <v>3210</v>
      </c>
      <c r="B1317" s="163" t="s">
        <v>3261</v>
      </c>
      <c r="C1317" s="164" t="s">
        <v>3262</v>
      </c>
      <c r="D1317">
        <v>157</v>
      </c>
      <c r="E1317" s="4">
        <v>7601</v>
      </c>
      <c r="F1317">
        <f t="shared" si="40"/>
        <v>9</v>
      </c>
      <c r="G1317" s="6">
        <f t="shared" si="41"/>
        <v>4.1810192586709229</v>
      </c>
      <c r="H1317" s="4">
        <f>E1317*G1317*Inputs!$B$4/SUMPRODUCT($E$5:$E$6785,$G$5:$G$6785)</f>
        <v>14679.619993076732</v>
      </c>
    </row>
    <row r="1318" spans="1:8" x14ac:dyDescent="0.2">
      <c r="A1318" s="167" t="s">
        <v>3210</v>
      </c>
      <c r="B1318" s="163" t="s">
        <v>3263</v>
      </c>
      <c r="C1318" s="164" t="s">
        <v>3264</v>
      </c>
      <c r="D1318">
        <v>95.4</v>
      </c>
      <c r="E1318" s="4">
        <v>7800</v>
      </c>
      <c r="F1318">
        <f t="shared" si="40"/>
        <v>4</v>
      </c>
      <c r="G1318" s="6">
        <f t="shared" si="41"/>
        <v>1.7099397688077311</v>
      </c>
      <c r="H1318" s="4">
        <f>E1318*G1318*Inputs!$B$4/SUMPRODUCT($E$5:$E$6785,$G$5:$G$6785)</f>
        <v>6160.8030931243411</v>
      </c>
    </row>
    <row r="1319" spans="1:8" x14ac:dyDescent="0.2">
      <c r="A1319" s="167" t="s">
        <v>3210</v>
      </c>
      <c r="B1319" s="163" t="s">
        <v>3265</v>
      </c>
      <c r="C1319" s="164" t="s">
        <v>3266</v>
      </c>
      <c r="D1319">
        <v>93.6</v>
      </c>
      <c r="E1319" s="4">
        <v>7611</v>
      </c>
      <c r="F1319">
        <f t="shared" si="40"/>
        <v>4</v>
      </c>
      <c r="G1319" s="6">
        <f t="shared" si="41"/>
        <v>1.7099397688077311</v>
      </c>
      <c r="H1319" s="4">
        <f>E1319*G1319*Inputs!$B$4/SUMPRODUCT($E$5:$E$6785,$G$5:$G$6785)</f>
        <v>6011.522095098635</v>
      </c>
    </row>
    <row r="1320" spans="1:8" x14ac:dyDescent="0.2">
      <c r="A1320" s="167" t="s">
        <v>3210</v>
      </c>
      <c r="B1320" s="163" t="s">
        <v>3267</v>
      </c>
      <c r="C1320" s="164" t="s">
        <v>3268</v>
      </c>
      <c r="D1320">
        <v>162.1</v>
      </c>
      <c r="E1320" s="4">
        <v>6676</v>
      </c>
      <c r="F1320">
        <f t="shared" si="40"/>
        <v>9</v>
      </c>
      <c r="G1320" s="6">
        <f t="shared" si="41"/>
        <v>4.1810192586709229</v>
      </c>
      <c r="H1320" s="4">
        <f>E1320*G1320*Inputs!$B$4/SUMPRODUCT($E$5:$E$6785,$G$5:$G$6785)</f>
        <v>12893.190774079761</v>
      </c>
    </row>
    <row r="1321" spans="1:8" x14ac:dyDescent="0.2">
      <c r="A1321" s="167" t="s">
        <v>3210</v>
      </c>
      <c r="B1321" s="163" t="s">
        <v>3269</v>
      </c>
      <c r="C1321" s="164" t="s">
        <v>3270</v>
      </c>
      <c r="D1321">
        <v>143</v>
      </c>
      <c r="E1321" s="4">
        <v>8243</v>
      </c>
      <c r="F1321">
        <f t="shared" si="40"/>
        <v>8</v>
      </c>
      <c r="G1321" s="6">
        <f t="shared" si="41"/>
        <v>3.4964063234208851</v>
      </c>
      <c r="H1321" s="4">
        <f>E1321*G1321*Inputs!$B$4/SUMPRODUCT($E$5:$E$6785,$G$5:$G$6785)</f>
        <v>13312.790864977984</v>
      </c>
    </row>
    <row r="1322" spans="1:8" x14ac:dyDescent="0.2">
      <c r="A1322" s="167" t="s">
        <v>3210</v>
      </c>
      <c r="B1322" s="163" t="s">
        <v>3271</v>
      </c>
      <c r="C1322" s="164" t="s">
        <v>3272</v>
      </c>
      <c r="D1322">
        <v>128.19999999999999</v>
      </c>
      <c r="E1322" s="4">
        <v>7668</v>
      </c>
      <c r="F1322">
        <f t="shared" si="40"/>
        <v>7</v>
      </c>
      <c r="G1322" s="6">
        <f t="shared" si="41"/>
        <v>2.9238940129502371</v>
      </c>
      <c r="H1322" s="4">
        <f>E1322*G1322*Inputs!$B$4/SUMPRODUCT($E$5:$E$6785,$G$5:$G$6785)</f>
        <v>10356.324333059305</v>
      </c>
    </row>
    <row r="1323" spans="1:8" x14ac:dyDescent="0.2">
      <c r="A1323" s="167" t="s">
        <v>3210</v>
      </c>
      <c r="B1323" s="163" t="s">
        <v>3273</v>
      </c>
      <c r="C1323" s="164" t="s">
        <v>3274</v>
      </c>
      <c r="D1323">
        <v>161.30000000000001</v>
      </c>
      <c r="E1323" s="4">
        <v>7182</v>
      </c>
      <c r="F1323">
        <f t="shared" si="40"/>
        <v>9</v>
      </c>
      <c r="G1323" s="6">
        <f t="shared" si="41"/>
        <v>4.1810192586709229</v>
      </c>
      <c r="H1323" s="4">
        <f>E1323*G1323*Inputs!$B$4/SUMPRODUCT($E$5:$E$6785,$G$5:$G$6785)</f>
        <v>13870.415838741887</v>
      </c>
    </row>
    <row r="1324" spans="1:8" x14ac:dyDescent="0.2">
      <c r="A1324" s="167" t="s">
        <v>3210</v>
      </c>
      <c r="B1324" s="163" t="s">
        <v>3275</v>
      </c>
      <c r="C1324" s="164" t="s">
        <v>3276</v>
      </c>
      <c r="D1324">
        <v>139.1</v>
      </c>
      <c r="E1324" s="4">
        <v>7543</v>
      </c>
      <c r="F1324">
        <f t="shared" si="40"/>
        <v>8</v>
      </c>
      <c r="G1324" s="6">
        <f t="shared" si="41"/>
        <v>3.4964063234208851</v>
      </c>
      <c r="H1324" s="4">
        <f>E1324*G1324*Inputs!$B$4/SUMPRODUCT($E$5:$E$6785,$G$5:$G$6785)</f>
        <v>12182.261493937758</v>
      </c>
    </row>
    <row r="1325" spans="1:8" x14ac:dyDescent="0.2">
      <c r="A1325" s="167" t="s">
        <v>3210</v>
      </c>
      <c r="B1325" s="163" t="s">
        <v>3277</v>
      </c>
      <c r="C1325" s="164" t="s">
        <v>3278</v>
      </c>
      <c r="D1325">
        <v>103.5</v>
      </c>
      <c r="E1325" s="4">
        <v>8340</v>
      </c>
      <c r="F1325">
        <f t="shared" si="40"/>
        <v>5</v>
      </c>
      <c r="G1325" s="6">
        <f t="shared" si="41"/>
        <v>2.0447540826884101</v>
      </c>
      <c r="H1325" s="4">
        <f>E1325*G1325*Inputs!$B$4/SUMPRODUCT($E$5:$E$6785,$G$5:$G$6785)</f>
        <v>7877.1487631734908</v>
      </c>
    </row>
    <row r="1326" spans="1:8" x14ac:dyDescent="0.2">
      <c r="A1326" s="167" t="s">
        <v>3210</v>
      </c>
      <c r="B1326" s="163" t="s">
        <v>3279</v>
      </c>
      <c r="C1326" s="164" t="s">
        <v>3280</v>
      </c>
      <c r="D1326">
        <v>88.8</v>
      </c>
      <c r="E1326" s="4">
        <v>7282</v>
      </c>
      <c r="F1326">
        <f t="shared" si="40"/>
        <v>4</v>
      </c>
      <c r="G1326" s="6">
        <f t="shared" si="41"/>
        <v>1.7099397688077311</v>
      </c>
      <c r="H1326" s="4">
        <f>E1326*G1326*Inputs!$B$4/SUMPRODUCT($E$5:$E$6785,$G$5:$G$6785)</f>
        <v>5751.6625800168531</v>
      </c>
    </row>
    <row r="1327" spans="1:8" x14ac:dyDescent="0.2">
      <c r="A1327" s="167" t="s">
        <v>3210</v>
      </c>
      <c r="B1327" s="163" t="s">
        <v>3281</v>
      </c>
      <c r="C1327" s="164" t="s">
        <v>3282</v>
      </c>
      <c r="D1327">
        <v>97</v>
      </c>
      <c r="E1327" s="4">
        <v>7253</v>
      </c>
      <c r="F1327">
        <f t="shared" si="40"/>
        <v>4</v>
      </c>
      <c r="G1327" s="6">
        <f t="shared" si="41"/>
        <v>1.7099397688077311</v>
      </c>
      <c r="H1327" s="4">
        <f>E1327*G1327*Inputs!$B$4/SUMPRODUCT($E$5:$E$6785,$G$5:$G$6785)</f>
        <v>5728.7570300552361</v>
      </c>
    </row>
    <row r="1328" spans="1:8" x14ac:dyDescent="0.2">
      <c r="A1328" s="167" t="s">
        <v>3210</v>
      </c>
      <c r="B1328" s="163" t="s">
        <v>3283</v>
      </c>
      <c r="C1328" s="164" t="s">
        <v>3284</v>
      </c>
      <c r="D1328">
        <v>124.6</v>
      </c>
      <c r="E1328" s="4">
        <v>8051</v>
      </c>
      <c r="F1328">
        <f t="shared" si="40"/>
        <v>7</v>
      </c>
      <c r="G1328" s="6">
        <f t="shared" si="41"/>
        <v>2.9238940129502371</v>
      </c>
      <c r="H1328" s="4">
        <f>E1328*G1328*Inputs!$B$4/SUMPRODUCT($E$5:$E$6785,$G$5:$G$6785)</f>
        <v>10873.600313701154</v>
      </c>
    </row>
    <row r="1329" spans="1:8" x14ac:dyDescent="0.2">
      <c r="A1329" s="167" t="s">
        <v>3210</v>
      </c>
      <c r="B1329" s="163" t="s">
        <v>3285</v>
      </c>
      <c r="C1329" s="164" t="s">
        <v>7081</v>
      </c>
      <c r="D1329">
        <v>111.7</v>
      </c>
      <c r="E1329" s="4">
        <v>7729</v>
      </c>
      <c r="F1329">
        <f t="shared" si="40"/>
        <v>6</v>
      </c>
      <c r="G1329" s="6">
        <f t="shared" si="41"/>
        <v>2.4451266266449672</v>
      </c>
      <c r="H1329" s="4">
        <f>E1329*G1329*Inputs!$B$4/SUMPRODUCT($E$5:$E$6785,$G$5:$G$6785)</f>
        <v>8729.4438340931338</v>
      </c>
    </row>
    <row r="1330" spans="1:8" x14ac:dyDescent="0.2">
      <c r="A1330" s="167" t="s">
        <v>3210</v>
      </c>
      <c r="B1330" s="163" t="s">
        <v>7082</v>
      </c>
      <c r="C1330" s="164" t="s">
        <v>7083</v>
      </c>
      <c r="D1330">
        <v>102.1</v>
      </c>
      <c r="E1330" s="4">
        <v>7410</v>
      </c>
      <c r="F1330">
        <f t="shared" si="40"/>
        <v>5</v>
      </c>
      <c r="G1330" s="6">
        <f t="shared" si="41"/>
        <v>2.0447540826884101</v>
      </c>
      <c r="H1330" s="4">
        <f>E1330*G1330*Inputs!$B$4/SUMPRODUCT($E$5:$E$6785,$G$5:$G$6785)</f>
        <v>6998.7616708771666</v>
      </c>
    </row>
    <row r="1331" spans="1:8" x14ac:dyDescent="0.2">
      <c r="A1331" s="167" t="s">
        <v>7086</v>
      </c>
      <c r="B1331" s="163" t="s">
        <v>7084</v>
      </c>
      <c r="C1331" s="164" t="s">
        <v>7085</v>
      </c>
      <c r="D1331">
        <v>196.6</v>
      </c>
      <c r="E1331" s="4">
        <v>7496</v>
      </c>
      <c r="F1331">
        <f t="shared" si="40"/>
        <v>10</v>
      </c>
      <c r="G1331" s="6">
        <f t="shared" si="41"/>
        <v>4.9996826525224378</v>
      </c>
      <c r="H1331" s="4">
        <f>E1331*G1331*Inputs!$B$4/SUMPRODUCT($E$5:$E$6785,$G$5:$G$6785)</f>
        <v>17311.469288592423</v>
      </c>
    </row>
    <row r="1332" spans="1:8" x14ac:dyDescent="0.2">
      <c r="A1332" s="167" t="s">
        <v>7086</v>
      </c>
      <c r="B1332" s="163" t="s">
        <v>7087</v>
      </c>
      <c r="C1332" s="164" t="s">
        <v>7088</v>
      </c>
      <c r="D1332">
        <v>113</v>
      </c>
      <c r="E1332" s="4">
        <v>10152</v>
      </c>
      <c r="F1332">
        <f t="shared" si="40"/>
        <v>6</v>
      </c>
      <c r="G1332" s="6">
        <f t="shared" si="41"/>
        <v>2.4451266266449672</v>
      </c>
      <c r="H1332" s="4">
        <f>E1332*G1332*Inputs!$B$4/SUMPRODUCT($E$5:$E$6785,$G$5:$G$6785)</f>
        <v>11466.077604310192</v>
      </c>
    </row>
    <row r="1333" spans="1:8" x14ac:dyDescent="0.2">
      <c r="A1333" s="167" t="s">
        <v>7086</v>
      </c>
      <c r="B1333" s="163" t="s">
        <v>7089</v>
      </c>
      <c r="C1333" s="164" t="s">
        <v>7090</v>
      </c>
      <c r="D1333">
        <v>192.8</v>
      </c>
      <c r="E1333" s="4">
        <v>7726</v>
      </c>
      <c r="F1333">
        <f t="shared" si="40"/>
        <v>10</v>
      </c>
      <c r="G1333" s="6">
        <f t="shared" si="41"/>
        <v>4.9996826525224378</v>
      </c>
      <c r="H1333" s="4">
        <f>E1333*G1333*Inputs!$B$4/SUMPRODUCT($E$5:$E$6785,$G$5:$G$6785)</f>
        <v>17842.637636561511</v>
      </c>
    </row>
    <row r="1334" spans="1:8" x14ac:dyDescent="0.2">
      <c r="A1334" s="167" t="s">
        <v>7086</v>
      </c>
      <c r="B1334" s="163" t="s">
        <v>7091</v>
      </c>
      <c r="C1334" s="164" t="s">
        <v>7092</v>
      </c>
      <c r="D1334">
        <v>149.5</v>
      </c>
      <c r="E1334" s="4">
        <v>8922</v>
      </c>
      <c r="F1334">
        <f t="shared" si="40"/>
        <v>9</v>
      </c>
      <c r="G1334" s="6">
        <f t="shared" si="41"/>
        <v>4.1810192586709229</v>
      </c>
      <c r="H1334" s="4">
        <f>E1334*G1334*Inputs!$B$4/SUMPRODUCT($E$5:$E$6785,$G$5:$G$6785)</f>
        <v>17230.834045287545</v>
      </c>
    </row>
    <row r="1335" spans="1:8" x14ac:dyDescent="0.2">
      <c r="A1335" s="167" t="s">
        <v>7086</v>
      </c>
      <c r="B1335" s="163" t="s">
        <v>7093</v>
      </c>
      <c r="C1335" s="164" t="s">
        <v>7094</v>
      </c>
      <c r="D1335">
        <v>156.19999999999999</v>
      </c>
      <c r="E1335" s="4">
        <v>10116</v>
      </c>
      <c r="F1335">
        <f t="shared" si="40"/>
        <v>9</v>
      </c>
      <c r="G1335" s="6">
        <f t="shared" si="41"/>
        <v>4.1810192586709229</v>
      </c>
      <c r="H1335" s="4">
        <f>E1335*G1335*Inputs!$B$4/SUMPRODUCT($E$5:$E$6785,$G$5:$G$6785)</f>
        <v>19536.776193917147</v>
      </c>
    </row>
    <row r="1336" spans="1:8" x14ac:dyDescent="0.2">
      <c r="A1336" s="167" t="s">
        <v>7086</v>
      </c>
      <c r="B1336" s="163" t="s">
        <v>7095</v>
      </c>
      <c r="C1336" s="164" t="s">
        <v>7096</v>
      </c>
      <c r="D1336">
        <v>163.4</v>
      </c>
      <c r="E1336" s="4">
        <v>6708</v>
      </c>
      <c r="F1336">
        <f t="shared" si="40"/>
        <v>9</v>
      </c>
      <c r="G1336" s="6">
        <f t="shared" si="41"/>
        <v>4.1810192586709229</v>
      </c>
      <c r="H1336" s="4">
        <f>E1336*G1336*Inputs!$B$4/SUMPRODUCT($E$5:$E$6785,$G$5:$G$6785)</f>
        <v>12954.991568682901</v>
      </c>
    </row>
    <row r="1337" spans="1:8" x14ac:dyDescent="0.2">
      <c r="A1337" s="167" t="s">
        <v>7086</v>
      </c>
      <c r="B1337" s="163" t="s">
        <v>7097</v>
      </c>
      <c r="C1337" s="164" t="s">
        <v>7098</v>
      </c>
      <c r="D1337">
        <v>148.6</v>
      </c>
      <c r="E1337" s="4">
        <v>7922</v>
      </c>
      <c r="F1337">
        <f t="shared" si="40"/>
        <v>9</v>
      </c>
      <c r="G1337" s="6">
        <f t="shared" si="41"/>
        <v>4.1810192586709229</v>
      </c>
      <c r="H1337" s="4">
        <f>E1337*G1337*Inputs!$B$4/SUMPRODUCT($E$5:$E$6785,$G$5:$G$6785)</f>
        <v>15299.559213939467</v>
      </c>
    </row>
    <row r="1338" spans="1:8" x14ac:dyDescent="0.2">
      <c r="A1338" s="167" t="s">
        <v>7086</v>
      </c>
      <c r="B1338" s="163" t="s">
        <v>7099</v>
      </c>
      <c r="C1338" s="164" t="s">
        <v>7100</v>
      </c>
      <c r="D1338">
        <v>172.2</v>
      </c>
      <c r="E1338" s="4">
        <v>5721</v>
      </c>
      <c r="F1338">
        <f t="shared" si="40"/>
        <v>10</v>
      </c>
      <c r="G1338" s="6">
        <f t="shared" si="41"/>
        <v>4.9996826525224378</v>
      </c>
      <c r="H1338" s="4">
        <f>E1338*G1338*Inputs!$B$4/SUMPRODUCT($E$5:$E$6785,$G$5:$G$6785)</f>
        <v>13212.23529883101</v>
      </c>
    </row>
    <row r="1339" spans="1:8" x14ac:dyDescent="0.2">
      <c r="A1339" s="167" t="s">
        <v>7086</v>
      </c>
      <c r="B1339" s="163" t="s">
        <v>7101</v>
      </c>
      <c r="C1339" s="164" t="s">
        <v>7102</v>
      </c>
      <c r="D1339">
        <v>111.1</v>
      </c>
      <c r="E1339" s="4">
        <v>8080</v>
      </c>
      <c r="F1339">
        <f t="shared" si="40"/>
        <v>5</v>
      </c>
      <c r="G1339" s="6">
        <f t="shared" si="41"/>
        <v>2.0447540826884101</v>
      </c>
      <c r="H1339" s="4">
        <f>E1339*G1339*Inputs!$B$4/SUMPRODUCT($E$5:$E$6785,$G$5:$G$6785)</f>
        <v>7631.5781782304321</v>
      </c>
    </row>
    <row r="1340" spans="1:8" x14ac:dyDescent="0.2">
      <c r="A1340" s="167" t="s">
        <v>7086</v>
      </c>
      <c r="B1340" s="163" t="s">
        <v>7103</v>
      </c>
      <c r="C1340" s="164" t="s">
        <v>3332</v>
      </c>
      <c r="D1340">
        <v>172.2</v>
      </c>
      <c r="E1340" s="4">
        <v>6752</v>
      </c>
      <c r="F1340">
        <f t="shared" si="40"/>
        <v>10</v>
      </c>
      <c r="G1340" s="6">
        <f t="shared" si="41"/>
        <v>4.9996826525224378</v>
      </c>
      <c r="H1340" s="4">
        <f>E1340*G1340*Inputs!$B$4/SUMPRODUCT($E$5:$E$6785,$G$5:$G$6785)</f>
        <v>15593.255154292428</v>
      </c>
    </row>
    <row r="1341" spans="1:8" x14ac:dyDescent="0.2">
      <c r="A1341" s="167" t="s">
        <v>7086</v>
      </c>
      <c r="B1341" s="163" t="s">
        <v>3333</v>
      </c>
      <c r="C1341" s="164" t="s">
        <v>3334</v>
      </c>
      <c r="D1341">
        <v>134.1</v>
      </c>
      <c r="E1341" s="4">
        <v>6177</v>
      </c>
      <c r="F1341">
        <f t="shared" si="40"/>
        <v>7</v>
      </c>
      <c r="G1341" s="6">
        <f t="shared" si="41"/>
        <v>2.9238940129502371</v>
      </c>
      <c r="H1341" s="4">
        <f>E1341*G1341*Inputs!$B$4/SUMPRODUCT($E$5:$E$6785,$G$5:$G$6785)</f>
        <v>8342.5946016311045</v>
      </c>
    </row>
    <row r="1342" spans="1:8" x14ac:dyDescent="0.2">
      <c r="A1342" s="167" t="s">
        <v>7086</v>
      </c>
      <c r="B1342" s="163" t="s">
        <v>3335</v>
      </c>
      <c r="C1342" s="164" t="s">
        <v>1986</v>
      </c>
      <c r="D1342">
        <v>131.1</v>
      </c>
      <c r="E1342" s="4">
        <v>5844</v>
      </c>
      <c r="F1342">
        <f t="shared" si="40"/>
        <v>7</v>
      </c>
      <c r="G1342" s="6">
        <f t="shared" si="41"/>
        <v>2.9238940129502371</v>
      </c>
      <c r="H1342" s="4">
        <f>E1342*G1342*Inputs!$B$4/SUMPRODUCT($E$5:$E$6785,$G$5:$G$6785)</f>
        <v>7892.8481223785302</v>
      </c>
    </row>
    <row r="1343" spans="1:8" x14ac:dyDescent="0.2">
      <c r="A1343" s="167" t="s">
        <v>7086</v>
      </c>
      <c r="B1343" s="163" t="s">
        <v>1987</v>
      </c>
      <c r="C1343" s="164" t="s">
        <v>1988</v>
      </c>
      <c r="D1343">
        <v>120.5</v>
      </c>
      <c r="E1343" s="4">
        <v>7161</v>
      </c>
      <c r="F1343">
        <f t="shared" si="40"/>
        <v>6</v>
      </c>
      <c r="G1343" s="6">
        <f t="shared" si="41"/>
        <v>2.4451266266449672</v>
      </c>
      <c r="H1343" s="4">
        <f>E1343*G1343*Inputs!$B$4/SUMPRODUCT($E$5:$E$6785,$G$5:$G$6785)</f>
        <v>8087.9217616691594</v>
      </c>
    </row>
    <row r="1344" spans="1:8" x14ac:dyDescent="0.2">
      <c r="A1344" s="167" t="s">
        <v>7086</v>
      </c>
      <c r="B1344" s="163" t="s">
        <v>1989</v>
      </c>
      <c r="C1344" s="164" t="s">
        <v>1990</v>
      </c>
      <c r="D1344">
        <v>88.2</v>
      </c>
      <c r="E1344" s="4">
        <v>9122</v>
      </c>
      <c r="F1344">
        <f t="shared" si="40"/>
        <v>4</v>
      </c>
      <c r="G1344" s="6">
        <f t="shared" si="41"/>
        <v>1.7099397688077311</v>
      </c>
      <c r="H1344" s="4">
        <f>E1344*G1344*Inputs!$B$4/SUMPRODUCT($E$5:$E$6785,$G$5:$G$6785)</f>
        <v>7204.9802327538764</v>
      </c>
    </row>
    <row r="1345" spans="1:8" x14ac:dyDescent="0.2">
      <c r="A1345" s="167" t="s">
        <v>7086</v>
      </c>
      <c r="B1345" s="163" t="s">
        <v>1991</v>
      </c>
      <c r="C1345" s="164" t="s">
        <v>1992</v>
      </c>
      <c r="D1345">
        <v>159.1</v>
      </c>
      <c r="E1345" s="4">
        <v>7029</v>
      </c>
      <c r="F1345">
        <f t="shared" si="40"/>
        <v>9</v>
      </c>
      <c r="G1345" s="6">
        <f t="shared" si="41"/>
        <v>4.1810192586709229</v>
      </c>
      <c r="H1345" s="4">
        <f>E1345*G1345*Inputs!$B$4/SUMPRODUCT($E$5:$E$6785,$G$5:$G$6785)</f>
        <v>13574.930789545631</v>
      </c>
    </row>
    <row r="1346" spans="1:8" x14ac:dyDescent="0.2">
      <c r="A1346" s="167" t="s">
        <v>7086</v>
      </c>
      <c r="B1346" s="163" t="s">
        <v>1993</v>
      </c>
      <c r="C1346" s="164" t="s">
        <v>1994</v>
      </c>
      <c r="D1346">
        <v>96.8</v>
      </c>
      <c r="E1346" s="4">
        <v>7534</v>
      </c>
      <c r="F1346">
        <f t="shared" si="40"/>
        <v>4</v>
      </c>
      <c r="G1346" s="6">
        <f t="shared" si="41"/>
        <v>1.7099397688077311</v>
      </c>
      <c r="H1346" s="4">
        <f>E1346*G1346*Inputs!$B$4/SUMPRODUCT($E$5:$E$6785,$G$5:$G$6785)</f>
        <v>5950.7039107177925</v>
      </c>
    </row>
    <row r="1347" spans="1:8" x14ac:dyDescent="0.2">
      <c r="A1347" s="167" t="s">
        <v>7086</v>
      </c>
      <c r="B1347" s="163" t="s">
        <v>1995</v>
      </c>
      <c r="C1347" s="164" t="s">
        <v>1996</v>
      </c>
      <c r="D1347">
        <v>88.9</v>
      </c>
      <c r="E1347" s="4">
        <v>7607</v>
      </c>
      <c r="F1347">
        <f t="shared" si="40"/>
        <v>4</v>
      </c>
      <c r="G1347" s="6">
        <f t="shared" si="41"/>
        <v>1.7099397688077311</v>
      </c>
      <c r="H1347" s="4">
        <f>E1347*G1347*Inputs!$B$4/SUMPRODUCT($E$5:$E$6785,$G$5:$G$6785)</f>
        <v>6008.3627088970334</v>
      </c>
    </row>
    <row r="1348" spans="1:8" x14ac:dyDescent="0.2">
      <c r="A1348" s="167" t="s">
        <v>7086</v>
      </c>
      <c r="B1348" s="163" t="s">
        <v>1997</v>
      </c>
      <c r="C1348" s="164" t="s">
        <v>1998</v>
      </c>
      <c r="D1348">
        <v>158.19999999999999</v>
      </c>
      <c r="E1348" s="4">
        <v>5604</v>
      </c>
      <c r="F1348">
        <f t="shared" si="40"/>
        <v>9</v>
      </c>
      <c r="G1348" s="6">
        <f t="shared" si="41"/>
        <v>4.1810192586709229</v>
      </c>
      <c r="H1348" s="4">
        <f>E1348*G1348*Inputs!$B$4/SUMPRODUCT($E$5:$E$6785,$G$5:$G$6785)</f>
        <v>10822.864154874624</v>
      </c>
    </row>
    <row r="1349" spans="1:8" x14ac:dyDescent="0.2">
      <c r="A1349" s="167" t="s">
        <v>7086</v>
      </c>
      <c r="B1349" s="163" t="s">
        <v>1999</v>
      </c>
      <c r="C1349" s="164" t="s">
        <v>2000</v>
      </c>
      <c r="D1349">
        <v>86.1</v>
      </c>
      <c r="E1349" s="4">
        <v>6000</v>
      </c>
      <c r="F1349">
        <f t="shared" si="40"/>
        <v>3</v>
      </c>
      <c r="G1349" s="6">
        <f t="shared" si="41"/>
        <v>1.4299489790507947</v>
      </c>
      <c r="H1349" s="4">
        <f>E1349*G1349*Inputs!$B$4/SUMPRODUCT($E$5:$E$6785,$G$5:$G$6785)</f>
        <v>3963.0879015332061</v>
      </c>
    </row>
    <row r="1350" spans="1:8" x14ac:dyDescent="0.2">
      <c r="A1350" s="167" t="s">
        <v>7086</v>
      </c>
      <c r="B1350" s="163" t="s">
        <v>2001</v>
      </c>
      <c r="C1350" s="164" t="s">
        <v>2002</v>
      </c>
      <c r="D1350">
        <v>154.9</v>
      </c>
      <c r="E1350" s="4">
        <v>7443</v>
      </c>
      <c r="F1350">
        <f t="shared" ref="F1350:F1413" si="42">VLOOKUP(D1350,$K$5:$L$15,2)</f>
        <v>9</v>
      </c>
      <c r="G1350" s="6">
        <f t="shared" ref="G1350:G1413" si="43">VLOOKUP(F1350,$L$5:$M$15,2,0)</f>
        <v>4.1810192586709229</v>
      </c>
      <c r="H1350" s="4">
        <f>E1350*G1350*Inputs!$B$4/SUMPRODUCT($E$5:$E$6785,$G$5:$G$6785)</f>
        <v>14374.478569723738</v>
      </c>
    </row>
    <row r="1351" spans="1:8" x14ac:dyDescent="0.2">
      <c r="A1351" s="167" t="s">
        <v>2005</v>
      </c>
      <c r="B1351" s="163" t="s">
        <v>2003</v>
      </c>
      <c r="C1351" s="164" t="s">
        <v>2004</v>
      </c>
      <c r="D1351">
        <v>156.4</v>
      </c>
      <c r="E1351" s="4">
        <v>8107</v>
      </c>
      <c r="F1351">
        <f t="shared" si="42"/>
        <v>9</v>
      </c>
      <c r="G1351" s="6">
        <f t="shared" si="43"/>
        <v>4.1810192586709229</v>
      </c>
      <c r="H1351" s="4">
        <f>E1351*G1351*Inputs!$B$4/SUMPRODUCT($E$5:$E$6785,$G$5:$G$6785)</f>
        <v>15656.845057738858</v>
      </c>
    </row>
    <row r="1352" spans="1:8" x14ac:dyDescent="0.2">
      <c r="A1352" s="167" t="s">
        <v>2005</v>
      </c>
      <c r="B1352" s="163" t="s">
        <v>2006</v>
      </c>
      <c r="C1352" s="164" t="s">
        <v>2007</v>
      </c>
      <c r="D1352">
        <v>140.1</v>
      </c>
      <c r="E1352" s="4">
        <v>7146</v>
      </c>
      <c r="F1352">
        <f t="shared" si="42"/>
        <v>8</v>
      </c>
      <c r="G1352" s="6">
        <f t="shared" si="43"/>
        <v>3.4964063234208851</v>
      </c>
      <c r="H1352" s="4">
        <f>E1352*G1352*Inputs!$B$4/SUMPRODUCT($E$5:$E$6785,$G$5:$G$6785)</f>
        <v>11541.089836362087</v>
      </c>
    </row>
    <row r="1353" spans="1:8" x14ac:dyDescent="0.2">
      <c r="A1353" s="167" t="s">
        <v>2005</v>
      </c>
      <c r="B1353" s="163" t="s">
        <v>2008</v>
      </c>
      <c r="C1353" s="164" t="s">
        <v>2009</v>
      </c>
      <c r="D1353">
        <v>107.6</v>
      </c>
      <c r="E1353" s="4">
        <v>7790</v>
      </c>
      <c r="F1353">
        <f t="shared" si="42"/>
        <v>5</v>
      </c>
      <c r="G1353" s="6">
        <f t="shared" si="43"/>
        <v>2.0447540826884101</v>
      </c>
      <c r="H1353" s="4">
        <f>E1353*G1353*Inputs!$B$4/SUMPRODUCT($E$5:$E$6785,$G$5:$G$6785)</f>
        <v>7357.6725257939443</v>
      </c>
    </row>
    <row r="1354" spans="1:8" x14ac:dyDescent="0.2">
      <c r="A1354" s="167" t="s">
        <v>2005</v>
      </c>
      <c r="B1354" s="163" t="s">
        <v>2010</v>
      </c>
      <c r="C1354" s="164" t="s">
        <v>2011</v>
      </c>
      <c r="D1354">
        <v>206</v>
      </c>
      <c r="E1354" s="4">
        <v>8000</v>
      </c>
      <c r="F1354">
        <f t="shared" si="42"/>
        <v>10</v>
      </c>
      <c r="G1354" s="6">
        <f t="shared" si="43"/>
        <v>4.9996826525224378</v>
      </c>
      <c r="H1354" s="4">
        <f>E1354*G1354*Inputs!$B$4/SUMPRODUCT($E$5:$E$6785,$G$5:$G$6785)</f>
        <v>18475.420798924679</v>
      </c>
    </row>
    <row r="1355" spans="1:8" x14ac:dyDescent="0.2">
      <c r="A1355" s="167" t="s">
        <v>2005</v>
      </c>
      <c r="B1355" s="163" t="s">
        <v>2012</v>
      </c>
      <c r="C1355" s="164" t="s">
        <v>2013</v>
      </c>
      <c r="D1355">
        <v>160.4</v>
      </c>
      <c r="E1355" s="4">
        <v>9162</v>
      </c>
      <c r="F1355">
        <f t="shared" si="42"/>
        <v>9</v>
      </c>
      <c r="G1355" s="6">
        <f t="shared" si="43"/>
        <v>4.1810192586709229</v>
      </c>
      <c r="H1355" s="4">
        <f>E1355*G1355*Inputs!$B$4/SUMPRODUCT($E$5:$E$6785,$G$5:$G$6785)</f>
        <v>17694.340004811082</v>
      </c>
    </row>
    <row r="1356" spans="1:8" x14ac:dyDescent="0.2">
      <c r="A1356" s="167" t="s">
        <v>2005</v>
      </c>
      <c r="B1356" s="163" t="s">
        <v>2014</v>
      </c>
      <c r="C1356" s="164" t="s">
        <v>2015</v>
      </c>
      <c r="D1356">
        <v>149.69999999999999</v>
      </c>
      <c r="E1356" s="4">
        <v>6526</v>
      </c>
      <c r="F1356">
        <f t="shared" si="42"/>
        <v>9</v>
      </c>
      <c r="G1356" s="6">
        <f t="shared" si="43"/>
        <v>4.1810192586709229</v>
      </c>
      <c r="H1356" s="4">
        <f>E1356*G1356*Inputs!$B$4/SUMPRODUCT($E$5:$E$6785,$G$5:$G$6785)</f>
        <v>12603.499549377548</v>
      </c>
    </row>
    <row r="1357" spans="1:8" x14ac:dyDescent="0.2">
      <c r="A1357" s="167" t="s">
        <v>2005</v>
      </c>
      <c r="B1357" s="163" t="s">
        <v>2016</v>
      </c>
      <c r="C1357" s="164" t="s">
        <v>2017</v>
      </c>
      <c r="D1357">
        <v>109.4</v>
      </c>
      <c r="E1357" s="4">
        <v>8077</v>
      </c>
      <c r="F1357">
        <f t="shared" si="42"/>
        <v>5</v>
      </c>
      <c r="G1357" s="6">
        <f t="shared" si="43"/>
        <v>2.0447540826884101</v>
      </c>
      <c r="H1357" s="4">
        <f>E1357*G1357*Inputs!$B$4/SUMPRODUCT($E$5:$E$6785,$G$5:$G$6785)</f>
        <v>7628.7446714810894</v>
      </c>
    </row>
    <row r="1358" spans="1:8" x14ac:dyDescent="0.2">
      <c r="A1358" s="167" t="s">
        <v>2005</v>
      </c>
      <c r="B1358" s="163" t="s">
        <v>2018</v>
      </c>
      <c r="C1358" s="164" t="s">
        <v>2019</v>
      </c>
      <c r="D1358">
        <v>147.5</v>
      </c>
      <c r="E1358" s="4">
        <v>7435</v>
      </c>
      <c r="F1358">
        <f t="shared" si="42"/>
        <v>8</v>
      </c>
      <c r="G1358" s="6">
        <f t="shared" si="43"/>
        <v>3.4964063234208851</v>
      </c>
      <c r="H1358" s="4">
        <f>E1358*G1358*Inputs!$B$4/SUMPRODUCT($E$5:$E$6785,$G$5:$G$6785)</f>
        <v>12007.836962405838</v>
      </c>
    </row>
    <row r="1359" spans="1:8" x14ac:dyDescent="0.2">
      <c r="A1359" s="167" t="s">
        <v>2005</v>
      </c>
      <c r="B1359" s="163" t="s">
        <v>2020</v>
      </c>
      <c r="C1359" s="164" t="s">
        <v>2021</v>
      </c>
      <c r="D1359">
        <v>149.80000000000001</v>
      </c>
      <c r="E1359" s="4">
        <v>6706</v>
      </c>
      <c r="F1359">
        <f t="shared" si="42"/>
        <v>9</v>
      </c>
      <c r="G1359" s="6">
        <f t="shared" si="43"/>
        <v>4.1810192586709229</v>
      </c>
      <c r="H1359" s="4">
        <f>E1359*G1359*Inputs!$B$4/SUMPRODUCT($E$5:$E$6785,$G$5:$G$6785)</f>
        <v>12951.129019020203</v>
      </c>
    </row>
    <row r="1360" spans="1:8" x14ac:dyDescent="0.2">
      <c r="A1360" s="167" t="s">
        <v>2005</v>
      </c>
      <c r="B1360" s="163" t="s">
        <v>2022</v>
      </c>
      <c r="C1360" s="164" t="s">
        <v>2023</v>
      </c>
      <c r="D1360">
        <v>160.5</v>
      </c>
      <c r="E1360" s="4">
        <v>5405</v>
      </c>
      <c r="F1360">
        <f t="shared" si="42"/>
        <v>9</v>
      </c>
      <c r="G1360" s="6">
        <f t="shared" si="43"/>
        <v>4.1810192586709229</v>
      </c>
      <c r="H1360" s="4">
        <f>E1360*G1360*Inputs!$B$4/SUMPRODUCT($E$5:$E$6785,$G$5:$G$6785)</f>
        <v>10438.540463436355</v>
      </c>
    </row>
    <row r="1361" spans="1:8" x14ac:dyDescent="0.2">
      <c r="A1361" s="167" t="s">
        <v>2005</v>
      </c>
      <c r="B1361" s="163" t="s">
        <v>2024</v>
      </c>
      <c r="C1361" s="164" t="s">
        <v>2711</v>
      </c>
      <c r="D1361">
        <v>192.9</v>
      </c>
      <c r="E1361" s="4">
        <v>7130</v>
      </c>
      <c r="F1361">
        <f t="shared" si="42"/>
        <v>10</v>
      </c>
      <c r="G1361" s="6">
        <f t="shared" si="43"/>
        <v>4.9996826525224378</v>
      </c>
      <c r="H1361" s="4">
        <f>E1361*G1361*Inputs!$B$4/SUMPRODUCT($E$5:$E$6785,$G$5:$G$6785)</f>
        <v>16466.218787041624</v>
      </c>
    </row>
    <row r="1362" spans="1:8" x14ac:dyDescent="0.2">
      <c r="A1362" s="167" t="s">
        <v>2005</v>
      </c>
      <c r="B1362" s="163" t="s">
        <v>2712</v>
      </c>
      <c r="C1362" s="164" t="s">
        <v>2713</v>
      </c>
      <c r="D1362">
        <v>160.69999999999999</v>
      </c>
      <c r="E1362" s="4">
        <v>7033</v>
      </c>
      <c r="F1362">
        <f t="shared" si="42"/>
        <v>9</v>
      </c>
      <c r="G1362" s="6">
        <f t="shared" si="43"/>
        <v>4.1810192586709229</v>
      </c>
      <c r="H1362" s="4">
        <f>E1362*G1362*Inputs!$B$4/SUMPRODUCT($E$5:$E$6785,$G$5:$G$6785)</f>
        <v>13582.655888871024</v>
      </c>
    </row>
    <row r="1363" spans="1:8" x14ac:dyDescent="0.2">
      <c r="A1363" s="167" t="s">
        <v>2005</v>
      </c>
      <c r="B1363" s="163" t="s">
        <v>2714</v>
      </c>
      <c r="C1363" s="164" t="s">
        <v>2715</v>
      </c>
      <c r="D1363">
        <v>101</v>
      </c>
      <c r="E1363" s="4">
        <v>5769</v>
      </c>
      <c r="F1363">
        <f t="shared" si="42"/>
        <v>5</v>
      </c>
      <c r="G1363" s="6">
        <f t="shared" si="43"/>
        <v>2.0447540826884101</v>
      </c>
      <c r="H1363" s="4">
        <f>E1363*G1363*Inputs!$B$4/SUMPRODUCT($E$5:$E$6785,$G$5:$G$6785)</f>
        <v>5448.8334789865548</v>
      </c>
    </row>
    <row r="1364" spans="1:8" x14ac:dyDescent="0.2">
      <c r="A1364" s="167" t="s">
        <v>2005</v>
      </c>
      <c r="B1364" s="163" t="s">
        <v>2716</v>
      </c>
      <c r="C1364" s="164" t="s">
        <v>2717</v>
      </c>
      <c r="D1364">
        <v>195.8</v>
      </c>
      <c r="E1364" s="4">
        <v>7843</v>
      </c>
      <c r="F1364">
        <f t="shared" si="42"/>
        <v>10</v>
      </c>
      <c r="G1364" s="6">
        <f t="shared" si="43"/>
        <v>4.9996826525224378</v>
      </c>
      <c r="H1364" s="4">
        <f>E1364*G1364*Inputs!$B$4/SUMPRODUCT($E$5:$E$6785,$G$5:$G$6785)</f>
        <v>18112.840665745782</v>
      </c>
    </row>
    <row r="1365" spans="1:8" x14ac:dyDescent="0.2">
      <c r="A1365" s="167" t="s">
        <v>2005</v>
      </c>
      <c r="B1365" s="163" t="s">
        <v>2718</v>
      </c>
      <c r="C1365" s="164" t="s">
        <v>2719</v>
      </c>
      <c r="D1365">
        <v>140.1</v>
      </c>
      <c r="E1365" s="4">
        <v>7631</v>
      </c>
      <c r="F1365">
        <f t="shared" si="42"/>
        <v>8</v>
      </c>
      <c r="G1365" s="6">
        <f t="shared" si="43"/>
        <v>3.4964063234208851</v>
      </c>
      <c r="H1365" s="4">
        <f>E1365*G1365*Inputs!$B$4/SUMPRODUCT($E$5:$E$6785,$G$5:$G$6785)</f>
        <v>12324.385186297101</v>
      </c>
    </row>
    <row r="1366" spans="1:8" x14ac:dyDescent="0.2">
      <c r="A1366" s="167" t="s">
        <v>2005</v>
      </c>
      <c r="B1366" s="163" t="s">
        <v>2720</v>
      </c>
      <c r="C1366" s="164" t="s">
        <v>2721</v>
      </c>
      <c r="D1366">
        <v>131.30000000000001</v>
      </c>
      <c r="E1366" s="4">
        <v>7476</v>
      </c>
      <c r="F1366">
        <f t="shared" si="42"/>
        <v>7</v>
      </c>
      <c r="G1366" s="6">
        <f t="shared" si="43"/>
        <v>2.9238940129502371</v>
      </c>
      <c r="H1366" s="4">
        <f>E1366*G1366*Inputs!$B$4/SUMPRODUCT($E$5:$E$6785,$G$5:$G$6785)</f>
        <v>10097.011047724485</v>
      </c>
    </row>
    <row r="1367" spans="1:8" x14ac:dyDescent="0.2">
      <c r="A1367" s="167" t="s">
        <v>2005</v>
      </c>
      <c r="B1367" s="163" t="s">
        <v>2722</v>
      </c>
      <c r="C1367" s="164" t="s">
        <v>2723</v>
      </c>
      <c r="D1367">
        <v>145.5</v>
      </c>
      <c r="E1367" s="4">
        <v>7538</v>
      </c>
      <c r="F1367">
        <f t="shared" si="42"/>
        <v>8</v>
      </c>
      <c r="G1367" s="6">
        <f t="shared" si="43"/>
        <v>3.4964063234208851</v>
      </c>
      <c r="H1367" s="4">
        <f>E1367*G1367*Inputs!$B$4/SUMPRODUCT($E$5:$E$6785,$G$5:$G$6785)</f>
        <v>12174.186284144615</v>
      </c>
    </row>
    <row r="1368" spans="1:8" x14ac:dyDescent="0.2">
      <c r="A1368" s="167" t="s">
        <v>2005</v>
      </c>
      <c r="B1368" s="163" t="s">
        <v>2724</v>
      </c>
      <c r="C1368" s="164" t="s">
        <v>2725</v>
      </c>
      <c r="D1368">
        <v>209.2</v>
      </c>
      <c r="E1368" s="4">
        <v>5099</v>
      </c>
      <c r="F1368">
        <f t="shared" si="42"/>
        <v>10</v>
      </c>
      <c r="G1368" s="6">
        <f t="shared" si="43"/>
        <v>4.9996826525224378</v>
      </c>
      <c r="H1368" s="4">
        <f>E1368*G1368*Inputs!$B$4/SUMPRODUCT($E$5:$E$6785,$G$5:$G$6785)</f>
        <v>11775.771331714617</v>
      </c>
    </row>
    <row r="1369" spans="1:8" x14ac:dyDescent="0.2">
      <c r="A1369" s="167" t="s">
        <v>2005</v>
      </c>
      <c r="B1369" s="163" t="s">
        <v>2726</v>
      </c>
      <c r="C1369" s="164" t="s">
        <v>6476</v>
      </c>
      <c r="D1369">
        <v>180.9</v>
      </c>
      <c r="E1369" s="4">
        <v>9223</v>
      </c>
      <c r="F1369">
        <f t="shared" si="42"/>
        <v>10</v>
      </c>
      <c r="G1369" s="6">
        <f t="shared" si="43"/>
        <v>4.9996826525224378</v>
      </c>
      <c r="H1369" s="4">
        <f>E1369*G1369*Inputs!$B$4/SUMPRODUCT($E$5:$E$6785,$G$5:$G$6785)</f>
        <v>21299.850753560291</v>
      </c>
    </row>
    <row r="1370" spans="1:8" x14ac:dyDescent="0.2">
      <c r="A1370" s="167" t="s">
        <v>2005</v>
      </c>
      <c r="B1370" s="163" t="s">
        <v>6477</v>
      </c>
      <c r="C1370" s="164" t="s">
        <v>6478</v>
      </c>
      <c r="D1370">
        <v>129.4</v>
      </c>
      <c r="E1370" s="4">
        <v>8871</v>
      </c>
      <c r="F1370">
        <f t="shared" si="42"/>
        <v>7</v>
      </c>
      <c r="G1370" s="6">
        <f t="shared" si="43"/>
        <v>2.9238940129502371</v>
      </c>
      <c r="H1370" s="4">
        <f>E1370*G1370*Inputs!$B$4/SUMPRODUCT($E$5:$E$6785,$G$5:$G$6785)</f>
        <v>11981.084136485273</v>
      </c>
    </row>
    <row r="1371" spans="1:8" x14ac:dyDescent="0.2">
      <c r="A1371" s="167" t="s">
        <v>2005</v>
      </c>
      <c r="B1371" s="163" t="s">
        <v>6479</v>
      </c>
      <c r="C1371" s="164" t="s">
        <v>6480</v>
      </c>
      <c r="D1371">
        <v>100</v>
      </c>
      <c r="E1371" s="4">
        <v>8821</v>
      </c>
      <c r="F1371">
        <f t="shared" si="42"/>
        <v>5</v>
      </c>
      <c r="G1371" s="6">
        <f t="shared" si="43"/>
        <v>2.0447540826884101</v>
      </c>
      <c r="H1371" s="4">
        <f>E1371*G1371*Inputs!$B$4/SUMPRODUCT($E$5:$E$6785,$G$5:$G$6785)</f>
        <v>8331.4543453181486</v>
      </c>
    </row>
    <row r="1372" spans="1:8" x14ac:dyDescent="0.2">
      <c r="A1372" s="167" t="s">
        <v>2005</v>
      </c>
      <c r="B1372" s="163" t="s">
        <v>6481</v>
      </c>
      <c r="C1372" s="164" t="s">
        <v>6482</v>
      </c>
      <c r="D1372">
        <v>207</v>
      </c>
      <c r="E1372" s="4">
        <v>5671</v>
      </c>
      <c r="F1372">
        <f t="shared" si="42"/>
        <v>10</v>
      </c>
      <c r="G1372" s="6">
        <f t="shared" si="43"/>
        <v>4.9996826525224378</v>
      </c>
      <c r="H1372" s="4">
        <f>E1372*G1372*Inputs!$B$4/SUMPRODUCT($E$5:$E$6785,$G$5:$G$6785)</f>
        <v>13096.763918837732</v>
      </c>
    </row>
    <row r="1373" spans="1:8" x14ac:dyDescent="0.2">
      <c r="A1373" s="167" t="s">
        <v>2005</v>
      </c>
      <c r="B1373" s="163" t="s">
        <v>6483</v>
      </c>
      <c r="C1373" s="164" t="s">
        <v>6484</v>
      </c>
      <c r="D1373">
        <v>187.2</v>
      </c>
      <c r="E1373" s="4">
        <v>6373</v>
      </c>
      <c r="F1373">
        <f t="shared" si="42"/>
        <v>10</v>
      </c>
      <c r="G1373" s="6">
        <f t="shared" si="43"/>
        <v>4.9996826525224378</v>
      </c>
      <c r="H1373" s="4">
        <f>E1373*G1373*Inputs!$B$4/SUMPRODUCT($E$5:$E$6785,$G$5:$G$6785)</f>
        <v>14717.982093943374</v>
      </c>
    </row>
    <row r="1374" spans="1:8" x14ac:dyDescent="0.2">
      <c r="A1374" s="167" t="s">
        <v>2005</v>
      </c>
      <c r="B1374" s="163" t="s">
        <v>6485</v>
      </c>
      <c r="C1374" s="164" t="s">
        <v>6486</v>
      </c>
      <c r="D1374">
        <v>212.9</v>
      </c>
      <c r="E1374" s="4">
        <v>5872</v>
      </c>
      <c r="F1374">
        <f t="shared" si="42"/>
        <v>10</v>
      </c>
      <c r="G1374" s="6">
        <f t="shared" si="43"/>
        <v>4.9996826525224378</v>
      </c>
      <c r="H1374" s="4">
        <f>E1374*G1374*Inputs!$B$4/SUMPRODUCT($E$5:$E$6785,$G$5:$G$6785)</f>
        <v>13560.958866410712</v>
      </c>
    </row>
    <row r="1375" spans="1:8" x14ac:dyDescent="0.2">
      <c r="A1375" s="167" t="s">
        <v>2005</v>
      </c>
      <c r="B1375" s="163" t="s">
        <v>6487</v>
      </c>
      <c r="C1375" s="164" t="s">
        <v>6488</v>
      </c>
      <c r="D1375">
        <v>171.6</v>
      </c>
      <c r="E1375" s="4">
        <v>7877</v>
      </c>
      <c r="F1375">
        <f t="shared" si="42"/>
        <v>10</v>
      </c>
      <c r="G1375" s="6">
        <f t="shared" si="43"/>
        <v>4.9996826525224378</v>
      </c>
      <c r="H1375" s="4">
        <f>E1375*G1375*Inputs!$B$4/SUMPRODUCT($E$5:$E$6785,$G$5:$G$6785)</f>
        <v>18191.361204141213</v>
      </c>
    </row>
    <row r="1376" spans="1:8" x14ac:dyDescent="0.2">
      <c r="A1376" s="167" t="s">
        <v>2005</v>
      </c>
      <c r="B1376" s="163" t="s">
        <v>6489</v>
      </c>
      <c r="C1376" s="164" t="s">
        <v>6490</v>
      </c>
      <c r="D1376">
        <v>137</v>
      </c>
      <c r="E1376" s="4">
        <v>6175</v>
      </c>
      <c r="F1376">
        <f t="shared" si="42"/>
        <v>8</v>
      </c>
      <c r="G1376" s="6">
        <f t="shared" si="43"/>
        <v>3.4964063234208851</v>
      </c>
      <c r="H1376" s="4">
        <f>E1376*G1376*Inputs!$B$4/SUMPRODUCT($E$5:$E$6785,$G$5:$G$6785)</f>
        <v>9972.8840945334287</v>
      </c>
    </row>
    <row r="1377" spans="1:8" x14ac:dyDescent="0.2">
      <c r="A1377" s="167" t="s">
        <v>2005</v>
      </c>
      <c r="B1377" s="163" t="s">
        <v>6491</v>
      </c>
      <c r="C1377" s="164" t="s">
        <v>6492</v>
      </c>
      <c r="D1377">
        <v>157.69999999999999</v>
      </c>
      <c r="E1377" s="4">
        <v>8770</v>
      </c>
      <c r="F1377">
        <f t="shared" si="42"/>
        <v>9</v>
      </c>
      <c r="G1377" s="6">
        <f t="shared" si="43"/>
        <v>4.1810192586709229</v>
      </c>
      <c r="H1377" s="4">
        <f>E1377*G1377*Inputs!$B$4/SUMPRODUCT($E$5:$E$6785,$G$5:$G$6785)</f>
        <v>16937.280270922634</v>
      </c>
    </row>
    <row r="1378" spans="1:8" x14ac:dyDescent="0.2">
      <c r="A1378" s="167" t="s">
        <v>2005</v>
      </c>
      <c r="B1378" s="163" t="s">
        <v>6493</v>
      </c>
      <c r="C1378" s="164" t="s">
        <v>6494</v>
      </c>
      <c r="D1378">
        <v>198.5</v>
      </c>
      <c r="E1378" s="4">
        <v>8021</v>
      </c>
      <c r="F1378">
        <f t="shared" si="42"/>
        <v>10</v>
      </c>
      <c r="G1378" s="6">
        <f t="shared" si="43"/>
        <v>4.9996826525224378</v>
      </c>
      <c r="H1378" s="4">
        <f>E1378*G1378*Inputs!$B$4/SUMPRODUCT($E$5:$E$6785,$G$5:$G$6785)</f>
        <v>18523.918778521856</v>
      </c>
    </row>
    <row r="1379" spans="1:8" x14ac:dyDescent="0.2">
      <c r="A1379" s="167" t="s">
        <v>2005</v>
      </c>
      <c r="B1379" s="163" t="s">
        <v>6495</v>
      </c>
      <c r="C1379" s="164" t="s">
        <v>6496</v>
      </c>
      <c r="D1379">
        <v>142.5</v>
      </c>
      <c r="E1379" s="4">
        <v>6971</v>
      </c>
      <c r="F1379">
        <f t="shared" si="42"/>
        <v>8</v>
      </c>
      <c r="G1379" s="6">
        <f t="shared" si="43"/>
        <v>3.4964063234208851</v>
      </c>
      <c r="H1379" s="4">
        <f>E1379*G1379*Inputs!$B$4/SUMPRODUCT($E$5:$E$6785,$G$5:$G$6785)</f>
        <v>11258.457493602029</v>
      </c>
    </row>
    <row r="1380" spans="1:8" x14ac:dyDescent="0.2">
      <c r="A1380" s="167" t="s">
        <v>2005</v>
      </c>
      <c r="B1380" s="163" t="s">
        <v>6497</v>
      </c>
      <c r="C1380" s="164" t="s">
        <v>6498</v>
      </c>
      <c r="D1380">
        <v>165.8</v>
      </c>
      <c r="E1380" s="4">
        <v>7975</v>
      </c>
      <c r="F1380">
        <f t="shared" si="42"/>
        <v>9</v>
      </c>
      <c r="G1380" s="6">
        <f t="shared" si="43"/>
        <v>4.1810192586709229</v>
      </c>
      <c r="H1380" s="4">
        <f>E1380*G1380*Inputs!$B$4/SUMPRODUCT($E$5:$E$6785,$G$5:$G$6785)</f>
        <v>15401.916780000913</v>
      </c>
    </row>
    <row r="1381" spans="1:8" x14ac:dyDescent="0.2">
      <c r="A1381" s="167" t="s">
        <v>2005</v>
      </c>
      <c r="B1381" s="163" t="s">
        <v>6499</v>
      </c>
      <c r="C1381" s="164" t="s">
        <v>6500</v>
      </c>
      <c r="D1381">
        <v>189.5</v>
      </c>
      <c r="E1381" s="4">
        <v>11962</v>
      </c>
      <c r="F1381">
        <f t="shared" si="42"/>
        <v>10</v>
      </c>
      <c r="G1381" s="6">
        <f t="shared" si="43"/>
        <v>4.9996826525224378</v>
      </c>
      <c r="H1381" s="4">
        <f>E1381*G1381*Inputs!$B$4/SUMPRODUCT($E$5:$E$6785,$G$5:$G$6785)</f>
        <v>27625.372949592125</v>
      </c>
    </row>
    <row r="1382" spans="1:8" x14ac:dyDescent="0.2">
      <c r="A1382" s="167" t="s">
        <v>2005</v>
      </c>
      <c r="B1382" s="163" t="s">
        <v>6501</v>
      </c>
      <c r="C1382" s="164" t="s">
        <v>6502</v>
      </c>
      <c r="D1382">
        <v>173.9</v>
      </c>
      <c r="E1382" s="4">
        <v>7491</v>
      </c>
      <c r="F1382">
        <f t="shared" si="42"/>
        <v>10</v>
      </c>
      <c r="G1382" s="6">
        <f t="shared" si="43"/>
        <v>4.9996826525224378</v>
      </c>
      <c r="H1382" s="4">
        <f>E1382*G1382*Inputs!$B$4/SUMPRODUCT($E$5:$E$6785,$G$5:$G$6785)</f>
        <v>17299.922150593095</v>
      </c>
    </row>
    <row r="1383" spans="1:8" x14ac:dyDescent="0.2">
      <c r="A1383" s="167" t="s">
        <v>2005</v>
      </c>
      <c r="B1383" s="163" t="s">
        <v>6503</v>
      </c>
      <c r="C1383" s="164" t="s">
        <v>6504</v>
      </c>
      <c r="D1383">
        <v>140.69999999999999</v>
      </c>
      <c r="E1383" s="4">
        <v>13624</v>
      </c>
      <c r="F1383">
        <f t="shared" si="42"/>
        <v>8</v>
      </c>
      <c r="G1383" s="6">
        <f t="shared" si="43"/>
        <v>3.4964063234208851</v>
      </c>
      <c r="H1383" s="4">
        <f>E1383*G1383*Inputs!$B$4/SUMPRODUCT($E$5:$E$6785,$G$5:$G$6785)</f>
        <v>22003.331644360071</v>
      </c>
    </row>
    <row r="1384" spans="1:8" x14ac:dyDescent="0.2">
      <c r="A1384" s="167" t="s">
        <v>2005</v>
      </c>
      <c r="B1384" s="163" t="s">
        <v>6505</v>
      </c>
      <c r="C1384" s="164" t="s">
        <v>6506</v>
      </c>
      <c r="D1384">
        <v>95.9</v>
      </c>
      <c r="E1384" s="4">
        <v>7555</v>
      </c>
      <c r="F1384">
        <f t="shared" si="42"/>
        <v>4</v>
      </c>
      <c r="G1384" s="6">
        <f t="shared" si="43"/>
        <v>1.7099397688077311</v>
      </c>
      <c r="H1384" s="4">
        <f>E1384*G1384*Inputs!$B$4/SUMPRODUCT($E$5:$E$6785,$G$5:$G$6785)</f>
        <v>5967.2906882762045</v>
      </c>
    </row>
    <row r="1385" spans="1:8" x14ac:dyDescent="0.2">
      <c r="A1385" s="167" t="s">
        <v>2005</v>
      </c>
      <c r="B1385" s="163" t="s">
        <v>6507</v>
      </c>
      <c r="C1385" s="164" t="s">
        <v>6508</v>
      </c>
      <c r="D1385">
        <v>152.30000000000001</v>
      </c>
      <c r="E1385" s="4">
        <v>9152</v>
      </c>
      <c r="F1385">
        <f t="shared" si="42"/>
        <v>9</v>
      </c>
      <c r="G1385" s="6">
        <f t="shared" si="43"/>
        <v>4.1810192586709229</v>
      </c>
      <c r="H1385" s="4">
        <f>E1385*G1385*Inputs!$B$4/SUMPRODUCT($E$5:$E$6785,$G$5:$G$6785)</f>
        <v>17675.0272564976</v>
      </c>
    </row>
    <row r="1386" spans="1:8" x14ac:dyDescent="0.2">
      <c r="A1386" s="167" t="s">
        <v>2005</v>
      </c>
      <c r="B1386" s="163" t="s">
        <v>6509</v>
      </c>
      <c r="C1386" s="164" t="s">
        <v>6510</v>
      </c>
      <c r="D1386">
        <v>80.400000000000006</v>
      </c>
      <c r="E1386" s="4">
        <v>7339</v>
      </c>
      <c r="F1386">
        <f t="shared" si="42"/>
        <v>3</v>
      </c>
      <c r="G1386" s="6">
        <f t="shared" si="43"/>
        <v>1.4299489790507947</v>
      </c>
      <c r="H1386" s="4">
        <f>E1386*G1386*Inputs!$B$4/SUMPRODUCT($E$5:$E$6785,$G$5:$G$6785)</f>
        <v>4847.517018225366</v>
      </c>
    </row>
    <row r="1387" spans="1:8" x14ac:dyDescent="0.2">
      <c r="A1387" s="167" t="s">
        <v>2005</v>
      </c>
      <c r="B1387" s="163" t="s">
        <v>6511</v>
      </c>
      <c r="C1387" s="164" t="s">
        <v>6512</v>
      </c>
      <c r="D1387">
        <v>214.4</v>
      </c>
      <c r="E1387" s="4">
        <v>5438</v>
      </c>
      <c r="F1387">
        <f t="shared" si="42"/>
        <v>10</v>
      </c>
      <c r="G1387" s="6">
        <f t="shared" si="43"/>
        <v>4.9996826525224378</v>
      </c>
      <c r="H1387" s="4">
        <f>E1387*G1387*Inputs!$B$4/SUMPRODUCT($E$5:$E$6785,$G$5:$G$6785)</f>
        <v>12558.667288069051</v>
      </c>
    </row>
    <row r="1388" spans="1:8" x14ac:dyDescent="0.2">
      <c r="A1388" s="167" t="s">
        <v>2005</v>
      </c>
      <c r="B1388" s="163" t="s">
        <v>6513</v>
      </c>
      <c r="C1388" s="164" t="s">
        <v>6514</v>
      </c>
      <c r="D1388">
        <v>151.69999999999999</v>
      </c>
      <c r="E1388" s="4">
        <v>9233</v>
      </c>
      <c r="F1388">
        <f t="shared" si="42"/>
        <v>9</v>
      </c>
      <c r="G1388" s="6">
        <f t="shared" si="43"/>
        <v>4.1810192586709229</v>
      </c>
      <c r="H1388" s="4">
        <f>E1388*G1388*Inputs!$B$4/SUMPRODUCT($E$5:$E$6785,$G$5:$G$6785)</f>
        <v>17831.460517836793</v>
      </c>
    </row>
    <row r="1389" spans="1:8" x14ac:dyDescent="0.2">
      <c r="A1389" s="167" t="s">
        <v>2005</v>
      </c>
      <c r="B1389" s="163" t="s">
        <v>6515</v>
      </c>
      <c r="C1389" s="164" t="s">
        <v>6516</v>
      </c>
      <c r="D1389">
        <v>212.3</v>
      </c>
      <c r="E1389" s="4">
        <v>7207</v>
      </c>
      <c r="F1389">
        <f t="shared" si="42"/>
        <v>10</v>
      </c>
      <c r="G1389" s="6">
        <f t="shared" si="43"/>
        <v>4.9996826525224378</v>
      </c>
      <c r="H1389" s="4">
        <f>E1389*G1389*Inputs!$B$4/SUMPRODUCT($E$5:$E$6785,$G$5:$G$6785)</f>
        <v>16644.044712231269</v>
      </c>
    </row>
    <row r="1390" spans="1:8" x14ac:dyDescent="0.2">
      <c r="A1390" s="167" t="s">
        <v>2005</v>
      </c>
      <c r="B1390" s="163" t="s">
        <v>6517</v>
      </c>
      <c r="C1390" s="164" t="s">
        <v>6518</v>
      </c>
      <c r="D1390">
        <v>158.19999999999999</v>
      </c>
      <c r="E1390" s="4">
        <v>7565</v>
      </c>
      <c r="F1390">
        <f t="shared" si="42"/>
        <v>9</v>
      </c>
      <c r="G1390" s="6">
        <f t="shared" si="43"/>
        <v>4.1810192586709229</v>
      </c>
      <c r="H1390" s="4">
        <f>E1390*G1390*Inputs!$B$4/SUMPRODUCT($E$5:$E$6785,$G$5:$G$6785)</f>
        <v>14610.0940991482</v>
      </c>
    </row>
    <row r="1391" spans="1:8" x14ac:dyDescent="0.2">
      <c r="A1391" s="167" t="s">
        <v>2005</v>
      </c>
      <c r="B1391" s="163" t="s">
        <v>2751</v>
      </c>
      <c r="C1391" s="164" t="s">
        <v>2752</v>
      </c>
      <c r="D1391">
        <v>72.7</v>
      </c>
      <c r="E1391" s="4">
        <v>7543</v>
      </c>
      <c r="F1391">
        <f t="shared" si="42"/>
        <v>2</v>
      </c>
      <c r="G1391" s="6">
        <f t="shared" si="43"/>
        <v>1.195804741189294</v>
      </c>
      <c r="H1391" s="4">
        <f>E1391*G1391*Inputs!$B$4/SUMPRODUCT($E$5:$E$6785,$G$5:$G$6785)</f>
        <v>4166.4511230507069</v>
      </c>
    </row>
    <row r="1392" spans="1:8" x14ac:dyDescent="0.2">
      <c r="A1392" s="167" t="s">
        <v>2005</v>
      </c>
      <c r="B1392" s="163" t="s">
        <v>2753</v>
      </c>
      <c r="C1392" s="164" t="s">
        <v>2754</v>
      </c>
      <c r="D1392">
        <v>122.1</v>
      </c>
      <c r="E1392" s="4">
        <v>7765</v>
      </c>
      <c r="F1392">
        <f t="shared" si="42"/>
        <v>6</v>
      </c>
      <c r="G1392" s="6">
        <f t="shared" si="43"/>
        <v>2.4451266266449672</v>
      </c>
      <c r="H1392" s="4">
        <f>E1392*G1392*Inputs!$B$4/SUMPRODUCT($E$5:$E$6785,$G$5:$G$6785)</f>
        <v>8770.1036837538086</v>
      </c>
    </row>
    <row r="1393" spans="1:8" x14ac:dyDescent="0.2">
      <c r="A1393" s="167" t="s">
        <v>2005</v>
      </c>
      <c r="B1393" s="163" t="s">
        <v>2755</v>
      </c>
      <c r="C1393" s="164" t="s">
        <v>2756</v>
      </c>
      <c r="D1393">
        <v>235.4</v>
      </c>
      <c r="E1393" s="4">
        <v>5639</v>
      </c>
      <c r="F1393">
        <f t="shared" si="42"/>
        <v>10</v>
      </c>
      <c r="G1393" s="6">
        <f t="shared" si="43"/>
        <v>4.9996826525224378</v>
      </c>
      <c r="H1393" s="4">
        <f>E1393*G1393*Inputs!$B$4/SUMPRODUCT($E$5:$E$6785,$G$5:$G$6785)</f>
        <v>13022.862235642033</v>
      </c>
    </row>
    <row r="1394" spans="1:8" x14ac:dyDescent="0.2">
      <c r="A1394" s="167" t="s">
        <v>2005</v>
      </c>
      <c r="B1394" s="163" t="s">
        <v>2757</v>
      </c>
      <c r="C1394" s="164" t="s">
        <v>2758</v>
      </c>
      <c r="D1394">
        <v>222.4</v>
      </c>
      <c r="E1394" s="4">
        <v>8025</v>
      </c>
      <c r="F1394">
        <f t="shared" si="42"/>
        <v>10</v>
      </c>
      <c r="G1394" s="6">
        <f t="shared" si="43"/>
        <v>4.9996826525224378</v>
      </c>
      <c r="H1394" s="4">
        <f>E1394*G1394*Inputs!$B$4/SUMPRODUCT($E$5:$E$6785,$G$5:$G$6785)</f>
        <v>18533.156488921319</v>
      </c>
    </row>
    <row r="1395" spans="1:8" x14ac:dyDescent="0.2">
      <c r="A1395" s="167" t="s">
        <v>2005</v>
      </c>
      <c r="B1395" s="163" t="s">
        <v>2759</v>
      </c>
      <c r="C1395" s="164" t="s">
        <v>399</v>
      </c>
      <c r="D1395">
        <v>144.69999999999999</v>
      </c>
      <c r="E1395" s="4">
        <v>6249</v>
      </c>
      <c r="F1395">
        <f t="shared" si="42"/>
        <v>8</v>
      </c>
      <c r="G1395" s="6">
        <f t="shared" si="43"/>
        <v>3.4964063234208851</v>
      </c>
      <c r="H1395" s="4">
        <f>E1395*G1395*Inputs!$B$4/SUMPRODUCT($E$5:$E$6785,$G$5:$G$6785)</f>
        <v>10092.397199471967</v>
      </c>
    </row>
    <row r="1396" spans="1:8" x14ac:dyDescent="0.2">
      <c r="A1396" s="167" t="s">
        <v>2005</v>
      </c>
      <c r="B1396" s="163" t="s">
        <v>400</v>
      </c>
      <c r="C1396" s="164" t="s">
        <v>401</v>
      </c>
      <c r="D1396">
        <v>86.5</v>
      </c>
      <c r="E1396" s="4">
        <v>5586</v>
      </c>
      <c r="F1396">
        <f t="shared" si="42"/>
        <v>3</v>
      </c>
      <c r="G1396" s="6">
        <f t="shared" si="43"/>
        <v>1.4299489790507947</v>
      </c>
      <c r="H1396" s="4">
        <f>E1396*G1396*Inputs!$B$4/SUMPRODUCT($E$5:$E$6785,$G$5:$G$6785)</f>
        <v>3689.6348363274151</v>
      </c>
    </row>
    <row r="1397" spans="1:8" x14ac:dyDescent="0.2">
      <c r="A1397" s="167" t="s">
        <v>2005</v>
      </c>
      <c r="B1397" s="163" t="s">
        <v>402</v>
      </c>
      <c r="C1397" s="164" t="s">
        <v>13310</v>
      </c>
      <c r="D1397">
        <v>71.8</v>
      </c>
      <c r="E1397" s="4">
        <v>7674</v>
      </c>
      <c r="F1397">
        <f t="shared" si="42"/>
        <v>2</v>
      </c>
      <c r="G1397" s="6">
        <f t="shared" si="43"/>
        <v>1.195804741189294</v>
      </c>
      <c r="H1397" s="4">
        <f>E1397*G1397*Inputs!$B$4/SUMPRODUCT($E$5:$E$6785,$G$5:$G$6785)</f>
        <v>4238.8102768515355</v>
      </c>
    </row>
    <row r="1398" spans="1:8" x14ac:dyDescent="0.2">
      <c r="A1398" s="167" t="s">
        <v>2005</v>
      </c>
      <c r="B1398" s="163" t="s">
        <v>13311</v>
      </c>
      <c r="C1398" s="164" t="s">
        <v>13312</v>
      </c>
      <c r="D1398">
        <v>163.9</v>
      </c>
      <c r="E1398" s="4">
        <v>9997</v>
      </c>
      <c r="F1398">
        <f t="shared" si="42"/>
        <v>9</v>
      </c>
      <c r="G1398" s="6">
        <f t="shared" si="43"/>
        <v>4.1810192586709229</v>
      </c>
      <c r="H1398" s="4">
        <f>E1398*G1398*Inputs!$B$4/SUMPRODUCT($E$5:$E$6785,$G$5:$G$6785)</f>
        <v>19306.954488986725</v>
      </c>
    </row>
    <row r="1399" spans="1:8" x14ac:dyDescent="0.2">
      <c r="A1399" s="167" t="s">
        <v>2005</v>
      </c>
      <c r="B1399" s="163" t="s">
        <v>13313</v>
      </c>
      <c r="C1399" s="164" t="s">
        <v>13314</v>
      </c>
      <c r="D1399">
        <v>80</v>
      </c>
      <c r="E1399" s="4">
        <v>5821</v>
      </c>
      <c r="F1399">
        <f t="shared" si="42"/>
        <v>3</v>
      </c>
      <c r="G1399" s="6">
        <f t="shared" si="43"/>
        <v>1.4299489790507947</v>
      </c>
      <c r="H1399" s="4">
        <f>E1399*G1399*Inputs!$B$4/SUMPRODUCT($E$5:$E$6785,$G$5:$G$6785)</f>
        <v>3844.8557791374656</v>
      </c>
    </row>
    <row r="1400" spans="1:8" x14ac:dyDescent="0.2">
      <c r="A1400" s="167" t="s">
        <v>2005</v>
      </c>
      <c r="B1400" s="163" t="s">
        <v>13315</v>
      </c>
      <c r="C1400" s="164" t="s">
        <v>13316</v>
      </c>
      <c r="D1400">
        <v>139.4</v>
      </c>
      <c r="E1400" s="4">
        <v>7494</v>
      </c>
      <c r="F1400">
        <f t="shared" si="42"/>
        <v>8</v>
      </c>
      <c r="G1400" s="6">
        <f t="shared" si="43"/>
        <v>3.4964063234208851</v>
      </c>
      <c r="H1400" s="4">
        <f>E1400*G1400*Inputs!$B$4/SUMPRODUCT($E$5:$E$6785,$G$5:$G$6785)</f>
        <v>12103.124437964943</v>
      </c>
    </row>
    <row r="1401" spans="1:8" x14ac:dyDescent="0.2">
      <c r="A1401" s="167" t="s">
        <v>2005</v>
      </c>
      <c r="B1401" s="163" t="s">
        <v>13317</v>
      </c>
      <c r="C1401" s="164" t="s">
        <v>13318</v>
      </c>
      <c r="D1401">
        <v>110.7</v>
      </c>
      <c r="E1401" s="4">
        <v>7544</v>
      </c>
      <c r="F1401">
        <f t="shared" si="42"/>
        <v>5</v>
      </c>
      <c r="G1401" s="6">
        <f t="shared" si="43"/>
        <v>2.0447540826884101</v>
      </c>
      <c r="H1401" s="4">
        <f>E1401*G1401*Inputs!$B$4/SUMPRODUCT($E$5:$E$6785,$G$5:$G$6785)</f>
        <v>7125.3249723478193</v>
      </c>
    </row>
    <row r="1402" spans="1:8" x14ac:dyDescent="0.2">
      <c r="A1402" s="167" t="s">
        <v>2005</v>
      </c>
      <c r="B1402" s="163" t="s">
        <v>13319</v>
      </c>
      <c r="C1402" s="164" t="s">
        <v>13320</v>
      </c>
      <c r="D1402">
        <v>110</v>
      </c>
      <c r="E1402" s="4">
        <v>7502</v>
      </c>
      <c r="F1402">
        <f t="shared" si="42"/>
        <v>5</v>
      </c>
      <c r="G1402" s="6">
        <f t="shared" si="43"/>
        <v>2.0447540826884101</v>
      </c>
      <c r="H1402" s="4">
        <f>E1402*G1402*Inputs!$B$4/SUMPRODUCT($E$5:$E$6785,$G$5:$G$6785)</f>
        <v>7085.6558778570179</v>
      </c>
    </row>
    <row r="1403" spans="1:8" x14ac:dyDescent="0.2">
      <c r="A1403" s="167" t="s">
        <v>2005</v>
      </c>
      <c r="B1403" s="163" t="s">
        <v>13321</v>
      </c>
      <c r="C1403" s="164" t="s">
        <v>13322</v>
      </c>
      <c r="D1403">
        <v>79.5</v>
      </c>
      <c r="E1403" s="4">
        <v>7175</v>
      </c>
      <c r="F1403">
        <f t="shared" si="42"/>
        <v>3</v>
      </c>
      <c r="G1403" s="6">
        <f t="shared" si="43"/>
        <v>1.4299489790507947</v>
      </c>
      <c r="H1403" s="4">
        <f>E1403*G1403*Inputs!$B$4/SUMPRODUCT($E$5:$E$6785,$G$5:$G$6785)</f>
        <v>4739.192615583459</v>
      </c>
    </row>
    <row r="1404" spans="1:8" x14ac:dyDescent="0.2">
      <c r="A1404" s="167" t="s">
        <v>2005</v>
      </c>
      <c r="B1404" s="163" t="s">
        <v>13323</v>
      </c>
      <c r="C1404" s="164" t="s">
        <v>12540</v>
      </c>
      <c r="D1404">
        <v>148.5</v>
      </c>
      <c r="E1404" s="4">
        <v>6654</v>
      </c>
      <c r="F1404">
        <f t="shared" si="42"/>
        <v>8</v>
      </c>
      <c r="G1404" s="6">
        <f t="shared" si="43"/>
        <v>3.4964063234208851</v>
      </c>
      <c r="H1404" s="4">
        <f>E1404*G1404*Inputs!$B$4/SUMPRODUCT($E$5:$E$6785,$G$5:$G$6785)</f>
        <v>10746.48919271667</v>
      </c>
    </row>
    <row r="1405" spans="1:8" x14ac:dyDescent="0.2">
      <c r="A1405" s="167" t="s">
        <v>2005</v>
      </c>
      <c r="B1405" s="163" t="s">
        <v>12541</v>
      </c>
      <c r="C1405" s="164" t="s">
        <v>12542</v>
      </c>
      <c r="D1405">
        <v>101.6</v>
      </c>
      <c r="E1405" s="4">
        <v>7614</v>
      </c>
      <c r="F1405">
        <f t="shared" si="42"/>
        <v>5</v>
      </c>
      <c r="G1405" s="6">
        <f t="shared" si="43"/>
        <v>2.0447540826884101</v>
      </c>
      <c r="H1405" s="4">
        <f>E1405*G1405*Inputs!$B$4/SUMPRODUCT($E$5:$E$6785,$G$5:$G$6785)</f>
        <v>7191.4401298324892</v>
      </c>
    </row>
    <row r="1406" spans="1:8" x14ac:dyDescent="0.2">
      <c r="A1406" s="167" t="s">
        <v>2005</v>
      </c>
      <c r="B1406" s="163" t="s">
        <v>12543</v>
      </c>
      <c r="C1406" s="164" t="s">
        <v>12544</v>
      </c>
      <c r="D1406">
        <v>112</v>
      </c>
      <c r="E1406" s="4">
        <v>8064</v>
      </c>
      <c r="F1406">
        <f t="shared" si="42"/>
        <v>6</v>
      </c>
      <c r="G1406" s="6">
        <f t="shared" si="43"/>
        <v>2.4451266266449672</v>
      </c>
      <c r="H1406" s="4">
        <f>E1406*G1406*Inputs!$B$4/SUMPRODUCT($E$5:$E$6785,$G$5:$G$6785)</f>
        <v>9107.8063239910753</v>
      </c>
    </row>
    <row r="1407" spans="1:8" x14ac:dyDescent="0.2">
      <c r="A1407" s="167" t="s">
        <v>2005</v>
      </c>
      <c r="B1407" s="163" t="s">
        <v>12545</v>
      </c>
      <c r="C1407" s="164" t="s">
        <v>12546</v>
      </c>
      <c r="D1407">
        <v>182.7</v>
      </c>
      <c r="E1407" s="4">
        <v>5628</v>
      </c>
      <c r="F1407">
        <f t="shared" si="42"/>
        <v>10</v>
      </c>
      <c r="G1407" s="6">
        <f t="shared" si="43"/>
        <v>4.9996826525224378</v>
      </c>
      <c r="H1407" s="4">
        <f>E1407*G1407*Inputs!$B$4/SUMPRODUCT($E$5:$E$6785,$G$5:$G$6785)</f>
        <v>12997.458532043511</v>
      </c>
    </row>
    <row r="1408" spans="1:8" x14ac:dyDescent="0.2">
      <c r="A1408" s="167" t="s">
        <v>2005</v>
      </c>
      <c r="B1408" s="163" t="s">
        <v>12547</v>
      </c>
      <c r="C1408" s="164" t="s">
        <v>12548</v>
      </c>
      <c r="D1408">
        <v>195.2</v>
      </c>
      <c r="E1408" s="4">
        <v>6966</v>
      </c>
      <c r="F1408">
        <f t="shared" si="42"/>
        <v>10</v>
      </c>
      <c r="G1408" s="6">
        <f t="shared" si="43"/>
        <v>4.9996826525224378</v>
      </c>
      <c r="H1408" s="4">
        <f>E1408*G1408*Inputs!$B$4/SUMPRODUCT($E$5:$E$6785,$G$5:$G$6785)</f>
        <v>16087.472660663663</v>
      </c>
    </row>
    <row r="1409" spans="1:8" x14ac:dyDescent="0.2">
      <c r="A1409" s="167" t="s">
        <v>2005</v>
      </c>
      <c r="B1409" s="163" t="s">
        <v>12549</v>
      </c>
      <c r="C1409" s="164" t="s">
        <v>12550</v>
      </c>
      <c r="D1409">
        <v>189</v>
      </c>
      <c r="E1409" s="4">
        <v>9230</v>
      </c>
      <c r="F1409">
        <f t="shared" si="42"/>
        <v>10</v>
      </c>
      <c r="G1409" s="6">
        <f t="shared" si="43"/>
        <v>4.9996826525224378</v>
      </c>
      <c r="H1409" s="4">
        <f>E1409*G1409*Inputs!$B$4/SUMPRODUCT($E$5:$E$6785,$G$5:$G$6785)</f>
        <v>21316.016746759349</v>
      </c>
    </row>
    <row r="1410" spans="1:8" x14ac:dyDescent="0.2">
      <c r="A1410" s="167" t="s">
        <v>12553</v>
      </c>
      <c r="B1410" s="163" t="s">
        <v>12551</v>
      </c>
      <c r="C1410" s="164" t="s">
        <v>12552</v>
      </c>
      <c r="D1410">
        <v>70.2</v>
      </c>
      <c r="E1410" s="4">
        <v>7911</v>
      </c>
      <c r="F1410">
        <f t="shared" si="42"/>
        <v>2</v>
      </c>
      <c r="G1410" s="6">
        <f t="shared" si="43"/>
        <v>1.195804741189294</v>
      </c>
      <c r="H1410" s="4">
        <f>E1410*G1410*Inputs!$B$4/SUMPRODUCT($E$5:$E$6785,$G$5:$G$6785)</f>
        <v>4369.7195856362387</v>
      </c>
    </row>
    <row r="1411" spans="1:8" x14ac:dyDescent="0.2">
      <c r="A1411" s="167" t="s">
        <v>12553</v>
      </c>
      <c r="B1411" s="163" t="s">
        <v>12554</v>
      </c>
      <c r="C1411" s="164" t="s">
        <v>12555</v>
      </c>
      <c r="D1411">
        <v>70.8</v>
      </c>
      <c r="E1411" s="4">
        <v>6376</v>
      </c>
      <c r="F1411">
        <f t="shared" si="42"/>
        <v>2</v>
      </c>
      <c r="G1411" s="6">
        <f t="shared" si="43"/>
        <v>1.195804741189294</v>
      </c>
      <c r="H1411" s="4">
        <f>E1411*G1411*Inputs!$B$4/SUMPRODUCT($E$5:$E$6785,$G$5:$G$6785)</f>
        <v>3521.8470582753962</v>
      </c>
    </row>
    <row r="1412" spans="1:8" x14ac:dyDescent="0.2">
      <c r="A1412" s="167" t="s">
        <v>12553</v>
      </c>
      <c r="B1412" s="163" t="s">
        <v>12556</v>
      </c>
      <c r="C1412" s="164" t="s">
        <v>12557</v>
      </c>
      <c r="D1412">
        <v>89.7</v>
      </c>
      <c r="E1412" s="4">
        <v>5962</v>
      </c>
      <c r="F1412">
        <f t="shared" si="42"/>
        <v>4</v>
      </c>
      <c r="G1412" s="6">
        <f t="shared" si="43"/>
        <v>1.7099397688077311</v>
      </c>
      <c r="H1412" s="4">
        <f>E1412*G1412*Inputs!$B$4/SUMPRODUCT($E$5:$E$6785,$G$5:$G$6785)</f>
        <v>4709.0651334881177</v>
      </c>
    </row>
    <row r="1413" spans="1:8" x14ac:dyDescent="0.2">
      <c r="A1413" s="167" t="s">
        <v>12553</v>
      </c>
      <c r="B1413" s="163" t="s">
        <v>12558</v>
      </c>
      <c r="C1413" s="164" t="s">
        <v>12559</v>
      </c>
      <c r="D1413">
        <v>116.3</v>
      </c>
      <c r="E1413" s="4">
        <v>9860</v>
      </c>
      <c r="F1413">
        <f t="shared" si="42"/>
        <v>6</v>
      </c>
      <c r="G1413" s="6">
        <f t="shared" si="43"/>
        <v>2.4451266266449672</v>
      </c>
      <c r="H1413" s="4">
        <f>E1413*G1413*Inputs!$B$4/SUMPRODUCT($E$5:$E$6785,$G$5:$G$6785)</f>
        <v>11136.281045951389</v>
      </c>
    </row>
    <row r="1414" spans="1:8" x14ac:dyDescent="0.2">
      <c r="A1414" s="167" t="s">
        <v>12553</v>
      </c>
      <c r="B1414" s="163" t="s">
        <v>12560</v>
      </c>
      <c r="C1414" s="164" t="s">
        <v>12561</v>
      </c>
      <c r="D1414">
        <v>120.7</v>
      </c>
      <c r="E1414" s="4">
        <v>6011</v>
      </c>
      <c r="F1414">
        <f t="shared" ref="F1414:F1477" si="44">VLOOKUP(D1414,$K$5:$L$15,2)</f>
        <v>6</v>
      </c>
      <c r="G1414" s="6">
        <f t="shared" ref="G1414:G1477" si="45">VLOOKUP(F1414,$L$5:$M$15,2,0)</f>
        <v>2.4451266266449672</v>
      </c>
      <c r="H1414" s="4">
        <f>E1414*G1414*Inputs!$B$4/SUMPRODUCT($E$5:$E$6785,$G$5:$G$6785)</f>
        <v>6789.0654530642805</v>
      </c>
    </row>
    <row r="1415" spans="1:8" x14ac:dyDescent="0.2">
      <c r="A1415" s="167" t="s">
        <v>12553</v>
      </c>
      <c r="B1415" s="163" t="s">
        <v>12562</v>
      </c>
      <c r="C1415" s="164" t="s">
        <v>12563</v>
      </c>
      <c r="D1415">
        <v>112.8</v>
      </c>
      <c r="E1415" s="4">
        <v>5973</v>
      </c>
      <c r="F1415">
        <f t="shared" si="44"/>
        <v>6</v>
      </c>
      <c r="G1415" s="6">
        <f t="shared" si="45"/>
        <v>2.4451266266449672</v>
      </c>
      <c r="H1415" s="4">
        <f>E1415*G1415*Inputs!$B$4/SUMPRODUCT($E$5:$E$6785,$G$5:$G$6785)</f>
        <v>6746.1467228669017</v>
      </c>
    </row>
    <row r="1416" spans="1:8" x14ac:dyDescent="0.2">
      <c r="A1416" s="167" t="s">
        <v>12553</v>
      </c>
      <c r="B1416" s="163" t="s">
        <v>12564</v>
      </c>
      <c r="C1416" s="164" t="s">
        <v>12565</v>
      </c>
      <c r="D1416">
        <v>118.1</v>
      </c>
      <c r="E1416" s="4">
        <v>8640</v>
      </c>
      <c r="F1416">
        <f t="shared" si="44"/>
        <v>6</v>
      </c>
      <c r="G1416" s="6">
        <f t="shared" si="45"/>
        <v>2.4451266266449672</v>
      </c>
      <c r="H1416" s="4">
        <f>E1416*G1416*Inputs!$B$4/SUMPRODUCT($E$5:$E$6785,$G$5:$G$6785)</f>
        <v>9758.3639185618667</v>
      </c>
    </row>
    <row r="1417" spans="1:8" x14ac:dyDescent="0.2">
      <c r="A1417" s="167" t="s">
        <v>12553</v>
      </c>
      <c r="B1417" s="163" t="s">
        <v>12566</v>
      </c>
      <c r="C1417" s="164" t="s">
        <v>12567</v>
      </c>
      <c r="D1417">
        <v>116.2</v>
      </c>
      <c r="E1417" s="4">
        <v>9946</v>
      </c>
      <c r="F1417">
        <f t="shared" si="44"/>
        <v>6</v>
      </c>
      <c r="G1417" s="6">
        <f t="shared" si="45"/>
        <v>2.4451266266449672</v>
      </c>
      <c r="H1417" s="4">
        <f>E1417*G1417*Inputs!$B$4/SUMPRODUCT($E$5:$E$6785,$G$5:$G$6785)</f>
        <v>11233.412909029666</v>
      </c>
    </row>
    <row r="1418" spans="1:8" x14ac:dyDescent="0.2">
      <c r="A1418" s="167" t="s">
        <v>12553</v>
      </c>
      <c r="B1418" s="163" t="s">
        <v>12568</v>
      </c>
      <c r="C1418" s="164" t="s">
        <v>13349</v>
      </c>
      <c r="D1418">
        <v>77.8</v>
      </c>
      <c r="E1418" s="4">
        <v>5375</v>
      </c>
      <c r="F1418">
        <f t="shared" si="44"/>
        <v>3</v>
      </c>
      <c r="G1418" s="6">
        <f t="shared" si="45"/>
        <v>1.4299489790507947</v>
      </c>
      <c r="H1418" s="4">
        <f>E1418*G1418*Inputs!$B$4/SUMPRODUCT($E$5:$E$6785,$G$5:$G$6785)</f>
        <v>3550.2662451234974</v>
      </c>
    </row>
    <row r="1419" spans="1:8" x14ac:dyDescent="0.2">
      <c r="A1419" s="167" t="s">
        <v>12553</v>
      </c>
      <c r="B1419" s="163" t="s">
        <v>13350</v>
      </c>
      <c r="C1419" s="164" t="s">
        <v>13351</v>
      </c>
      <c r="D1419">
        <v>111.1</v>
      </c>
      <c r="E1419" s="4">
        <v>6752</v>
      </c>
      <c r="F1419">
        <f t="shared" si="44"/>
        <v>5</v>
      </c>
      <c r="G1419" s="6">
        <f t="shared" si="45"/>
        <v>2.0447540826884101</v>
      </c>
      <c r="H1419" s="4">
        <f>E1419*G1419*Inputs!$B$4/SUMPRODUCT($E$5:$E$6785,$G$5:$G$6785)</f>
        <v>6377.2791905212725</v>
      </c>
    </row>
    <row r="1420" spans="1:8" x14ac:dyDescent="0.2">
      <c r="A1420" s="167" t="s">
        <v>12553</v>
      </c>
      <c r="B1420" s="163" t="s">
        <v>13352</v>
      </c>
      <c r="C1420" s="164" t="s">
        <v>13353</v>
      </c>
      <c r="D1420">
        <v>189</v>
      </c>
      <c r="E1420" s="4">
        <v>6068</v>
      </c>
      <c r="F1420">
        <f t="shared" si="44"/>
        <v>10</v>
      </c>
      <c r="G1420" s="6">
        <f t="shared" si="45"/>
        <v>4.9996826525224378</v>
      </c>
      <c r="H1420" s="4">
        <f>E1420*G1420*Inputs!$B$4/SUMPRODUCT($E$5:$E$6785,$G$5:$G$6785)</f>
        <v>14013.606675984371</v>
      </c>
    </row>
    <row r="1421" spans="1:8" x14ac:dyDescent="0.2">
      <c r="A1421" s="167" t="s">
        <v>12553</v>
      </c>
      <c r="B1421" s="163" t="s">
        <v>13354</v>
      </c>
      <c r="C1421" s="164" t="s">
        <v>13355</v>
      </c>
      <c r="D1421">
        <v>175.3</v>
      </c>
      <c r="E1421" s="4">
        <v>7293</v>
      </c>
      <c r="F1421">
        <f t="shared" si="44"/>
        <v>10</v>
      </c>
      <c r="G1421" s="6">
        <f t="shared" si="45"/>
        <v>4.9996826525224378</v>
      </c>
      <c r="H1421" s="4">
        <f>E1421*G1421*Inputs!$B$4/SUMPRODUCT($E$5:$E$6785,$G$5:$G$6785)</f>
        <v>16842.655485819712</v>
      </c>
    </row>
    <row r="1422" spans="1:8" x14ac:dyDescent="0.2">
      <c r="A1422" s="167" t="s">
        <v>12553</v>
      </c>
      <c r="B1422" s="163" t="s">
        <v>13356</v>
      </c>
      <c r="C1422" s="164" t="s">
        <v>13357</v>
      </c>
      <c r="D1422">
        <v>131.69999999999999</v>
      </c>
      <c r="E1422" s="4">
        <v>5380</v>
      </c>
      <c r="F1422">
        <f t="shared" si="44"/>
        <v>7</v>
      </c>
      <c r="G1422" s="6">
        <f t="shared" si="45"/>
        <v>2.9238940129502371</v>
      </c>
      <c r="H1422" s="4">
        <f>E1422*G1422*Inputs!$B$4/SUMPRODUCT($E$5:$E$6785,$G$5:$G$6785)</f>
        <v>7266.1743494860521</v>
      </c>
    </row>
    <row r="1423" spans="1:8" x14ac:dyDescent="0.2">
      <c r="A1423" s="167" t="s">
        <v>12553</v>
      </c>
      <c r="B1423" s="163" t="s">
        <v>13358</v>
      </c>
      <c r="C1423" s="164" t="s">
        <v>13359</v>
      </c>
      <c r="D1423">
        <v>240.6</v>
      </c>
      <c r="E1423" s="4">
        <v>6776</v>
      </c>
      <c r="F1423">
        <f t="shared" si="44"/>
        <v>10</v>
      </c>
      <c r="G1423" s="6">
        <f t="shared" si="45"/>
        <v>4.9996826525224378</v>
      </c>
      <c r="H1423" s="4">
        <f>E1423*G1423*Inputs!$B$4/SUMPRODUCT($E$5:$E$6785,$G$5:$G$6785)</f>
        <v>15648.681416689205</v>
      </c>
    </row>
    <row r="1424" spans="1:8" x14ac:dyDescent="0.2">
      <c r="A1424" s="167" t="s">
        <v>12553</v>
      </c>
      <c r="B1424" s="163" t="s">
        <v>13360</v>
      </c>
      <c r="C1424" s="164" t="s">
        <v>13361</v>
      </c>
      <c r="D1424">
        <v>123.1</v>
      </c>
      <c r="E1424" s="4">
        <v>10249</v>
      </c>
      <c r="F1424">
        <f t="shared" si="44"/>
        <v>6</v>
      </c>
      <c r="G1424" s="6">
        <f t="shared" si="45"/>
        <v>2.4451266266449672</v>
      </c>
      <c r="H1424" s="4">
        <f>E1424*G1424*Inputs!$B$4/SUMPRODUCT($E$5:$E$6785,$G$5:$G$6785)</f>
        <v>11575.633310340343</v>
      </c>
    </row>
    <row r="1425" spans="1:8" x14ac:dyDescent="0.2">
      <c r="A1425" s="167" t="s">
        <v>12553</v>
      </c>
      <c r="B1425" s="163" t="s">
        <v>13362</v>
      </c>
      <c r="C1425" s="164" t="s">
        <v>13363</v>
      </c>
      <c r="D1425">
        <v>127.5</v>
      </c>
      <c r="E1425" s="4">
        <v>10465</v>
      </c>
      <c r="F1425">
        <f t="shared" si="44"/>
        <v>7</v>
      </c>
      <c r="G1425" s="6">
        <f t="shared" si="45"/>
        <v>2.9238940129502371</v>
      </c>
      <c r="H1425" s="4">
        <f>E1425*G1425*Inputs!$B$4/SUMPRODUCT($E$5:$E$6785,$G$5:$G$6785)</f>
        <v>14133.924640775378</v>
      </c>
    </row>
    <row r="1426" spans="1:8" x14ac:dyDescent="0.2">
      <c r="A1426" s="167" t="s">
        <v>12553</v>
      </c>
      <c r="B1426" s="163" t="s">
        <v>13364</v>
      </c>
      <c r="C1426" s="164" t="s">
        <v>13365</v>
      </c>
      <c r="D1426">
        <v>208.4</v>
      </c>
      <c r="E1426" s="4">
        <v>6277</v>
      </c>
      <c r="F1426">
        <f t="shared" si="44"/>
        <v>10</v>
      </c>
      <c r="G1426" s="6">
        <f t="shared" si="45"/>
        <v>4.9996826525224378</v>
      </c>
      <c r="H1426" s="4">
        <f>E1426*G1426*Inputs!$B$4/SUMPRODUCT($E$5:$E$6785,$G$5:$G$6785)</f>
        <v>14496.277044356277</v>
      </c>
    </row>
    <row r="1427" spans="1:8" x14ac:dyDescent="0.2">
      <c r="A1427" s="167" t="s">
        <v>12553</v>
      </c>
      <c r="B1427" s="163" t="s">
        <v>13366</v>
      </c>
      <c r="C1427" s="164" t="s">
        <v>13367</v>
      </c>
      <c r="D1427">
        <v>110.4</v>
      </c>
      <c r="E1427" s="4">
        <v>6248</v>
      </c>
      <c r="F1427">
        <f t="shared" si="44"/>
        <v>5</v>
      </c>
      <c r="G1427" s="6">
        <f t="shared" si="45"/>
        <v>2.0447540826884101</v>
      </c>
      <c r="H1427" s="4">
        <f>E1427*G1427*Inputs!$B$4/SUMPRODUCT($E$5:$E$6785,$G$5:$G$6785)</f>
        <v>5901.2500566316512</v>
      </c>
    </row>
    <row r="1428" spans="1:8" x14ac:dyDescent="0.2">
      <c r="A1428" s="167" t="s">
        <v>12553</v>
      </c>
      <c r="B1428" s="163" t="s">
        <v>13368</v>
      </c>
      <c r="C1428" s="164" t="s">
        <v>13369</v>
      </c>
      <c r="D1428">
        <v>133</v>
      </c>
      <c r="E1428" s="4">
        <v>13376</v>
      </c>
      <c r="F1428">
        <f t="shared" si="44"/>
        <v>7</v>
      </c>
      <c r="G1428" s="6">
        <f t="shared" si="45"/>
        <v>2.9238940129502371</v>
      </c>
      <c r="H1428" s="4">
        <f>E1428*G1428*Inputs!$B$4/SUMPRODUCT($E$5:$E$6785,$G$5:$G$6785)</f>
        <v>18065.492211659006</v>
      </c>
    </row>
    <row r="1429" spans="1:8" x14ac:dyDescent="0.2">
      <c r="A1429" s="167" t="s">
        <v>12553</v>
      </c>
      <c r="B1429" s="163" t="s">
        <v>13370</v>
      </c>
      <c r="C1429" s="164" t="s">
        <v>13371</v>
      </c>
      <c r="D1429">
        <v>123.9</v>
      </c>
      <c r="E1429" s="4">
        <v>10780</v>
      </c>
      <c r="F1429">
        <f t="shared" si="44"/>
        <v>7</v>
      </c>
      <c r="G1429" s="6">
        <f t="shared" si="45"/>
        <v>2.9238940129502371</v>
      </c>
      <c r="H1429" s="4">
        <f>E1429*G1429*Inputs!$B$4/SUMPRODUCT($E$5:$E$6785,$G$5:$G$6785)</f>
        <v>14559.360499527815</v>
      </c>
    </row>
    <row r="1430" spans="1:8" x14ac:dyDescent="0.2">
      <c r="A1430" s="167" t="s">
        <v>12553</v>
      </c>
      <c r="B1430" s="163" t="s">
        <v>13372</v>
      </c>
      <c r="C1430" s="164" t="s">
        <v>13373</v>
      </c>
      <c r="D1430">
        <v>92.6</v>
      </c>
      <c r="E1430" s="4">
        <v>5606</v>
      </c>
      <c r="F1430">
        <f t="shared" si="44"/>
        <v>4</v>
      </c>
      <c r="G1430" s="6">
        <f t="shared" si="45"/>
        <v>1.7099397688077311</v>
      </c>
      <c r="H1430" s="4">
        <f>E1430*G1430*Inputs!$B$4/SUMPRODUCT($E$5:$E$6785,$G$5:$G$6785)</f>
        <v>4427.8797615455196</v>
      </c>
    </row>
    <row r="1431" spans="1:8" x14ac:dyDescent="0.2">
      <c r="A1431" s="167" t="s">
        <v>12553</v>
      </c>
      <c r="B1431" s="163" t="s">
        <v>13374</v>
      </c>
      <c r="C1431" s="164" t="s">
        <v>13375</v>
      </c>
      <c r="D1431">
        <v>126.5</v>
      </c>
      <c r="E1431" s="4">
        <v>10251</v>
      </c>
      <c r="F1431">
        <f t="shared" si="44"/>
        <v>7</v>
      </c>
      <c r="G1431" s="6">
        <f t="shared" si="45"/>
        <v>2.9238940129502371</v>
      </c>
      <c r="H1431" s="4">
        <f>E1431*G1431*Inputs!$B$4/SUMPRODUCT($E$5:$E$6785,$G$5:$G$6785)</f>
        <v>13844.898374829279</v>
      </c>
    </row>
    <row r="1432" spans="1:8" x14ac:dyDescent="0.2">
      <c r="A1432" s="167" t="s">
        <v>12553</v>
      </c>
      <c r="B1432" s="163" t="s">
        <v>13376</v>
      </c>
      <c r="C1432" s="164" t="s">
        <v>13377</v>
      </c>
      <c r="D1432">
        <v>71</v>
      </c>
      <c r="E1432" s="4">
        <v>5788</v>
      </c>
      <c r="F1432">
        <f t="shared" si="44"/>
        <v>2</v>
      </c>
      <c r="G1432" s="6">
        <f t="shared" si="45"/>
        <v>1.195804741189294</v>
      </c>
      <c r="H1432" s="4">
        <f>E1432*G1432*Inputs!$B$4/SUMPRODUCT($E$5:$E$6785,$G$5:$G$6785)</f>
        <v>3197.0594061006886</v>
      </c>
    </row>
    <row r="1433" spans="1:8" x14ac:dyDescent="0.2">
      <c r="A1433" s="167" t="s">
        <v>13380</v>
      </c>
      <c r="B1433" s="163" t="s">
        <v>13378</v>
      </c>
      <c r="C1433" s="164" t="s">
        <v>13379</v>
      </c>
      <c r="D1433">
        <v>86.4</v>
      </c>
      <c r="E1433" s="4">
        <v>7060</v>
      </c>
      <c r="F1433">
        <f t="shared" si="44"/>
        <v>3</v>
      </c>
      <c r="G1433" s="6">
        <f t="shared" si="45"/>
        <v>1.4299489790507947</v>
      </c>
      <c r="H1433" s="4">
        <f>E1433*G1433*Inputs!$B$4/SUMPRODUCT($E$5:$E$6785,$G$5:$G$6785)</f>
        <v>4663.2334308040727</v>
      </c>
    </row>
    <row r="1434" spans="1:8" x14ac:dyDescent="0.2">
      <c r="A1434" s="167" t="s">
        <v>13380</v>
      </c>
      <c r="B1434" s="163" t="s">
        <v>13381</v>
      </c>
      <c r="C1434" s="164" t="s">
        <v>13382</v>
      </c>
      <c r="D1434">
        <v>78.5</v>
      </c>
      <c r="E1434" s="4">
        <v>7457</v>
      </c>
      <c r="F1434">
        <f t="shared" si="44"/>
        <v>3</v>
      </c>
      <c r="G1434" s="6">
        <f t="shared" si="45"/>
        <v>1.4299489790507947</v>
      </c>
      <c r="H1434" s="4">
        <f>E1434*G1434*Inputs!$B$4/SUMPRODUCT($E$5:$E$6785,$G$5:$G$6785)</f>
        <v>4925.4577469555206</v>
      </c>
    </row>
    <row r="1435" spans="1:8" x14ac:dyDescent="0.2">
      <c r="A1435" s="167" t="s">
        <v>13380</v>
      </c>
      <c r="B1435" s="163" t="s">
        <v>13383</v>
      </c>
      <c r="C1435" s="164" t="s">
        <v>13384</v>
      </c>
      <c r="D1435">
        <v>111.7</v>
      </c>
      <c r="E1435" s="4">
        <v>7414</v>
      </c>
      <c r="F1435">
        <f t="shared" si="44"/>
        <v>6</v>
      </c>
      <c r="G1435" s="6">
        <f t="shared" si="45"/>
        <v>2.4451266266449672</v>
      </c>
      <c r="H1435" s="4">
        <f>E1435*G1435*Inputs!$B$4/SUMPRODUCT($E$5:$E$6785,$G$5:$G$6785)</f>
        <v>8373.670149562231</v>
      </c>
    </row>
    <row r="1436" spans="1:8" x14ac:dyDescent="0.2">
      <c r="A1436" s="167" t="s">
        <v>13380</v>
      </c>
      <c r="B1436" s="163" t="s">
        <v>13385</v>
      </c>
      <c r="C1436" s="164" t="s">
        <v>13386</v>
      </c>
      <c r="D1436">
        <v>171.1</v>
      </c>
      <c r="E1436" s="4">
        <v>8356</v>
      </c>
      <c r="F1436">
        <f t="shared" si="44"/>
        <v>10</v>
      </c>
      <c r="G1436" s="6">
        <f t="shared" si="45"/>
        <v>4.9996826525224378</v>
      </c>
      <c r="H1436" s="4">
        <f>E1436*G1436*Inputs!$B$4/SUMPRODUCT($E$5:$E$6785,$G$5:$G$6785)</f>
        <v>19297.577024476828</v>
      </c>
    </row>
    <row r="1437" spans="1:8" x14ac:dyDescent="0.2">
      <c r="A1437" s="167" t="s">
        <v>13380</v>
      </c>
      <c r="B1437" s="163" t="s">
        <v>13387</v>
      </c>
      <c r="C1437" s="164" t="s">
        <v>13388</v>
      </c>
      <c r="D1437">
        <v>102.5</v>
      </c>
      <c r="E1437" s="4">
        <v>7406</v>
      </c>
      <c r="F1437">
        <f t="shared" si="44"/>
        <v>5</v>
      </c>
      <c r="G1437" s="6">
        <f t="shared" si="45"/>
        <v>2.0447540826884101</v>
      </c>
      <c r="H1437" s="4">
        <f>E1437*G1437*Inputs!$B$4/SUMPRODUCT($E$5:$E$6785,$G$5:$G$6785)</f>
        <v>6994.9836618780428</v>
      </c>
    </row>
    <row r="1438" spans="1:8" x14ac:dyDescent="0.2">
      <c r="A1438" s="167" t="s">
        <v>13380</v>
      </c>
      <c r="B1438" s="163" t="s">
        <v>13389</v>
      </c>
      <c r="C1438" s="164" t="s">
        <v>13390</v>
      </c>
      <c r="D1438">
        <v>120.9</v>
      </c>
      <c r="E1438" s="4">
        <v>7545</v>
      </c>
      <c r="F1438">
        <f t="shared" si="44"/>
        <v>6</v>
      </c>
      <c r="G1438" s="6">
        <f t="shared" si="45"/>
        <v>2.4451266266449672</v>
      </c>
      <c r="H1438" s="4">
        <f>E1438*G1438*Inputs!$B$4/SUMPRODUCT($E$5:$E$6785,$G$5:$G$6785)</f>
        <v>8521.6268247163534</v>
      </c>
    </row>
    <row r="1439" spans="1:8" x14ac:dyDescent="0.2">
      <c r="A1439" s="167" t="s">
        <v>13380</v>
      </c>
      <c r="B1439" s="163" t="s">
        <v>13391</v>
      </c>
      <c r="C1439" s="164" t="s">
        <v>13392</v>
      </c>
      <c r="D1439">
        <v>127.9</v>
      </c>
      <c r="E1439" s="4">
        <v>7691</v>
      </c>
      <c r="F1439">
        <f t="shared" si="44"/>
        <v>7</v>
      </c>
      <c r="G1439" s="6">
        <f t="shared" si="45"/>
        <v>2.9238940129502371</v>
      </c>
      <c r="H1439" s="4">
        <f>E1439*G1439*Inputs!$B$4/SUMPRODUCT($E$5:$E$6785,$G$5:$G$6785)</f>
        <v>10387.387903698371</v>
      </c>
    </row>
    <row r="1440" spans="1:8" x14ac:dyDescent="0.2">
      <c r="A1440" s="167" t="s">
        <v>13380</v>
      </c>
      <c r="B1440" s="163" t="s">
        <v>13393</v>
      </c>
      <c r="C1440" s="164" t="s">
        <v>13394</v>
      </c>
      <c r="D1440">
        <v>107.9</v>
      </c>
      <c r="E1440" s="4">
        <v>8273</v>
      </c>
      <c r="F1440">
        <f t="shared" si="44"/>
        <v>5</v>
      </c>
      <c r="G1440" s="6">
        <f t="shared" si="45"/>
        <v>2.0447540826884101</v>
      </c>
      <c r="H1440" s="4">
        <f>E1440*G1440*Inputs!$B$4/SUMPRODUCT($E$5:$E$6785,$G$5:$G$6785)</f>
        <v>7813.8671124381644</v>
      </c>
    </row>
    <row r="1441" spans="1:8" x14ac:dyDescent="0.2">
      <c r="A1441" s="167" t="s">
        <v>13380</v>
      </c>
      <c r="B1441" s="163" t="s">
        <v>13395</v>
      </c>
      <c r="C1441" s="164" t="s">
        <v>13396</v>
      </c>
      <c r="D1441">
        <v>89</v>
      </c>
      <c r="E1441" s="4">
        <v>9473</v>
      </c>
      <c r="F1441">
        <f t="shared" si="44"/>
        <v>4</v>
      </c>
      <c r="G1441" s="6">
        <f t="shared" si="45"/>
        <v>1.7099397688077311</v>
      </c>
      <c r="H1441" s="4">
        <f>E1441*G1441*Inputs!$B$4/SUMPRODUCT($E$5:$E$6785,$G$5:$G$6785)</f>
        <v>7482.2163719444716</v>
      </c>
    </row>
    <row r="1442" spans="1:8" x14ac:dyDescent="0.2">
      <c r="A1442" s="167" t="s">
        <v>13380</v>
      </c>
      <c r="B1442" s="163" t="s">
        <v>13397</v>
      </c>
      <c r="C1442" s="164" t="s">
        <v>13398</v>
      </c>
      <c r="D1442">
        <v>89.1</v>
      </c>
      <c r="E1442" s="4">
        <v>7421</v>
      </c>
      <c r="F1442">
        <f t="shared" si="44"/>
        <v>4</v>
      </c>
      <c r="G1442" s="6">
        <f t="shared" si="45"/>
        <v>1.7099397688077311</v>
      </c>
      <c r="H1442" s="4">
        <f>E1442*G1442*Inputs!$B$4/SUMPRODUCT($E$5:$E$6785,$G$5:$G$6785)</f>
        <v>5861.4512505225302</v>
      </c>
    </row>
    <row r="1443" spans="1:8" x14ac:dyDescent="0.2">
      <c r="A1443" s="167" t="s">
        <v>13380</v>
      </c>
      <c r="B1443" s="163" t="s">
        <v>13399</v>
      </c>
      <c r="C1443" s="164" t="s">
        <v>13400</v>
      </c>
      <c r="D1443">
        <v>108.6</v>
      </c>
      <c r="E1443" s="4">
        <v>6269</v>
      </c>
      <c r="F1443">
        <f t="shared" si="44"/>
        <v>5</v>
      </c>
      <c r="G1443" s="6">
        <f t="shared" si="45"/>
        <v>2.0447540826884101</v>
      </c>
      <c r="H1443" s="4">
        <f>E1443*G1443*Inputs!$B$4/SUMPRODUCT($E$5:$E$6785,$G$5:$G$6785)</f>
        <v>5921.0846038770514</v>
      </c>
    </row>
    <row r="1444" spans="1:8" x14ac:dyDescent="0.2">
      <c r="A1444" s="167" t="s">
        <v>13380</v>
      </c>
      <c r="B1444" s="163" t="s">
        <v>13401</v>
      </c>
      <c r="C1444" s="164" t="s">
        <v>13402</v>
      </c>
      <c r="D1444">
        <v>69.5</v>
      </c>
      <c r="E1444" s="4">
        <v>5832</v>
      </c>
      <c r="F1444">
        <f t="shared" si="44"/>
        <v>2</v>
      </c>
      <c r="G1444" s="6">
        <f t="shared" si="45"/>
        <v>1.195804741189294</v>
      </c>
      <c r="H1444" s="4">
        <f>E1444*G1444*Inputs!$B$4/SUMPRODUCT($E$5:$E$6785,$G$5:$G$6785)</f>
        <v>3221.3632440185238</v>
      </c>
    </row>
    <row r="1445" spans="1:8" x14ac:dyDescent="0.2">
      <c r="A1445" s="167" t="s">
        <v>13380</v>
      </c>
      <c r="B1445" s="163" t="s">
        <v>13403</v>
      </c>
      <c r="C1445" s="164" t="s">
        <v>13404</v>
      </c>
      <c r="D1445">
        <v>66.400000000000006</v>
      </c>
      <c r="E1445" s="4">
        <v>6773</v>
      </c>
      <c r="F1445">
        <f t="shared" si="44"/>
        <v>2</v>
      </c>
      <c r="G1445" s="6">
        <f t="shared" si="45"/>
        <v>1.195804741189294</v>
      </c>
      <c r="H1445" s="4">
        <f>E1445*G1445*Inputs!$B$4/SUMPRODUCT($E$5:$E$6785,$G$5:$G$6785)</f>
        <v>3741.1339594885912</v>
      </c>
    </row>
    <row r="1446" spans="1:8" x14ac:dyDescent="0.2">
      <c r="A1446" s="167" t="s">
        <v>13380</v>
      </c>
      <c r="B1446" s="163" t="s">
        <v>13405</v>
      </c>
      <c r="C1446" s="164" t="s">
        <v>13406</v>
      </c>
      <c r="D1446">
        <v>79.599999999999994</v>
      </c>
      <c r="E1446" s="4">
        <v>5860</v>
      </c>
      <c r="F1446">
        <f t="shared" si="44"/>
        <v>3</v>
      </c>
      <c r="G1446" s="6">
        <f t="shared" si="45"/>
        <v>1.4299489790507947</v>
      </c>
      <c r="H1446" s="4">
        <f>E1446*G1446*Inputs!$B$4/SUMPRODUCT($E$5:$E$6785,$G$5:$G$6785)</f>
        <v>3870.6158504974314</v>
      </c>
    </row>
    <row r="1447" spans="1:8" x14ac:dyDescent="0.2">
      <c r="A1447" s="167" t="s">
        <v>13380</v>
      </c>
      <c r="B1447" s="163" t="s">
        <v>13407</v>
      </c>
      <c r="C1447" s="164" t="s">
        <v>13408</v>
      </c>
      <c r="D1447">
        <v>82.5</v>
      </c>
      <c r="E1447" s="4">
        <v>5700</v>
      </c>
      <c r="F1447">
        <f t="shared" si="44"/>
        <v>3</v>
      </c>
      <c r="G1447" s="6">
        <f t="shared" si="45"/>
        <v>1.4299489790507947</v>
      </c>
      <c r="H1447" s="4">
        <f>E1447*G1447*Inputs!$B$4/SUMPRODUCT($E$5:$E$6785,$G$5:$G$6785)</f>
        <v>3764.9335064565457</v>
      </c>
    </row>
    <row r="1448" spans="1:8" x14ac:dyDescent="0.2">
      <c r="A1448" s="167" t="s">
        <v>13380</v>
      </c>
      <c r="B1448" s="163" t="s">
        <v>13409</v>
      </c>
      <c r="C1448" s="164" t="s">
        <v>13410</v>
      </c>
      <c r="D1448">
        <v>82.5</v>
      </c>
      <c r="E1448" s="4">
        <v>5667</v>
      </c>
      <c r="F1448">
        <f t="shared" si="44"/>
        <v>3</v>
      </c>
      <c r="G1448" s="6">
        <f t="shared" si="45"/>
        <v>1.4299489790507947</v>
      </c>
      <c r="H1448" s="4">
        <f>E1448*G1448*Inputs!$B$4/SUMPRODUCT($E$5:$E$6785,$G$5:$G$6785)</f>
        <v>3743.1365229981129</v>
      </c>
    </row>
    <row r="1449" spans="1:8" x14ac:dyDescent="0.2">
      <c r="A1449" s="167" t="s">
        <v>13380</v>
      </c>
      <c r="B1449" s="163" t="s">
        <v>13411</v>
      </c>
      <c r="C1449" s="164" t="s">
        <v>13412</v>
      </c>
      <c r="D1449">
        <v>78.3</v>
      </c>
      <c r="E1449" s="4">
        <v>7116</v>
      </c>
      <c r="F1449">
        <f t="shared" si="44"/>
        <v>3</v>
      </c>
      <c r="G1449" s="6">
        <f t="shared" si="45"/>
        <v>1.4299489790507947</v>
      </c>
      <c r="H1449" s="4">
        <f>E1449*G1449*Inputs!$B$4/SUMPRODUCT($E$5:$E$6785,$G$5:$G$6785)</f>
        <v>4700.2222512183826</v>
      </c>
    </row>
    <row r="1450" spans="1:8" x14ac:dyDescent="0.2">
      <c r="A1450" s="167" t="s">
        <v>13380</v>
      </c>
      <c r="B1450" s="163" t="s">
        <v>13413</v>
      </c>
      <c r="C1450" s="164" t="s">
        <v>13414</v>
      </c>
      <c r="D1450">
        <v>86.4</v>
      </c>
      <c r="E1450" s="4">
        <v>7134</v>
      </c>
      <c r="F1450">
        <f t="shared" si="44"/>
        <v>3</v>
      </c>
      <c r="G1450" s="6">
        <f t="shared" si="45"/>
        <v>1.4299489790507947</v>
      </c>
      <c r="H1450" s="4">
        <f>E1450*G1450*Inputs!$B$4/SUMPRODUCT($E$5:$E$6785,$G$5:$G$6785)</f>
        <v>4712.1115149229818</v>
      </c>
    </row>
    <row r="1451" spans="1:8" x14ac:dyDescent="0.2">
      <c r="A1451" s="167" t="s">
        <v>13380</v>
      </c>
      <c r="B1451" s="163" t="s">
        <v>13415</v>
      </c>
      <c r="C1451" s="164" t="s">
        <v>13416</v>
      </c>
      <c r="D1451">
        <v>84.1</v>
      </c>
      <c r="E1451" s="4">
        <v>6030</v>
      </c>
      <c r="F1451">
        <f t="shared" si="44"/>
        <v>3</v>
      </c>
      <c r="G1451" s="6">
        <f t="shared" si="45"/>
        <v>1.4299489790507947</v>
      </c>
      <c r="H1451" s="4">
        <f>E1451*G1451*Inputs!$B$4/SUMPRODUCT($E$5:$E$6785,$G$5:$G$6785)</f>
        <v>3982.903341040872</v>
      </c>
    </row>
    <row r="1452" spans="1:8" x14ac:dyDescent="0.2">
      <c r="A1452" s="167" t="s">
        <v>13380</v>
      </c>
      <c r="B1452" s="163" t="s">
        <v>13417</v>
      </c>
      <c r="C1452" s="164" t="s">
        <v>13418</v>
      </c>
      <c r="D1452">
        <v>92.4</v>
      </c>
      <c r="E1452" s="4">
        <v>6944</v>
      </c>
      <c r="F1452">
        <f t="shared" si="44"/>
        <v>4</v>
      </c>
      <c r="G1452" s="6">
        <f t="shared" si="45"/>
        <v>1.7099397688077311</v>
      </c>
      <c r="H1452" s="4">
        <f>E1452*G1452*Inputs!$B$4/SUMPRODUCT($E$5:$E$6785,$G$5:$G$6785)</f>
        <v>5484.6944459814649</v>
      </c>
    </row>
    <row r="1453" spans="1:8" x14ac:dyDescent="0.2">
      <c r="A1453" s="167" t="s">
        <v>13380</v>
      </c>
      <c r="B1453" s="163" t="s">
        <v>13419</v>
      </c>
      <c r="C1453" s="164" t="s">
        <v>13420</v>
      </c>
      <c r="D1453">
        <v>89.6</v>
      </c>
      <c r="E1453" s="4">
        <v>9553</v>
      </c>
      <c r="F1453">
        <f t="shared" si="44"/>
        <v>4</v>
      </c>
      <c r="G1453" s="6">
        <f t="shared" si="45"/>
        <v>1.7099397688077311</v>
      </c>
      <c r="H1453" s="4">
        <f>E1453*G1453*Inputs!$B$4/SUMPRODUCT($E$5:$E$6785,$G$5:$G$6785)</f>
        <v>7545.4040959765161</v>
      </c>
    </row>
    <row r="1454" spans="1:8" x14ac:dyDescent="0.2">
      <c r="A1454" s="167" t="s">
        <v>13380</v>
      </c>
      <c r="B1454" s="163" t="s">
        <v>13421</v>
      </c>
      <c r="C1454" s="164" t="s">
        <v>13422</v>
      </c>
      <c r="D1454">
        <v>77.2</v>
      </c>
      <c r="E1454" s="4">
        <v>8196</v>
      </c>
      <c r="F1454">
        <f t="shared" si="44"/>
        <v>3</v>
      </c>
      <c r="G1454" s="6">
        <f t="shared" si="45"/>
        <v>1.4299489790507947</v>
      </c>
      <c r="H1454" s="4">
        <f>E1454*G1454*Inputs!$B$4/SUMPRODUCT($E$5:$E$6785,$G$5:$G$6785)</f>
        <v>5413.5780734943601</v>
      </c>
    </row>
    <row r="1455" spans="1:8" x14ac:dyDescent="0.2">
      <c r="A1455" s="167" t="s">
        <v>13380</v>
      </c>
      <c r="B1455" s="163" t="s">
        <v>13423</v>
      </c>
      <c r="C1455" s="164" t="s">
        <v>13424</v>
      </c>
      <c r="D1455">
        <v>162.1</v>
      </c>
      <c r="E1455" s="4">
        <v>6201</v>
      </c>
      <c r="F1455">
        <f t="shared" si="44"/>
        <v>9</v>
      </c>
      <c r="G1455" s="6">
        <f t="shared" si="45"/>
        <v>4.1810192586709229</v>
      </c>
      <c r="H1455" s="4">
        <f>E1455*G1455*Inputs!$B$4/SUMPRODUCT($E$5:$E$6785,$G$5:$G$6785)</f>
        <v>11975.835229189426</v>
      </c>
    </row>
    <row r="1456" spans="1:8" x14ac:dyDescent="0.2">
      <c r="A1456" s="167" t="s">
        <v>13380</v>
      </c>
      <c r="B1456" s="163" t="s">
        <v>13425</v>
      </c>
      <c r="C1456" s="164" t="s">
        <v>13426</v>
      </c>
      <c r="D1456">
        <v>164.9</v>
      </c>
      <c r="E1456" s="4">
        <v>6249</v>
      </c>
      <c r="F1456">
        <f t="shared" si="44"/>
        <v>9</v>
      </c>
      <c r="G1456" s="6">
        <f t="shared" si="45"/>
        <v>4.1810192586709229</v>
      </c>
      <c r="H1456" s="4">
        <f>E1456*G1456*Inputs!$B$4/SUMPRODUCT($E$5:$E$6785,$G$5:$G$6785)</f>
        <v>12068.536421094133</v>
      </c>
    </row>
    <row r="1457" spans="1:8" x14ac:dyDescent="0.2">
      <c r="A1457" s="167" t="s">
        <v>13380</v>
      </c>
      <c r="B1457" s="163" t="s">
        <v>13427</v>
      </c>
      <c r="C1457" s="164" t="s">
        <v>13428</v>
      </c>
      <c r="D1457">
        <v>92.4</v>
      </c>
      <c r="E1457" s="4">
        <v>8715</v>
      </c>
      <c r="F1457">
        <f t="shared" si="44"/>
        <v>4</v>
      </c>
      <c r="G1457" s="6">
        <f t="shared" si="45"/>
        <v>1.7099397688077311</v>
      </c>
      <c r="H1457" s="4">
        <f>E1457*G1457*Inputs!$B$4/SUMPRODUCT($E$5:$E$6785,$G$5:$G$6785)</f>
        <v>6883.5126867408499</v>
      </c>
    </row>
    <row r="1458" spans="1:8" x14ac:dyDescent="0.2">
      <c r="A1458" s="167" t="s">
        <v>13380</v>
      </c>
      <c r="B1458" s="163" t="s">
        <v>13429</v>
      </c>
      <c r="C1458" s="164" t="s">
        <v>13430</v>
      </c>
      <c r="D1458">
        <v>93.8</v>
      </c>
      <c r="E1458" s="4">
        <v>7280</v>
      </c>
      <c r="F1458">
        <f t="shared" si="44"/>
        <v>4</v>
      </c>
      <c r="G1458" s="6">
        <f t="shared" si="45"/>
        <v>1.7099397688077311</v>
      </c>
      <c r="H1458" s="4">
        <f>E1458*G1458*Inputs!$B$4/SUMPRODUCT($E$5:$E$6785,$G$5:$G$6785)</f>
        <v>5750.0828869160514</v>
      </c>
    </row>
    <row r="1459" spans="1:8" x14ac:dyDescent="0.2">
      <c r="A1459" s="167" t="s">
        <v>13380</v>
      </c>
      <c r="B1459" s="163" t="s">
        <v>13431</v>
      </c>
      <c r="C1459" s="164" t="s">
        <v>13432</v>
      </c>
      <c r="D1459">
        <v>83.3</v>
      </c>
      <c r="E1459" s="4">
        <v>7183</v>
      </c>
      <c r="F1459">
        <f t="shared" si="44"/>
        <v>3</v>
      </c>
      <c r="G1459" s="6">
        <f t="shared" si="45"/>
        <v>1.4299489790507947</v>
      </c>
      <c r="H1459" s="4">
        <f>E1459*G1459*Inputs!$B$4/SUMPRODUCT($E$5:$E$6785,$G$5:$G$6785)</f>
        <v>4744.4767327855034</v>
      </c>
    </row>
    <row r="1460" spans="1:8" x14ac:dyDescent="0.2">
      <c r="A1460" s="167" t="s">
        <v>13380</v>
      </c>
      <c r="B1460" s="163" t="s">
        <v>13433</v>
      </c>
      <c r="C1460" s="164" t="s">
        <v>13434</v>
      </c>
      <c r="D1460">
        <v>99.1</v>
      </c>
      <c r="E1460" s="4">
        <v>7073</v>
      </c>
      <c r="F1460">
        <f t="shared" si="44"/>
        <v>5</v>
      </c>
      <c r="G1460" s="6">
        <f t="shared" si="45"/>
        <v>2.0447540826884101</v>
      </c>
      <c r="H1460" s="4">
        <f>E1460*G1460*Inputs!$B$4/SUMPRODUCT($E$5:$E$6785,$G$5:$G$6785)</f>
        <v>6680.4644127009706</v>
      </c>
    </row>
    <row r="1461" spans="1:8" x14ac:dyDescent="0.2">
      <c r="A1461" s="167" t="s">
        <v>13380</v>
      </c>
      <c r="B1461" s="163" t="s">
        <v>13435</v>
      </c>
      <c r="C1461" s="164" t="s">
        <v>13436</v>
      </c>
      <c r="D1461">
        <v>148.6</v>
      </c>
      <c r="E1461" s="4">
        <v>6578</v>
      </c>
      <c r="F1461">
        <f t="shared" si="44"/>
        <v>9</v>
      </c>
      <c r="G1461" s="6">
        <f t="shared" si="45"/>
        <v>4.1810192586709229</v>
      </c>
      <c r="H1461" s="4">
        <f>E1461*G1461*Inputs!$B$4/SUMPRODUCT($E$5:$E$6785,$G$5:$G$6785)</f>
        <v>12703.92584060765</v>
      </c>
    </row>
    <row r="1462" spans="1:8" x14ac:dyDescent="0.2">
      <c r="A1462" s="167" t="s">
        <v>13380</v>
      </c>
      <c r="B1462" s="163" t="s">
        <v>13437</v>
      </c>
      <c r="C1462" s="164" t="s">
        <v>13438</v>
      </c>
      <c r="D1462">
        <v>115.3</v>
      </c>
      <c r="E1462" s="4">
        <v>7427</v>
      </c>
      <c r="F1462">
        <f t="shared" si="44"/>
        <v>6</v>
      </c>
      <c r="G1462" s="6">
        <f t="shared" si="45"/>
        <v>2.4451266266449672</v>
      </c>
      <c r="H1462" s="4">
        <f>E1462*G1462*Inputs!$B$4/SUMPRODUCT($E$5:$E$6785,$G$5:$G$6785)</f>
        <v>8388.3528730508078</v>
      </c>
    </row>
    <row r="1463" spans="1:8" x14ac:dyDescent="0.2">
      <c r="A1463" s="167" t="s">
        <v>13380</v>
      </c>
      <c r="B1463" s="163" t="s">
        <v>13439</v>
      </c>
      <c r="C1463" s="164" t="s">
        <v>13440</v>
      </c>
      <c r="D1463">
        <v>122.8</v>
      </c>
      <c r="E1463" s="4">
        <v>7114</v>
      </c>
      <c r="F1463">
        <f t="shared" si="44"/>
        <v>6</v>
      </c>
      <c r="G1463" s="6">
        <f t="shared" si="45"/>
        <v>2.4451266266449672</v>
      </c>
      <c r="H1463" s="4">
        <f>E1463*G1463*Inputs!$B$4/SUMPRODUCT($E$5:$E$6785,$G$5:$G$6785)</f>
        <v>8034.8380690566109</v>
      </c>
    </row>
    <row r="1464" spans="1:8" x14ac:dyDescent="0.2">
      <c r="A1464" s="167" t="s">
        <v>13380</v>
      </c>
      <c r="B1464" s="163" t="s">
        <v>13441</v>
      </c>
      <c r="C1464" s="164" t="s">
        <v>13442</v>
      </c>
      <c r="D1464">
        <v>158</v>
      </c>
      <c r="E1464" s="4">
        <v>7489</v>
      </c>
      <c r="F1464">
        <f t="shared" si="44"/>
        <v>9</v>
      </c>
      <c r="G1464" s="6">
        <f t="shared" si="45"/>
        <v>4.1810192586709229</v>
      </c>
      <c r="H1464" s="4">
        <f>E1464*G1464*Inputs!$B$4/SUMPRODUCT($E$5:$E$6785,$G$5:$G$6785)</f>
        <v>14463.317211965747</v>
      </c>
    </row>
    <row r="1465" spans="1:8" x14ac:dyDescent="0.2">
      <c r="A1465" s="167" t="s">
        <v>13380</v>
      </c>
      <c r="B1465" s="163" t="s">
        <v>13443</v>
      </c>
      <c r="C1465" s="164" t="s">
        <v>13444</v>
      </c>
      <c r="D1465">
        <v>107.3</v>
      </c>
      <c r="E1465" s="4">
        <v>6533</v>
      </c>
      <c r="F1465">
        <f t="shared" si="44"/>
        <v>5</v>
      </c>
      <c r="G1465" s="6">
        <f t="shared" si="45"/>
        <v>2.0447540826884101</v>
      </c>
      <c r="H1465" s="4">
        <f>E1465*G1465*Inputs!$B$4/SUMPRODUCT($E$5:$E$6785,$G$5:$G$6785)</f>
        <v>6170.433197819234</v>
      </c>
    </row>
    <row r="1466" spans="1:8" x14ac:dyDescent="0.2">
      <c r="A1466" s="167" t="s">
        <v>13380</v>
      </c>
      <c r="B1466" s="163" t="s">
        <v>13445</v>
      </c>
      <c r="C1466" s="164" t="s">
        <v>8737</v>
      </c>
      <c r="D1466">
        <v>201.1</v>
      </c>
      <c r="E1466" s="4">
        <v>7198</v>
      </c>
      <c r="F1466">
        <f t="shared" si="44"/>
        <v>10</v>
      </c>
      <c r="G1466" s="6">
        <f t="shared" si="45"/>
        <v>4.9996826525224378</v>
      </c>
      <c r="H1466" s="4">
        <f>E1466*G1466*Inputs!$B$4/SUMPRODUCT($E$5:$E$6785,$G$5:$G$6785)</f>
        <v>16623.259863832482</v>
      </c>
    </row>
    <row r="1467" spans="1:8" x14ac:dyDescent="0.2">
      <c r="A1467" s="167" t="s">
        <v>13380</v>
      </c>
      <c r="B1467" s="163" t="s">
        <v>8738</v>
      </c>
      <c r="C1467" s="164" t="s">
        <v>8739</v>
      </c>
      <c r="D1467">
        <v>158.6</v>
      </c>
      <c r="E1467" s="4">
        <v>6891</v>
      </c>
      <c r="F1467">
        <f t="shared" si="44"/>
        <v>9</v>
      </c>
      <c r="G1467" s="6">
        <f t="shared" si="45"/>
        <v>4.1810192586709229</v>
      </c>
      <c r="H1467" s="4">
        <f>E1467*G1467*Inputs!$B$4/SUMPRODUCT($E$5:$E$6785,$G$5:$G$6785)</f>
        <v>13308.414862819598</v>
      </c>
    </row>
    <row r="1468" spans="1:8" x14ac:dyDescent="0.2">
      <c r="A1468" s="167" t="s">
        <v>13380</v>
      </c>
      <c r="B1468" s="163" t="s">
        <v>8740</v>
      </c>
      <c r="C1468" s="164" t="s">
        <v>8741</v>
      </c>
      <c r="D1468">
        <v>151.1</v>
      </c>
      <c r="E1468" s="4">
        <v>6810</v>
      </c>
      <c r="F1468">
        <f t="shared" si="44"/>
        <v>9</v>
      </c>
      <c r="G1468" s="6">
        <f t="shared" si="45"/>
        <v>4.1810192586709229</v>
      </c>
      <c r="H1468" s="4">
        <f>E1468*G1468*Inputs!$B$4/SUMPRODUCT($E$5:$E$6785,$G$5:$G$6785)</f>
        <v>13151.981601480402</v>
      </c>
    </row>
    <row r="1469" spans="1:8" x14ac:dyDescent="0.2">
      <c r="A1469" s="167" t="s">
        <v>13380</v>
      </c>
      <c r="B1469" s="163" t="s">
        <v>8742</v>
      </c>
      <c r="C1469" s="164" t="s">
        <v>8743</v>
      </c>
      <c r="D1469">
        <v>205.4</v>
      </c>
      <c r="E1469" s="4">
        <v>6221</v>
      </c>
      <c r="F1469">
        <f t="shared" si="44"/>
        <v>10</v>
      </c>
      <c r="G1469" s="6">
        <f t="shared" si="45"/>
        <v>4.9996826525224378</v>
      </c>
      <c r="H1469" s="4">
        <f>E1469*G1469*Inputs!$B$4/SUMPRODUCT($E$5:$E$6785,$G$5:$G$6785)</f>
        <v>14366.949098763804</v>
      </c>
    </row>
    <row r="1470" spans="1:8" x14ac:dyDescent="0.2">
      <c r="A1470" s="167" t="s">
        <v>13380</v>
      </c>
      <c r="B1470" s="163" t="s">
        <v>8744</v>
      </c>
      <c r="C1470" s="164" t="s">
        <v>8745</v>
      </c>
      <c r="D1470">
        <v>139.19999999999999</v>
      </c>
      <c r="E1470" s="4">
        <v>8744</v>
      </c>
      <c r="F1470">
        <f t="shared" si="44"/>
        <v>8</v>
      </c>
      <c r="G1470" s="6">
        <f t="shared" si="45"/>
        <v>3.4964063234208851</v>
      </c>
      <c r="H1470" s="4">
        <f>E1470*G1470*Inputs!$B$4/SUMPRODUCT($E$5:$E$6785,$G$5:$G$6785)</f>
        <v>14121.926886251062</v>
      </c>
    </row>
    <row r="1471" spans="1:8" x14ac:dyDescent="0.2">
      <c r="A1471" s="167" t="s">
        <v>8748</v>
      </c>
      <c r="B1471" s="163" t="s">
        <v>8746</v>
      </c>
      <c r="C1471" s="164" t="s">
        <v>8747</v>
      </c>
      <c r="D1471">
        <v>125.5</v>
      </c>
      <c r="E1471" s="4">
        <v>6923</v>
      </c>
      <c r="F1471">
        <f t="shared" si="44"/>
        <v>7</v>
      </c>
      <c r="G1471" s="6">
        <f t="shared" si="45"/>
        <v>2.9238940129502371</v>
      </c>
      <c r="H1471" s="4">
        <f>E1471*G1471*Inputs!$B$4/SUMPRODUCT($E$5:$E$6785,$G$5:$G$6785)</f>
        <v>9350.1347623590955</v>
      </c>
    </row>
    <row r="1472" spans="1:8" x14ac:dyDescent="0.2">
      <c r="A1472" s="167" t="s">
        <v>8748</v>
      </c>
      <c r="B1472" s="163" t="s">
        <v>3560</v>
      </c>
      <c r="C1472" s="164" t="s">
        <v>3561</v>
      </c>
      <c r="D1472">
        <v>172</v>
      </c>
      <c r="E1472" s="4">
        <v>7662</v>
      </c>
      <c r="F1472">
        <f t="shared" si="44"/>
        <v>10</v>
      </c>
      <c r="G1472" s="6">
        <f t="shared" si="45"/>
        <v>4.9996826525224378</v>
      </c>
      <c r="H1472" s="4">
        <f>E1472*G1472*Inputs!$B$4/SUMPRODUCT($E$5:$E$6785,$G$5:$G$6785)</f>
        <v>17694.834270170111</v>
      </c>
    </row>
    <row r="1473" spans="1:8" x14ac:dyDescent="0.2">
      <c r="A1473" s="167" t="s">
        <v>8748</v>
      </c>
      <c r="B1473" s="163" t="s">
        <v>3562</v>
      </c>
      <c r="C1473" s="164" t="s">
        <v>3563</v>
      </c>
      <c r="D1473">
        <v>107.4</v>
      </c>
      <c r="E1473" s="4">
        <v>7701</v>
      </c>
      <c r="F1473">
        <f t="shared" si="44"/>
        <v>5</v>
      </c>
      <c r="G1473" s="6">
        <f t="shared" si="45"/>
        <v>2.0447540826884101</v>
      </c>
      <c r="H1473" s="4">
        <f>E1473*G1473*Inputs!$B$4/SUMPRODUCT($E$5:$E$6785,$G$5:$G$6785)</f>
        <v>7273.6118255634356</v>
      </c>
    </row>
    <row r="1474" spans="1:8" x14ac:dyDescent="0.2">
      <c r="A1474" s="167" t="s">
        <v>8748</v>
      </c>
      <c r="B1474" s="163" t="s">
        <v>3564</v>
      </c>
      <c r="C1474" s="164" t="s">
        <v>3565</v>
      </c>
      <c r="D1474">
        <v>90.1</v>
      </c>
      <c r="E1474" s="4">
        <v>8642</v>
      </c>
      <c r="F1474">
        <f t="shared" si="44"/>
        <v>4</v>
      </c>
      <c r="G1474" s="6">
        <f t="shared" si="45"/>
        <v>1.7099397688077311</v>
      </c>
      <c r="H1474" s="4">
        <f>E1474*G1474*Inputs!$B$4/SUMPRODUCT($E$5:$E$6785,$G$5:$G$6785)</f>
        <v>6825.853888561609</v>
      </c>
    </row>
    <row r="1475" spans="1:8" x14ac:dyDescent="0.2">
      <c r="A1475" s="167" t="s">
        <v>8748</v>
      </c>
      <c r="B1475" s="163" t="s">
        <v>3566</v>
      </c>
      <c r="C1475" s="164" t="s">
        <v>3567</v>
      </c>
      <c r="D1475">
        <v>173</v>
      </c>
      <c r="E1475" s="4">
        <v>7038</v>
      </c>
      <c r="F1475">
        <f t="shared" si="44"/>
        <v>10</v>
      </c>
      <c r="G1475" s="6">
        <f t="shared" si="45"/>
        <v>4.9996826525224378</v>
      </c>
      <c r="H1475" s="4">
        <f>E1475*G1475*Inputs!$B$4/SUMPRODUCT($E$5:$E$6785,$G$5:$G$6785)</f>
        <v>16253.751447853985</v>
      </c>
    </row>
    <row r="1476" spans="1:8" x14ac:dyDescent="0.2">
      <c r="A1476" s="167" t="s">
        <v>8748</v>
      </c>
      <c r="B1476" s="163" t="s">
        <v>3568</v>
      </c>
      <c r="C1476" s="164" t="s">
        <v>3569</v>
      </c>
      <c r="D1476">
        <v>109.7</v>
      </c>
      <c r="E1476" s="4">
        <v>6931</v>
      </c>
      <c r="F1476">
        <f t="shared" si="44"/>
        <v>5</v>
      </c>
      <c r="G1476" s="6">
        <f t="shared" si="45"/>
        <v>2.0447540826884101</v>
      </c>
      <c r="H1476" s="4">
        <f>E1476*G1476*Inputs!$B$4/SUMPRODUCT($E$5:$E$6785,$G$5:$G$6785)</f>
        <v>6546.3450932320702</v>
      </c>
    </row>
    <row r="1477" spans="1:8" x14ac:dyDescent="0.2">
      <c r="A1477" s="167" t="s">
        <v>8748</v>
      </c>
      <c r="B1477" s="163" t="s">
        <v>3570</v>
      </c>
      <c r="C1477" s="164" t="s">
        <v>3571</v>
      </c>
      <c r="D1477">
        <v>134.6</v>
      </c>
      <c r="E1477" s="4">
        <v>7342</v>
      </c>
      <c r="F1477">
        <f t="shared" si="44"/>
        <v>7</v>
      </c>
      <c r="G1477" s="6">
        <f t="shared" si="45"/>
        <v>2.9238940129502371</v>
      </c>
      <c r="H1477" s="4">
        <f>E1477*G1477*Inputs!$B$4/SUMPRODUCT($E$5:$E$6785,$G$5:$G$6785)</f>
        <v>9916.0319840012253</v>
      </c>
    </row>
    <row r="1478" spans="1:8" x14ac:dyDescent="0.2">
      <c r="A1478" s="167" t="s">
        <v>8748</v>
      </c>
      <c r="B1478" s="163" t="s">
        <v>3572</v>
      </c>
      <c r="C1478" s="164" t="s">
        <v>3573</v>
      </c>
      <c r="D1478">
        <v>194.2</v>
      </c>
      <c r="E1478" s="4">
        <v>6918</v>
      </c>
      <c r="F1478">
        <f t="shared" ref="F1478:F1541" si="46">VLOOKUP(D1478,$K$5:$L$15,2)</f>
        <v>10</v>
      </c>
      <c r="G1478" s="6">
        <f t="shared" ref="G1478:G1541" si="47">VLOOKUP(F1478,$L$5:$M$15,2,0)</f>
        <v>4.9996826525224378</v>
      </c>
      <c r="H1478" s="4">
        <f>E1478*G1478*Inputs!$B$4/SUMPRODUCT($E$5:$E$6785,$G$5:$G$6785)</f>
        <v>15976.620135870118</v>
      </c>
    </row>
    <row r="1479" spans="1:8" x14ac:dyDescent="0.2">
      <c r="A1479" s="167" t="s">
        <v>8748</v>
      </c>
      <c r="B1479" s="163" t="s">
        <v>3574</v>
      </c>
      <c r="C1479" s="164" t="s">
        <v>3575</v>
      </c>
      <c r="D1479">
        <v>176</v>
      </c>
      <c r="E1479" s="4">
        <v>6113</v>
      </c>
      <c r="F1479">
        <f t="shared" si="46"/>
        <v>10</v>
      </c>
      <c r="G1479" s="6">
        <f t="shared" si="47"/>
        <v>4.9996826525224378</v>
      </c>
      <c r="H1479" s="4">
        <f>E1479*G1479*Inputs!$B$4/SUMPRODUCT($E$5:$E$6785,$G$5:$G$6785)</f>
        <v>14117.53091797832</v>
      </c>
    </row>
    <row r="1480" spans="1:8" x14ac:dyDescent="0.2">
      <c r="A1480" s="167" t="s">
        <v>8748</v>
      </c>
      <c r="B1480" s="163" t="s">
        <v>3576</v>
      </c>
      <c r="C1480" s="164" t="s">
        <v>3577</v>
      </c>
      <c r="D1480">
        <v>190.3</v>
      </c>
      <c r="E1480" s="4">
        <v>7198</v>
      </c>
      <c r="F1480">
        <f t="shared" si="46"/>
        <v>10</v>
      </c>
      <c r="G1480" s="6">
        <f t="shared" si="47"/>
        <v>4.9996826525224378</v>
      </c>
      <c r="H1480" s="4">
        <f>E1480*G1480*Inputs!$B$4/SUMPRODUCT($E$5:$E$6785,$G$5:$G$6785)</f>
        <v>16623.259863832482</v>
      </c>
    </row>
    <row r="1481" spans="1:8" x14ac:dyDescent="0.2">
      <c r="A1481" s="167" t="s">
        <v>8748</v>
      </c>
      <c r="B1481" s="163" t="s">
        <v>3578</v>
      </c>
      <c r="C1481" s="164" t="s">
        <v>3579</v>
      </c>
      <c r="D1481">
        <v>229.8</v>
      </c>
      <c r="E1481" s="4">
        <v>7023</v>
      </c>
      <c r="F1481">
        <f t="shared" si="46"/>
        <v>10</v>
      </c>
      <c r="G1481" s="6">
        <f t="shared" si="47"/>
        <v>4.9996826525224378</v>
      </c>
      <c r="H1481" s="4">
        <f>E1481*G1481*Inputs!$B$4/SUMPRODUCT($E$5:$E$6785,$G$5:$G$6785)</f>
        <v>16219.110033856001</v>
      </c>
    </row>
    <row r="1482" spans="1:8" x14ac:dyDescent="0.2">
      <c r="A1482" s="167" t="s">
        <v>8748</v>
      </c>
      <c r="B1482" s="163" t="s">
        <v>3580</v>
      </c>
      <c r="C1482" s="164" t="s">
        <v>3581</v>
      </c>
      <c r="D1482">
        <v>128.30000000000001</v>
      </c>
      <c r="E1482" s="4">
        <v>7740</v>
      </c>
      <c r="F1482">
        <f t="shared" si="46"/>
        <v>7</v>
      </c>
      <c r="G1482" s="6">
        <f t="shared" si="47"/>
        <v>2.9238940129502371</v>
      </c>
      <c r="H1482" s="4">
        <f>E1482*G1482*Inputs!$B$4/SUMPRODUCT($E$5:$E$6785,$G$5:$G$6785)</f>
        <v>10453.566815059861</v>
      </c>
    </row>
    <row r="1483" spans="1:8" x14ac:dyDescent="0.2">
      <c r="A1483" s="167" t="s">
        <v>8748</v>
      </c>
      <c r="B1483" s="163" t="s">
        <v>3582</v>
      </c>
      <c r="C1483" s="164" t="s">
        <v>3583</v>
      </c>
      <c r="D1483">
        <v>84.9</v>
      </c>
      <c r="E1483" s="4">
        <v>6327</v>
      </c>
      <c r="F1483">
        <f t="shared" si="46"/>
        <v>3</v>
      </c>
      <c r="G1483" s="6">
        <f t="shared" si="47"/>
        <v>1.4299489790507947</v>
      </c>
      <c r="H1483" s="4">
        <f>E1483*G1483*Inputs!$B$4/SUMPRODUCT($E$5:$E$6785,$G$5:$G$6785)</f>
        <v>4179.0761921667654</v>
      </c>
    </row>
    <row r="1484" spans="1:8" x14ac:dyDescent="0.2">
      <c r="A1484" s="167" t="s">
        <v>8748</v>
      </c>
      <c r="B1484" s="163" t="s">
        <v>3584</v>
      </c>
      <c r="C1484" s="164" t="s">
        <v>3585</v>
      </c>
      <c r="D1484">
        <v>108.3</v>
      </c>
      <c r="E1484" s="4">
        <v>7457</v>
      </c>
      <c r="F1484">
        <f t="shared" si="46"/>
        <v>5</v>
      </c>
      <c r="G1484" s="6">
        <f t="shared" si="47"/>
        <v>2.0447540826884101</v>
      </c>
      <c r="H1484" s="4">
        <f>E1484*G1484*Inputs!$B$4/SUMPRODUCT($E$5:$E$6785,$G$5:$G$6785)</f>
        <v>7043.153276616873</v>
      </c>
    </row>
    <row r="1485" spans="1:8" x14ac:dyDescent="0.2">
      <c r="A1485" s="167" t="s">
        <v>8748</v>
      </c>
      <c r="B1485" s="163" t="s">
        <v>3586</v>
      </c>
      <c r="C1485" s="164" t="s">
        <v>3587</v>
      </c>
      <c r="D1485">
        <v>108.3</v>
      </c>
      <c r="E1485" s="4">
        <v>8025</v>
      </c>
      <c r="F1485">
        <f t="shared" si="46"/>
        <v>5</v>
      </c>
      <c r="G1485" s="6">
        <f t="shared" si="47"/>
        <v>2.0447540826884101</v>
      </c>
      <c r="H1485" s="4">
        <f>E1485*G1485*Inputs!$B$4/SUMPRODUCT($E$5:$E$6785,$G$5:$G$6785)</f>
        <v>7579.630554492478</v>
      </c>
    </row>
    <row r="1486" spans="1:8" x14ac:dyDescent="0.2">
      <c r="A1486" s="167" t="s">
        <v>8748</v>
      </c>
      <c r="B1486" s="163" t="s">
        <v>3588</v>
      </c>
      <c r="C1486" s="164" t="s">
        <v>3589</v>
      </c>
      <c r="D1486">
        <v>225.3</v>
      </c>
      <c r="E1486" s="4">
        <v>7013</v>
      </c>
      <c r="F1486">
        <f t="shared" si="46"/>
        <v>10</v>
      </c>
      <c r="G1486" s="6">
        <f t="shared" si="47"/>
        <v>4.9996826525224378</v>
      </c>
      <c r="H1486" s="4">
        <f>E1486*G1486*Inputs!$B$4/SUMPRODUCT($E$5:$E$6785,$G$5:$G$6785)</f>
        <v>16196.015757857345</v>
      </c>
    </row>
    <row r="1487" spans="1:8" x14ac:dyDescent="0.2">
      <c r="A1487" s="167" t="s">
        <v>8748</v>
      </c>
      <c r="B1487" s="163" t="s">
        <v>3590</v>
      </c>
      <c r="C1487" s="164" t="s">
        <v>3591</v>
      </c>
      <c r="D1487">
        <v>101.4</v>
      </c>
      <c r="E1487" s="4">
        <v>7510</v>
      </c>
      <c r="F1487">
        <f t="shared" si="46"/>
        <v>5</v>
      </c>
      <c r="G1487" s="6">
        <f t="shared" si="47"/>
        <v>2.0447540826884101</v>
      </c>
      <c r="H1487" s="4">
        <f>E1487*G1487*Inputs!$B$4/SUMPRODUCT($E$5:$E$6785,$G$5:$G$6785)</f>
        <v>7093.2118958552664</v>
      </c>
    </row>
    <row r="1488" spans="1:8" x14ac:dyDescent="0.2">
      <c r="A1488" s="167" t="s">
        <v>8748</v>
      </c>
      <c r="B1488" s="163" t="s">
        <v>3592</v>
      </c>
      <c r="C1488" s="164" t="s">
        <v>3593</v>
      </c>
      <c r="D1488">
        <v>107.1</v>
      </c>
      <c r="E1488" s="4">
        <v>7583</v>
      </c>
      <c r="F1488">
        <f t="shared" si="46"/>
        <v>5</v>
      </c>
      <c r="G1488" s="6">
        <f t="shared" si="47"/>
        <v>2.0447540826884101</v>
      </c>
      <c r="H1488" s="4">
        <f>E1488*G1488*Inputs!$B$4/SUMPRODUCT($E$5:$E$6785,$G$5:$G$6785)</f>
        <v>7162.1605600892781</v>
      </c>
    </row>
    <row r="1489" spans="1:8" x14ac:dyDescent="0.2">
      <c r="A1489" s="167" t="s">
        <v>8748</v>
      </c>
      <c r="B1489" s="163" t="s">
        <v>3594</v>
      </c>
      <c r="C1489" s="164" t="s">
        <v>3595</v>
      </c>
      <c r="D1489">
        <v>166.1</v>
      </c>
      <c r="E1489" s="4">
        <v>6081</v>
      </c>
      <c r="F1489">
        <f t="shared" si="46"/>
        <v>10</v>
      </c>
      <c r="G1489" s="6">
        <f t="shared" si="47"/>
        <v>4.9996826525224378</v>
      </c>
      <c r="H1489" s="4">
        <f>E1489*G1489*Inputs!$B$4/SUMPRODUCT($E$5:$E$6785,$G$5:$G$6785)</f>
        <v>14043.629234782624</v>
      </c>
    </row>
    <row r="1490" spans="1:8" x14ac:dyDescent="0.2">
      <c r="A1490" s="167" t="s">
        <v>8748</v>
      </c>
      <c r="B1490" s="163" t="s">
        <v>3596</v>
      </c>
      <c r="C1490" s="164" t="s">
        <v>3597</v>
      </c>
      <c r="D1490">
        <v>124.6</v>
      </c>
      <c r="E1490" s="4">
        <v>7587</v>
      </c>
      <c r="F1490">
        <f t="shared" si="46"/>
        <v>7</v>
      </c>
      <c r="G1490" s="6">
        <f t="shared" si="47"/>
        <v>2.9238940129502371</v>
      </c>
      <c r="H1490" s="4">
        <f>E1490*G1490*Inputs!$B$4/SUMPRODUCT($E$5:$E$6785,$G$5:$G$6785)</f>
        <v>10246.926540808676</v>
      </c>
    </row>
    <row r="1491" spans="1:8" x14ac:dyDescent="0.2">
      <c r="A1491" s="167" t="s">
        <v>8748</v>
      </c>
      <c r="B1491" s="163" t="s">
        <v>3598</v>
      </c>
      <c r="C1491" s="164" t="s">
        <v>3599</v>
      </c>
      <c r="D1491">
        <v>195.5</v>
      </c>
      <c r="E1491" s="4">
        <v>8588</v>
      </c>
      <c r="F1491">
        <f t="shared" si="46"/>
        <v>10</v>
      </c>
      <c r="G1491" s="6">
        <f t="shared" si="47"/>
        <v>4.9996826525224378</v>
      </c>
      <c r="H1491" s="4">
        <f>E1491*G1491*Inputs!$B$4/SUMPRODUCT($E$5:$E$6785,$G$5:$G$6785)</f>
        <v>19833.364227645645</v>
      </c>
    </row>
    <row r="1492" spans="1:8" x14ac:dyDescent="0.2">
      <c r="A1492" s="167" t="s">
        <v>8748</v>
      </c>
      <c r="B1492" s="163" t="s">
        <v>3600</v>
      </c>
      <c r="C1492" s="164" t="s">
        <v>3601</v>
      </c>
      <c r="D1492">
        <v>125</v>
      </c>
      <c r="E1492" s="4">
        <v>7836</v>
      </c>
      <c r="F1492">
        <f t="shared" si="46"/>
        <v>7</v>
      </c>
      <c r="G1492" s="6">
        <f t="shared" si="47"/>
        <v>2.9238940129502371</v>
      </c>
      <c r="H1492" s="4">
        <f>E1492*G1492*Inputs!$B$4/SUMPRODUCT($E$5:$E$6785,$G$5:$G$6785)</f>
        <v>10583.223457727268</v>
      </c>
    </row>
    <row r="1493" spans="1:8" x14ac:dyDescent="0.2">
      <c r="A1493" s="167" t="s">
        <v>8748</v>
      </c>
      <c r="B1493" s="163" t="s">
        <v>3602</v>
      </c>
      <c r="C1493" s="164" t="s">
        <v>3603</v>
      </c>
      <c r="D1493">
        <v>79.5</v>
      </c>
      <c r="E1493" s="4">
        <v>8163</v>
      </c>
      <c r="F1493">
        <f t="shared" si="46"/>
        <v>3</v>
      </c>
      <c r="G1493" s="6">
        <f t="shared" si="47"/>
        <v>1.4299489790507947</v>
      </c>
      <c r="H1493" s="4">
        <f>E1493*G1493*Inputs!$B$4/SUMPRODUCT($E$5:$E$6785,$G$5:$G$6785)</f>
        <v>5391.7810900359264</v>
      </c>
    </row>
    <row r="1494" spans="1:8" x14ac:dyDescent="0.2">
      <c r="A1494" s="167" t="s">
        <v>8748</v>
      </c>
      <c r="B1494" s="163" t="s">
        <v>3604</v>
      </c>
      <c r="C1494" s="164" t="s">
        <v>3605</v>
      </c>
      <c r="D1494">
        <v>79</v>
      </c>
      <c r="E1494" s="4">
        <v>8693</v>
      </c>
      <c r="F1494">
        <f t="shared" si="46"/>
        <v>3</v>
      </c>
      <c r="G1494" s="6">
        <f t="shared" si="47"/>
        <v>1.4299489790507947</v>
      </c>
      <c r="H1494" s="4">
        <f>E1494*G1494*Inputs!$B$4/SUMPRODUCT($E$5:$E$6785,$G$5:$G$6785)</f>
        <v>5741.8538546713608</v>
      </c>
    </row>
    <row r="1495" spans="1:8" x14ac:dyDescent="0.2">
      <c r="A1495" s="167" t="s">
        <v>8748</v>
      </c>
      <c r="B1495" s="163" t="s">
        <v>3606</v>
      </c>
      <c r="C1495" s="164" t="s">
        <v>3607</v>
      </c>
      <c r="D1495">
        <v>186</v>
      </c>
      <c r="E1495" s="4">
        <v>6381</v>
      </c>
      <c r="F1495">
        <f t="shared" si="46"/>
        <v>10</v>
      </c>
      <c r="G1495" s="6">
        <f t="shared" si="47"/>
        <v>4.9996826525224378</v>
      </c>
      <c r="H1495" s="4">
        <f>E1495*G1495*Inputs!$B$4/SUMPRODUCT($E$5:$E$6785,$G$5:$G$6785)</f>
        <v>14736.457514742297</v>
      </c>
    </row>
    <row r="1496" spans="1:8" x14ac:dyDescent="0.2">
      <c r="A1496" s="167" t="s">
        <v>8748</v>
      </c>
      <c r="B1496" s="163" t="s">
        <v>3608</v>
      </c>
      <c r="C1496" s="164" t="s">
        <v>3609</v>
      </c>
      <c r="D1496">
        <v>95.6</v>
      </c>
      <c r="E1496" s="4">
        <v>7305</v>
      </c>
      <c r="F1496">
        <f t="shared" si="46"/>
        <v>4</v>
      </c>
      <c r="G1496" s="6">
        <f t="shared" si="47"/>
        <v>1.7099397688077311</v>
      </c>
      <c r="H1496" s="4">
        <f>E1496*G1496*Inputs!$B$4/SUMPRODUCT($E$5:$E$6785,$G$5:$G$6785)</f>
        <v>5769.829050676065</v>
      </c>
    </row>
    <row r="1497" spans="1:8" x14ac:dyDescent="0.2">
      <c r="A1497" s="167" t="s">
        <v>8748</v>
      </c>
      <c r="B1497" s="163" t="s">
        <v>3610</v>
      </c>
      <c r="C1497" s="164" t="s">
        <v>3611</v>
      </c>
      <c r="D1497">
        <v>242.9</v>
      </c>
      <c r="E1497" s="4">
        <v>7706</v>
      </c>
      <c r="F1497">
        <f t="shared" si="46"/>
        <v>10</v>
      </c>
      <c r="G1497" s="6">
        <f t="shared" si="47"/>
        <v>4.9996826525224378</v>
      </c>
      <c r="H1497" s="4">
        <f>E1497*G1497*Inputs!$B$4/SUMPRODUCT($E$5:$E$6785,$G$5:$G$6785)</f>
        <v>17796.449084564199</v>
      </c>
    </row>
    <row r="1498" spans="1:8" x14ac:dyDescent="0.2">
      <c r="A1498" s="167" t="s">
        <v>8748</v>
      </c>
      <c r="B1498" s="163" t="s">
        <v>3612</v>
      </c>
      <c r="C1498" s="164" t="s">
        <v>3613</v>
      </c>
      <c r="D1498">
        <v>61.2</v>
      </c>
      <c r="E1498" s="4">
        <v>7139</v>
      </c>
      <c r="F1498">
        <f t="shared" si="46"/>
        <v>1</v>
      </c>
      <c r="G1498" s="6">
        <f t="shared" si="47"/>
        <v>1</v>
      </c>
      <c r="H1498" s="4">
        <f>E1498*G1498*Inputs!$B$4/SUMPRODUCT($E$5:$E$6785,$G$5:$G$6785)</f>
        <v>3297.6100247327486</v>
      </c>
    </row>
    <row r="1499" spans="1:8" x14ac:dyDescent="0.2">
      <c r="A1499" s="167" t="s">
        <v>8748</v>
      </c>
      <c r="B1499" s="163" t="s">
        <v>3614</v>
      </c>
      <c r="C1499" s="164" t="s">
        <v>3615</v>
      </c>
      <c r="D1499">
        <v>115.7</v>
      </c>
      <c r="E1499" s="4">
        <v>7453</v>
      </c>
      <c r="F1499">
        <f t="shared" si="46"/>
        <v>6</v>
      </c>
      <c r="G1499" s="6">
        <f t="shared" si="47"/>
        <v>2.4451266266449672</v>
      </c>
      <c r="H1499" s="4">
        <f>E1499*G1499*Inputs!$B$4/SUMPRODUCT($E$5:$E$6785,$G$5:$G$6785)</f>
        <v>8417.7183200279615</v>
      </c>
    </row>
    <row r="1500" spans="1:8" x14ac:dyDescent="0.2">
      <c r="A1500" s="167" t="s">
        <v>8748</v>
      </c>
      <c r="B1500" s="163" t="s">
        <v>3616</v>
      </c>
      <c r="C1500" s="164" t="s">
        <v>3617</v>
      </c>
      <c r="D1500">
        <v>92.5</v>
      </c>
      <c r="E1500" s="4">
        <v>6058</v>
      </c>
      <c r="F1500">
        <f t="shared" si="46"/>
        <v>4</v>
      </c>
      <c r="G1500" s="6">
        <f t="shared" si="47"/>
        <v>1.7099397688077311</v>
      </c>
      <c r="H1500" s="4">
        <f>E1500*G1500*Inputs!$B$4/SUMPRODUCT($E$5:$E$6785,$G$5:$G$6785)</f>
        <v>4784.8904023265713</v>
      </c>
    </row>
    <row r="1501" spans="1:8" x14ac:dyDescent="0.2">
      <c r="A1501" s="167" t="s">
        <v>8748</v>
      </c>
      <c r="B1501" s="163" t="s">
        <v>3618</v>
      </c>
      <c r="C1501" s="164" t="s">
        <v>3619</v>
      </c>
      <c r="D1501">
        <v>160</v>
      </c>
      <c r="E1501" s="4">
        <v>7678</v>
      </c>
      <c r="F1501">
        <f t="shared" si="46"/>
        <v>9</v>
      </c>
      <c r="G1501" s="6">
        <f t="shared" si="47"/>
        <v>4.1810192586709229</v>
      </c>
      <c r="H1501" s="4">
        <f>E1501*G1501*Inputs!$B$4/SUMPRODUCT($E$5:$E$6785,$G$5:$G$6785)</f>
        <v>14828.328155090534</v>
      </c>
    </row>
    <row r="1502" spans="1:8" x14ac:dyDescent="0.2">
      <c r="A1502" s="167" t="s">
        <v>8748</v>
      </c>
      <c r="B1502" s="163" t="s">
        <v>3620</v>
      </c>
      <c r="C1502" s="164" t="s">
        <v>3621</v>
      </c>
      <c r="D1502">
        <v>99.2</v>
      </c>
      <c r="E1502" s="4">
        <v>7471</v>
      </c>
      <c r="F1502">
        <f t="shared" si="46"/>
        <v>5</v>
      </c>
      <c r="G1502" s="6">
        <f t="shared" si="47"/>
        <v>2.0447540826884101</v>
      </c>
      <c r="H1502" s="4">
        <f>E1502*G1502*Inputs!$B$4/SUMPRODUCT($E$5:$E$6785,$G$5:$G$6785)</f>
        <v>7056.3763081138077</v>
      </c>
    </row>
    <row r="1503" spans="1:8" x14ac:dyDescent="0.2">
      <c r="A1503" s="167" t="s">
        <v>8748</v>
      </c>
      <c r="B1503" s="163" t="s">
        <v>13564</v>
      </c>
      <c r="C1503" s="164" t="s">
        <v>13565</v>
      </c>
      <c r="D1503">
        <v>73</v>
      </c>
      <c r="E1503" s="4">
        <v>6593</v>
      </c>
      <c r="F1503">
        <f t="shared" si="46"/>
        <v>2</v>
      </c>
      <c r="G1503" s="6">
        <f t="shared" si="47"/>
        <v>1.195804741189294</v>
      </c>
      <c r="H1503" s="4">
        <f>E1503*G1503*Inputs!$B$4/SUMPRODUCT($E$5:$E$6785,$G$5:$G$6785)</f>
        <v>3641.7091680065382</v>
      </c>
    </row>
    <row r="1504" spans="1:8" x14ac:dyDescent="0.2">
      <c r="A1504" s="167" t="s">
        <v>8748</v>
      </c>
      <c r="B1504" s="163" t="s">
        <v>13566</v>
      </c>
      <c r="C1504" s="164" t="s">
        <v>13567</v>
      </c>
      <c r="D1504">
        <v>82.9</v>
      </c>
      <c r="E1504" s="4">
        <v>7342</v>
      </c>
      <c r="F1504">
        <f t="shared" si="46"/>
        <v>3</v>
      </c>
      <c r="G1504" s="6">
        <f t="shared" si="47"/>
        <v>1.4299489790507947</v>
      </c>
      <c r="H1504" s="4">
        <f>E1504*G1504*Inputs!$B$4/SUMPRODUCT($E$5:$E$6785,$G$5:$G$6785)</f>
        <v>4849.4985621761325</v>
      </c>
    </row>
    <row r="1505" spans="1:8" x14ac:dyDescent="0.2">
      <c r="A1505" s="167" t="s">
        <v>8748</v>
      </c>
      <c r="B1505" s="163" t="s">
        <v>13568</v>
      </c>
      <c r="C1505" s="164" t="s">
        <v>13569</v>
      </c>
      <c r="D1505">
        <v>76.400000000000006</v>
      </c>
      <c r="E1505" s="4">
        <v>7658</v>
      </c>
      <c r="F1505">
        <f t="shared" si="46"/>
        <v>3</v>
      </c>
      <c r="G1505" s="6">
        <f t="shared" si="47"/>
        <v>1.4299489790507947</v>
      </c>
      <c r="H1505" s="4">
        <f>E1505*G1505*Inputs!$B$4/SUMPRODUCT($E$5:$E$6785,$G$5:$G$6785)</f>
        <v>5058.2211916568822</v>
      </c>
    </row>
    <row r="1506" spans="1:8" x14ac:dyDescent="0.2">
      <c r="A1506" s="167" t="s">
        <v>8748</v>
      </c>
      <c r="B1506" s="163" t="s">
        <v>13570</v>
      </c>
      <c r="C1506" s="164" t="s">
        <v>13571</v>
      </c>
      <c r="D1506">
        <v>110.6</v>
      </c>
      <c r="E1506" s="4">
        <v>7768</v>
      </c>
      <c r="F1506">
        <f t="shared" si="46"/>
        <v>5</v>
      </c>
      <c r="G1506" s="6">
        <f t="shared" si="47"/>
        <v>2.0447540826884101</v>
      </c>
      <c r="H1506" s="4">
        <f>E1506*G1506*Inputs!$B$4/SUMPRODUCT($E$5:$E$6785,$G$5:$G$6785)</f>
        <v>7336.8934762987619</v>
      </c>
    </row>
    <row r="1507" spans="1:8" x14ac:dyDescent="0.2">
      <c r="A1507" s="167" t="s">
        <v>8748</v>
      </c>
      <c r="B1507" s="163" t="s">
        <v>13572</v>
      </c>
      <c r="C1507" s="164" t="s">
        <v>13573</v>
      </c>
      <c r="D1507">
        <v>87.2</v>
      </c>
      <c r="E1507" s="4">
        <v>7256</v>
      </c>
      <c r="F1507">
        <f t="shared" si="46"/>
        <v>4</v>
      </c>
      <c r="G1507" s="6">
        <f t="shared" si="47"/>
        <v>1.7099397688077311</v>
      </c>
      <c r="H1507" s="4">
        <f>E1507*G1507*Inputs!$B$4/SUMPRODUCT($E$5:$E$6785,$G$5:$G$6785)</f>
        <v>5731.1265697064382</v>
      </c>
    </row>
    <row r="1508" spans="1:8" x14ac:dyDescent="0.2">
      <c r="A1508" s="167" t="s">
        <v>8748</v>
      </c>
      <c r="B1508" s="163" t="s">
        <v>13574</v>
      </c>
      <c r="C1508" s="164" t="s">
        <v>13575</v>
      </c>
      <c r="D1508">
        <v>93</v>
      </c>
      <c r="E1508" s="4">
        <v>7125</v>
      </c>
      <c r="F1508">
        <f t="shared" si="46"/>
        <v>4</v>
      </c>
      <c r="G1508" s="6">
        <f t="shared" si="47"/>
        <v>1.7099397688077311</v>
      </c>
      <c r="H1508" s="4">
        <f>E1508*G1508*Inputs!$B$4/SUMPRODUCT($E$5:$E$6785,$G$5:$G$6785)</f>
        <v>5627.6566716039652</v>
      </c>
    </row>
    <row r="1509" spans="1:8" x14ac:dyDescent="0.2">
      <c r="A1509" s="167" t="s">
        <v>8748</v>
      </c>
      <c r="B1509" s="163" t="s">
        <v>13576</v>
      </c>
      <c r="C1509" s="164" t="s">
        <v>13577</v>
      </c>
      <c r="D1509">
        <v>110.4</v>
      </c>
      <c r="E1509" s="4">
        <v>6350</v>
      </c>
      <c r="F1509">
        <f t="shared" si="46"/>
        <v>5</v>
      </c>
      <c r="G1509" s="6">
        <f t="shared" si="47"/>
        <v>2.0447540826884101</v>
      </c>
      <c r="H1509" s="4">
        <f>E1509*G1509*Inputs!$B$4/SUMPRODUCT($E$5:$E$6785,$G$5:$G$6785)</f>
        <v>5997.5892861093134</v>
      </c>
    </row>
    <row r="1510" spans="1:8" x14ac:dyDescent="0.2">
      <c r="A1510" s="167" t="s">
        <v>8748</v>
      </c>
      <c r="B1510" s="163" t="s">
        <v>13578</v>
      </c>
      <c r="C1510" s="164" t="s">
        <v>13579</v>
      </c>
      <c r="D1510">
        <v>59.7</v>
      </c>
      <c r="E1510" s="4">
        <v>8616</v>
      </c>
      <c r="F1510">
        <f t="shared" si="46"/>
        <v>1</v>
      </c>
      <c r="G1510" s="6">
        <f t="shared" si="47"/>
        <v>1</v>
      </c>
      <c r="H1510" s="4">
        <f>E1510*G1510*Inputs!$B$4/SUMPRODUCT($E$5:$E$6785,$G$5:$G$6785)</f>
        <v>3979.8582396830598</v>
      </c>
    </row>
    <row r="1511" spans="1:8" x14ac:dyDescent="0.2">
      <c r="A1511" s="167" t="s">
        <v>8748</v>
      </c>
      <c r="B1511" s="163" t="s">
        <v>13580</v>
      </c>
      <c r="C1511" s="164" t="s">
        <v>13581</v>
      </c>
      <c r="D1511">
        <v>63.4</v>
      </c>
      <c r="E1511" s="4">
        <v>7190</v>
      </c>
      <c r="F1511">
        <f t="shared" si="46"/>
        <v>2</v>
      </c>
      <c r="G1511" s="6">
        <f t="shared" si="47"/>
        <v>1.195804741189294</v>
      </c>
      <c r="H1511" s="4">
        <f>E1511*G1511*Inputs!$B$4/SUMPRODUCT($E$5:$E$6785,$G$5:$G$6785)</f>
        <v>3971.4680597553474</v>
      </c>
    </row>
    <row r="1512" spans="1:8" x14ac:dyDescent="0.2">
      <c r="A1512" s="167" t="s">
        <v>8748</v>
      </c>
      <c r="B1512" s="163" t="s">
        <v>13582</v>
      </c>
      <c r="C1512" s="164" t="s">
        <v>13583</v>
      </c>
      <c r="D1512">
        <v>115.6</v>
      </c>
      <c r="E1512" s="4">
        <v>7654</v>
      </c>
      <c r="F1512">
        <f t="shared" si="46"/>
        <v>6</v>
      </c>
      <c r="G1512" s="6">
        <f t="shared" si="47"/>
        <v>2.4451266266449672</v>
      </c>
      <c r="H1512" s="4">
        <f>E1512*G1512*Inputs!$B$4/SUMPRODUCT($E$5:$E$6785,$G$5:$G$6785)</f>
        <v>8644.7358139667285</v>
      </c>
    </row>
    <row r="1513" spans="1:8" x14ac:dyDescent="0.2">
      <c r="A1513" s="167" t="s">
        <v>13586</v>
      </c>
      <c r="B1513" s="163" t="s">
        <v>13584</v>
      </c>
      <c r="C1513" s="164" t="s">
        <v>13585</v>
      </c>
      <c r="D1513">
        <v>130.30000000000001</v>
      </c>
      <c r="E1513" s="4">
        <v>6230</v>
      </c>
      <c r="F1513">
        <f t="shared" si="46"/>
        <v>7</v>
      </c>
      <c r="G1513" s="6">
        <f t="shared" si="47"/>
        <v>2.9238940129502371</v>
      </c>
      <c r="H1513" s="4">
        <f>E1513*G1513*Inputs!$B$4/SUMPRODUCT($E$5:$E$6785,$G$5:$G$6785)</f>
        <v>8414.1758731037371</v>
      </c>
    </row>
    <row r="1514" spans="1:8" x14ac:dyDescent="0.2">
      <c r="A1514" s="167" t="s">
        <v>13586</v>
      </c>
      <c r="B1514" s="163" t="s">
        <v>13587</v>
      </c>
      <c r="C1514" s="164" t="s">
        <v>13588</v>
      </c>
      <c r="D1514">
        <v>141.30000000000001</v>
      </c>
      <c r="E1514" s="4">
        <v>5820</v>
      </c>
      <c r="F1514">
        <f t="shared" si="46"/>
        <v>8</v>
      </c>
      <c r="G1514" s="6">
        <f t="shared" si="47"/>
        <v>3.4964063234208851</v>
      </c>
      <c r="H1514" s="4">
        <f>E1514*G1514*Inputs!$B$4/SUMPRODUCT($E$5:$E$6785,$G$5:$G$6785)</f>
        <v>9399.5441992201704</v>
      </c>
    </row>
    <row r="1515" spans="1:8" x14ac:dyDescent="0.2">
      <c r="A1515" s="167" t="s">
        <v>13586</v>
      </c>
      <c r="B1515" s="163" t="s">
        <v>13589</v>
      </c>
      <c r="C1515" s="164" t="s">
        <v>13590</v>
      </c>
      <c r="D1515">
        <v>112.8</v>
      </c>
      <c r="E1515" s="4">
        <v>6138</v>
      </c>
      <c r="F1515">
        <f t="shared" si="46"/>
        <v>6</v>
      </c>
      <c r="G1515" s="6">
        <f t="shared" si="47"/>
        <v>2.4451266266449672</v>
      </c>
      <c r="H1515" s="4">
        <f>E1515*G1515*Inputs!$B$4/SUMPRODUCT($E$5:$E$6785,$G$5:$G$6785)</f>
        <v>6932.504367144993</v>
      </c>
    </row>
    <row r="1516" spans="1:8" x14ac:dyDescent="0.2">
      <c r="A1516" s="167" t="s">
        <v>13586</v>
      </c>
      <c r="B1516" s="163" t="s">
        <v>13591</v>
      </c>
      <c r="C1516" s="164" t="s">
        <v>13592</v>
      </c>
      <c r="D1516">
        <v>98.5</v>
      </c>
      <c r="E1516" s="4">
        <v>7789</v>
      </c>
      <c r="F1516">
        <f t="shared" si="46"/>
        <v>4</v>
      </c>
      <c r="G1516" s="6">
        <f t="shared" si="47"/>
        <v>1.7099397688077311</v>
      </c>
      <c r="H1516" s="4">
        <f>E1516*G1516*Inputs!$B$4/SUMPRODUCT($E$5:$E$6785,$G$5:$G$6785)</f>
        <v>6152.1147810699349</v>
      </c>
    </row>
    <row r="1517" spans="1:8" x14ac:dyDescent="0.2">
      <c r="A1517" s="167" t="s">
        <v>13586</v>
      </c>
      <c r="B1517" s="163" t="s">
        <v>13593</v>
      </c>
      <c r="C1517" s="164" t="s">
        <v>13594</v>
      </c>
      <c r="D1517">
        <v>74.7</v>
      </c>
      <c r="E1517" s="4">
        <v>7730</v>
      </c>
      <c r="F1517">
        <f t="shared" si="46"/>
        <v>3</v>
      </c>
      <c r="G1517" s="6">
        <f t="shared" si="47"/>
        <v>1.4299489790507947</v>
      </c>
      <c r="H1517" s="4">
        <f>E1517*G1517*Inputs!$B$4/SUMPRODUCT($E$5:$E$6785,$G$5:$G$6785)</f>
        <v>5105.77824647528</v>
      </c>
    </row>
    <row r="1518" spans="1:8" x14ac:dyDescent="0.2">
      <c r="A1518" s="167" t="s">
        <v>13586</v>
      </c>
      <c r="B1518" s="163" t="s">
        <v>13595</v>
      </c>
      <c r="C1518" s="164" t="s">
        <v>13596</v>
      </c>
      <c r="D1518">
        <v>148.9</v>
      </c>
      <c r="E1518" s="4">
        <v>6907</v>
      </c>
      <c r="F1518">
        <f t="shared" si="46"/>
        <v>9</v>
      </c>
      <c r="G1518" s="6">
        <f t="shared" si="47"/>
        <v>4.1810192586709229</v>
      </c>
      <c r="H1518" s="4">
        <f>E1518*G1518*Inputs!$B$4/SUMPRODUCT($E$5:$E$6785,$G$5:$G$6785)</f>
        <v>13339.315260121168</v>
      </c>
    </row>
    <row r="1519" spans="1:8" x14ac:dyDescent="0.2">
      <c r="A1519" s="167" t="s">
        <v>13586</v>
      </c>
      <c r="B1519" s="163" t="s">
        <v>13597</v>
      </c>
      <c r="C1519" s="164" t="s">
        <v>13598</v>
      </c>
      <c r="D1519">
        <v>167.1</v>
      </c>
      <c r="E1519" s="4">
        <v>9062</v>
      </c>
      <c r="F1519">
        <f t="shared" si="46"/>
        <v>10</v>
      </c>
      <c r="G1519" s="6">
        <f t="shared" si="47"/>
        <v>4.9996826525224378</v>
      </c>
      <c r="H1519" s="4">
        <f>E1519*G1519*Inputs!$B$4/SUMPRODUCT($E$5:$E$6785,$G$5:$G$6785)</f>
        <v>20928.032909981928</v>
      </c>
    </row>
    <row r="1520" spans="1:8" x14ac:dyDescent="0.2">
      <c r="A1520" s="167" t="s">
        <v>13586</v>
      </c>
      <c r="B1520" s="163" t="s">
        <v>13599</v>
      </c>
      <c r="C1520" s="164" t="s">
        <v>13600</v>
      </c>
      <c r="D1520">
        <v>152.5</v>
      </c>
      <c r="E1520" s="4">
        <v>6110</v>
      </c>
      <c r="F1520">
        <f t="shared" si="46"/>
        <v>9</v>
      </c>
      <c r="G1520" s="6">
        <f t="shared" si="47"/>
        <v>4.1810192586709229</v>
      </c>
      <c r="H1520" s="4">
        <f>E1520*G1520*Inputs!$B$4/SUMPRODUCT($E$5:$E$6785,$G$5:$G$6785)</f>
        <v>11800.089219536751</v>
      </c>
    </row>
    <row r="1521" spans="1:8" x14ac:dyDescent="0.2">
      <c r="A1521" s="167" t="s">
        <v>13586</v>
      </c>
      <c r="B1521" s="163" t="s">
        <v>13601</v>
      </c>
      <c r="C1521" s="164" t="s">
        <v>13602</v>
      </c>
      <c r="D1521">
        <v>80.599999999999994</v>
      </c>
      <c r="E1521" s="4">
        <v>7751</v>
      </c>
      <c r="F1521">
        <f t="shared" si="46"/>
        <v>3</v>
      </c>
      <c r="G1521" s="6">
        <f t="shared" si="47"/>
        <v>1.4299489790507947</v>
      </c>
      <c r="H1521" s="4">
        <f>E1521*G1521*Inputs!$B$4/SUMPRODUCT($E$5:$E$6785,$G$5:$G$6785)</f>
        <v>5119.6490541306466</v>
      </c>
    </row>
    <row r="1522" spans="1:8" x14ac:dyDescent="0.2">
      <c r="A1522" s="167" t="s">
        <v>13586</v>
      </c>
      <c r="B1522" s="163" t="s">
        <v>13603</v>
      </c>
      <c r="C1522" s="164" t="s">
        <v>13604</v>
      </c>
      <c r="D1522">
        <v>116.4</v>
      </c>
      <c r="E1522" s="4">
        <v>9716</v>
      </c>
      <c r="F1522">
        <f t="shared" si="46"/>
        <v>6</v>
      </c>
      <c r="G1522" s="6">
        <f t="shared" si="47"/>
        <v>2.4451266266449672</v>
      </c>
      <c r="H1522" s="4">
        <f>E1522*G1522*Inputs!$B$4/SUMPRODUCT($E$5:$E$6785,$G$5:$G$6785)</f>
        <v>10973.641647308692</v>
      </c>
    </row>
    <row r="1523" spans="1:8" x14ac:dyDescent="0.2">
      <c r="A1523" s="167" t="s">
        <v>13586</v>
      </c>
      <c r="B1523" s="163" t="s">
        <v>13605</v>
      </c>
      <c r="C1523" s="164" t="s">
        <v>13606</v>
      </c>
      <c r="D1523">
        <v>148.1</v>
      </c>
      <c r="E1523" s="4">
        <v>6502</v>
      </c>
      <c r="F1523">
        <f t="shared" si="46"/>
        <v>8</v>
      </c>
      <c r="G1523" s="6">
        <f t="shared" si="47"/>
        <v>3.4964063234208851</v>
      </c>
      <c r="H1523" s="4">
        <f>E1523*G1523*Inputs!$B$4/SUMPRODUCT($E$5:$E$6785,$G$5:$G$6785)</f>
        <v>10501.002815005078</v>
      </c>
    </row>
    <row r="1524" spans="1:8" x14ac:dyDescent="0.2">
      <c r="A1524" s="167" t="s">
        <v>13586</v>
      </c>
      <c r="B1524" s="163" t="s">
        <v>13607</v>
      </c>
      <c r="C1524" s="164" t="s">
        <v>13608</v>
      </c>
      <c r="D1524">
        <v>97.1</v>
      </c>
      <c r="E1524" s="4">
        <v>10560</v>
      </c>
      <c r="F1524">
        <f t="shared" si="46"/>
        <v>4</v>
      </c>
      <c r="G1524" s="6">
        <f t="shared" si="47"/>
        <v>1.7099397688077311</v>
      </c>
      <c r="H1524" s="4">
        <f>E1524*G1524*Inputs!$B$4/SUMPRODUCT($E$5:$E$6785,$G$5:$G$6785)</f>
        <v>8340.7795722298779</v>
      </c>
    </row>
    <row r="1525" spans="1:8" x14ac:dyDescent="0.2">
      <c r="A1525" s="167" t="s">
        <v>13586</v>
      </c>
      <c r="B1525" s="163" t="s">
        <v>13609</v>
      </c>
      <c r="C1525" s="164" t="s">
        <v>13610</v>
      </c>
      <c r="D1525">
        <v>127.6</v>
      </c>
      <c r="E1525" s="4">
        <v>10970</v>
      </c>
      <c r="F1525">
        <f t="shared" si="46"/>
        <v>7</v>
      </c>
      <c r="G1525" s="6">
        <f t="shared" si="47"/>
        <v>2.9238940129502371</v>
      </c>
      <c r="H1525" s="4">
        <f>E1525*G1525*Inputs!$B$4/SUMPRODUCT($E$5:$E$6785,$G$5:$G$6785)</f>
        <v>14815.972604807061</v>
      </c>
    </row>
    <row r="1526" spans="1:8" x14ac:dyDescent="0.2">
      <c r="A1526" s="167" t="s">
        <v>13586</v>
      </c>
      <c r="B1526" s="163" t="s">
        <v>13611</v>
      </c>
      <c r="C1526" s="164" t="s">
        <v>13612</v>
      </c>
      <c r="D1526">
        <v>166.4</v>
      </c>
      <c r="E1526" s="4">
        <v>8815</v>
      </c>
      <c r="F1526">
        <f t="shared" si="46"/>
        <v>10</v>
      </c>
      <c r="G1526" s="6">
        <f t="shared" si="47"/>
        <v>4.9996826525224378</v>
      </c>
      <c r="H1526" s="4">
        <f>E1526*G1526*Inputs!$B$4/SUMPRODUCT($E$5:$E$6785,$G$5:$G$6785)</f>
        <v>20357.604292815129</v>
      </c>
    </row>
    <row r="1527" spans="1:8" x14ac:dyDescent="0.2">
      <c r="A1527" s="167" t="s">
        <v>13586</v>
      </c>
      <c r="B1527" s="163" t="s">
        <v>13613</v>
      </c>
      <c r="C1527" s="164" t="s">
        <v>13614</v>
      </c>
      <c r="D1527">
        <v>116.4</v>
      </c>
      <c r="E1527" s="4">
        <v>6334</v>
      </c>
      <c r="F1527">
        <f t="shared" si="46"/>
        <v>6</v>
      </c>
      <c r="G1527" s="6">
        <f t="shared" si="47"/>
        <v>2.4451266266449672</v>
      </c>
      <c r="H1527" s="4">
        <f>E1527*G1527*Inputs!$B$4/SUMPRODUCT($E$5:$E$6785,$G$5:$G$6785)</f>
        <v>7153.8746597419986</v>
      </c>
    </row>
    <row r="1528" spans="1:8" x14ac:dyDescent="0.2">
      <c r="A1528" s="167" t="s">
        <v>13586</v>
      </c>
      <c r="B1528" s="163" t="s">
        <v>13615</v>
      </c>
      <c r="C1528" s="164" t="s">
        <v>13616</v>
      </c>
      <c r="D1528">
        <v>77.2</v>
      </c>
      <c r="E1528" s="4">
        <v>5845</v>
      </c>
      <c r="F1528">
        <f t="shared" si="46"/>
        <v>3</v>
      </c>
      <c r="G1528" s="6">
        <f t="shared" si="47"/>
        <v>1.4299489790507947</v>
      </c>
      <c r="H1528" s="4">
        <f>E1528*G1528*Inputs!$B$4/SUMPRODUCT($E$5:$E$6785,$G$5:$G$6785)</f>
        <v>3860.7081307435983</v>
      </c>
    </row>
    <row r="1529" spans="1:8" x14ac:dyDescent="0.2">
      <c r="A1529" s="167" t="s">
        <v>13586</v>
      </c>
      <c r="B1529" s="163" t="s">
        <v>13617</v>
      </c>
      <c r="C1529" s="164" t="s">
        <v>13618</v>
      </c>
      <c r="D1529">
        <v>184.1</v>
      </c>
      <c r="E1529" s="4">
        <v>5933</v>
      </c>
      <c r="F1529">
        <f t="shared" si="46"/>
        <v>10</v>
      </c>
      <c r="G1529" s="6">
        <f t="shared" si="47"/>
        <v>4.9996826525224378</v>
      </c>
      <c r="H1529" s="4">
        <f>E1529*G1529*Inputs!$B$4/SUMPRODUCT($E$5:$E$6785,$G$5:$G$6785)</f>
        <v>13701.833950002514</v>
      </c>
    </row>
    <row r="1530" spans="1:8" x14ac:dyDescent="0.2">
      <c r="A1530" s="167" t="s">
        <v>13586</v>
      </c>
      <c r="B1530" s="163" t="s">
        <v>13619</v>
      </c>
      <c r="C1530" s="164" t="s">
        <v>13620</v>
      </c>
      <c r="D1530">
        <v>166.1</v>
      </c>
      <c r="E1530" s="4">
        <v>5520</v>
      </c>
      <c r="F1530">
        <f t="shared" si="46"/>
        <v>10</v>
      </c>
      <c r="G1530" s="6">
        <f t="shared" si="47"/>
        <v>4.9996826525224378</v>
      </c>
      <c r="H1530" s="4">
        <f>E1530*G1530*Inputs!$B$4/SUMPRODUCT($E$5:$E$6785,$G$5:$G$6785)</f>
        <v>12748.040351258031</v>
      </c>
    </row>
    <row r="1531" spans="1:8" x14ac:dyDescent="0.2">
      <c r="A1531" s="167" t="s">
        <v>13586</v>
      </c>
      <c r="B1531" s="163" t="s">
        <v>13621</v>
      </c>
      <c r="C1531" s="164" t="s">
        <v>13622</v>
      </c>
      <c r="D1531">
        <v>114.1</v>
      </c>
      <c r="E1531" s="4">
        <v>5822</v>
      </c>
      <c r="F1531">
        <f t="shared" si="46"/>
        <v>6</v>
      </c>
      <c r="G1531" s="6">
        <f t="shared" si="47"/>
        <v>2.4451266266449672</v>
      </c>
      <c r="H1531" s="4">
        <f>E1531*G1531*Inputs!$B$4/SUMPRODUCT($E$5:$E$6785,$G$5:$G$6785)</f>
        <v>6575.6012423457396</v>
      </c>
    </row>
    <row r="1532" spans="1:8" x14ac:dyDescent="0.2">
      <c r="A1532" s="167" t="s">
        <v>13586</v>
      </c>
      <c r="B1532" s="163" t="s">
        <v>13623</v>
      </c>
      <c r="C1532" s="164" t="s">
        <v>13624</v>
      </c>
      <c r="D1532">
        <v>124.1</v>
      </c>
      <c r="E1532" s="4">
        <v>10459</v>
      </c>
      <c r="F1532">
        <f t="shared" si="46"/>
        <v>7</v>
      </c>
      <c r="G1532" s="6">
        <f t="shared" si="47"/>
        <v>2.9238940129502371</v>
      </c>
      <c r="H1532" s="4">
        <f>E1532*G1532*Inputs!$B$4/SUMPRODUCT($E$5:$E$6785,$G$5:$G$6785)</f>
        <v>14125.821100608664</v>
      </c>
    </row>
    <row r="1533" spans="1:8" x14ac:dyDescent="0.2">
      <c r="A1533" s="167" t="s">
        <v>13586</v>
      </c>
      <c r="B1533" s="163" t="s">
        <v>13625</v>
      </c>
      <c r="C1533" s="164" t="s">
        <v>13626</v>
      </c>
      <c r="D1533">
        <v>130.80000000000001</v>
      </c>
      <c r="E1533" s="4">
        <v>9343</v>
      </c>
      <c r="F1533">
        <f t="shared" si="46"/>
        <v>7</v>
      </c>
      <c r="G1533" s="6">
        <f t="shared" si="47"/>
        <v>2.9238940129502371</v>
      </c>
      <c r="H1533" s="4">
        <f>E1533*G1533*Inputs!$B$4/SUMPRODUCT($E$5:$E$6785,$G$5:$G$6785)</f>
        <v>12618.562629600034</v>
      </c>
    </row>
    <row r="1534" spans="1:8" x14ac:dyDescent="0.2">
      <c r="A1534" s="167" t="s">
        <v>13586</v>
      </c>
      <c r="B1534" s="163" t="s">
        <v>13627</v>
      </c>
      <c r="C1534" s="164" t="s">
        <v>13628</v>
      </c>
      <c r="D1534">
        <v>139.1</v>
      </c>
      <c r="E1534" s="4">
        <v>6416</v>
      </c>
      <c r="F1534">
        <f t="shared" si="46"/>
        <v>8</v>
      </c>
      <c r="G1534" s="6">
        <f t="shared" si="47"/>
        <v>3.4964063234208851</v>
      </c>
      <c r="H1534" s="4">
        <f>E1534*G1534*Inputs!$B$4/SUMPRODUCT($E$5:$E$6785,$G$5:$G$6785)</f>
        <v>10362.109206562993</v>
      </c>
    </row>
    <row r="1535" spans="1:8" x14ac:dyDescent="0.2">
      <c r="A1535" s="167" t="s">
        <v>13586</v>
      </c>
      <c r="B1535" s="163" t="s">
        <v>13629</v>
      </c>
      <c r="C1535" s="164" t="s">
        <v>13630</v>
      </c>
      <c r="D1535">
        <v>128.30000000000001</v>
      </c>
      <c r="E1535" s="4">
        <v>6282</v>
      </c>
      <c r="F1535">
        <f t="shared" si="46"/>
        <v>7</v>
      </c>
      <c r="G1535" s="6">
        <f t="shared" si="47"/>
        <v>2.9238940129502371</v>
      </c>
      <c r="H1535" s="4">
        <f>E1535*G1535*Inputs!$B$4/SUMPRODUCT($E$5:$E$6785,$G$5:$G$6785)</f>
        <v>8484.4065545485828</v>
      </c>
    </row>
    <row r="1536" spans="1:8" x14ac:dyDescent="0.2">
      <c r="A1536" s="167" t="s">
        <v>13586</v>
      </c>
      <c r="B1536" s="163" t="s">
        <v>13631</v>
      </c>
      <c r="C1536" s="164" t="s">
        <v>13632</v>
      </c>
      <c r="D1536">
        <v>81.2</v>
      </c>
      <c r="E1536" s="4">
        <v>9131</v>
      </c>
      <c r="F1536">
        <f t="shared" si="46"/>
        <v>3</v>
      </c>
      <c r="G1536" s="6">
        <f t="shared" si="47"/>
        <v>1.4299489790507947</v>
      </c>
      <c r="H1536" s="4">
        <f>E1536*G1536*Inputs!$B$4/SUMPRODUCT($E$5:$E$6785,$G$5:$G$6785)</f>
        <v>6031.1592714832841</v>
      </c>
    </row>
    <row r="1537" spans="1:8" x14ac:dyDescent="0.2">
      <c r="A1537" s="167" t="s">
        <v>13586</v>
      </c>
      <c r="B1537" s="163" t="s">
        <v>13633</v>
      </c>
      <c r="C1537" s="164" t="s">
        <v>13634</v>
      </c>
      <c r="D1537">
        <v>125.6</v>
      </c>
      <c r="E1537" s="4">
        <v>7586</v>
      </c>
      <c r="F1537">
        <f t="shared" si="46"/>
        <v>7</v>
      </c>
      <c r="G1537" s="6">
        <f t="shared" si="47"/>
        <v>2.9238940129502371</v>
      </c>
      <c r="H1537" s="4">
        <f>E1537*G1537*Inputs!$B$4/SUMPRODUCT($E$5:$E$6785,$G$5:$G$6785)</f>
        <v>10245.575950780891</v>
      </c>
    </row>
    <row r="1538" spans="1:8" x14ac:dyDescent="0.2">
      <c r="A1538" s="167" t="s">
        <v>13586</v>
      </c>
      <c r="B1538" s="163" t="s">
        <v>13635</v>
      </c>
      <c r="C1538" s="164" t="s">
        <v>13636</v>
      </c>
      <c r="D1538">
        <v>134.4</v>
      </c>
      <c r="E1538" s="4">
        <v>8536</v>
      </c>
      <c r="F1538">
        <f t="shared" si="46"/>
        <v>7</v>
      </c>
      <c r="G1538" s="6">
        <f t="shared" si="47"/>
        <v>2.9238940129502371</v>
      </c>
      <c r="H1538" s="4">
        <f>E1538*G1538*Inputs!$B$4/SUMPRODUCT($E$5:$E$6785,$G$5:$G$6785)</f>
        <v>11528.636477177128</v>
      </c>
    </row>
    <row r="1539" spans="1:8" x14ac:dyDescent="0.2">
      <c r="A1539" s="167" t="s">
        <v>13586</v>
      </c>
      <c r="B1539" s="163" t="s">
        <v>13637</v>
      </c>
      <c r="C1539" s="164" t="s">
        <v>13638</v>
      </c>
      <c r="D1539">
        <v>78.2</v>
      </c>
      <c r="E1539" s="4">
        <v>5956</v>
      </c>
      <c r="F1539">
        <f t="shared" si="46"/>
        <v>3</v>
      </c>
      <c r="G1539" s="6">
        <f t="shared" si="47"/>
        <v>1.4299489790507947</v>
      </c>
      <c r="H1539" s="4">
        <f>E1539*G1539*Inputs!$B$4/SUMPRODUCT($E$5:$E$6785,$G$5:$G$6785)</f>
        <v>3934.0252569219629</v>
      </c>
    </row>
    <row r="1540" spans="1:8" x14ac:dyDescent="0.2">
      <c r="A1540" s="167" t="s">
        <v>13586</v>
      </c>
      <c r="B1540" s="163" t="s">
        <v>13639</v>
      </c>
      <c r="C1540" s="164" t="s">
        <v>13640</v>
      </c>
      <c r="D1540">
        <v>109.9</v>
      </c>
      <c r="E1540" s="4">
        <v>8409</v>
      </c>
      <c r="F1540">
        <f t="shared" si="46"/>
        <v>5</v>
      </c>
      <c r="G1540" s="6">
        <f t="shared" si="47"/>
        <v>2.0447540826884101</v>
      </c>
      <c r="H1540" s="4">
        <f>E1540*G1540*Inputs!$B$4/SUMPRODUCT($E$5:$E$6785,$G$5:$G$6785)</f>
        <v>7942.3194184083795</v>
      </c>
    </row>
    <row r="1541" spans="1:8" x14ac:dyDescent="0.2">
      <c r="A1541" s="167" t="s">
        <v>13586</v>
      </c>
      <c r="B1541" s="163" t="s">
        <v>13641</v>
      </c>
      <c r="C1541" s="164" t="s">
        <v>13642</v>
      </c>
      <c r="D1541">
        <v>124.3</v>
      </c>
      <c r="E1541" s="4">
        <v>8073</v>
      </c>
      <c r="F1541">
        <f t="shared" si="46"/>
        <v>7</v>
      </c>
      <c r="G1541" s="6">
        <f t="shared" si="47"/>
        <v>2.9238940129502371</v>
      </c>
      <c r="H1541" s="4">
        <f>E1541*G1541*Inputs!$B$4/SUMPRODUCT($E$5:$E$6785,$G$5:$G$6785)</f>
        <v>10903.313294312435</v>
      </c>
    </row>
    <row r="1542" spans="1:8" x14ac:dyDescent="0.2">
      <c r="A1542" s="167" t="s">
        <v>13586</v>
      </c>
      <c r="B1542" s="163" t="s">
        <v>13643</v>
      </c>
      <c r="C1542" s="164" t="s">
        <v>13644</v>
      </c>
      <c r="D1542">
        <v>132.9</v>
      </c>
      <c r="E1542" s="4">
        <v>7865</v>
      </c>
      <c r="F1542">
        <f t="shared" ref="F1542:F1605" si="48">VLOOKUP(D1542,$K$5:$L$15,2)</f>
        <v>7</v>
      </c>
      <c r="G1542" s="6">
        <f t="shared" ref="G1542:G1605" si="49">VLOOKUP(F1542,$L$5:$M$15,2,0)</f>
        <v>2.9238940129502371</v>
      </c>
      <c r="H1542" s="4">
        <f>E1542*G1542*Inputs!$B$4/SUMPRODUCT($E$5:$E$6785,$G$5:$G$6785)</f>
        <v>10622.390568533048</v>
      </c>
    </row>
    <row r="1543" spans="1:8" x14ac:dyDescent="0.2">
      <c r="A1543" s="167" t="s">
        <v>841</v>
      </c>
      <c r="B1543" s="163" t="s">
        <v>13645</v>
      </c>
      <c r="C1543" s="164" t="s">
        <v>840</v>
      </c>
      <c r="D1543">
        <v>103.9</v>
      </c>
      <c r="E1543" s="4">
        <v>5847</v>
      </c>
      <c r="F1543">
        <f t="shared" si="48"/>
        <v>5</v>
      </c>
      <c r="G1543" s="6">
        <f t="shared" si="49"/>
        <v>2.0447540826884101</v>
      </c>
      <c r="H1543" s="4">
        <f>E1543*G1543*Inputs!$B$4/SUMPRODUCT($E$5:$E$6785,$G$5:$G$6785)</f>
        <v>5522.5046544694724</v>
      </c>
    </row>
    <row r="1544" spans="1:8" x14ac:dyDescent="0.2">
      <c r="A1544" s="167" t="s">
        <v>841</v>
      </c>
      <c r="B1544" s="163" t="s">
        <v>842</v>
      </c>
      <c r="C1544" s="164" t="s">
        <v>843</v>
      </c>
      <c r="D1544">
        <v>119.2</v>
      </c>
      <c r="E1544" s="4">
        <v>11317</v>
      </c>
      <c r="F1544">
        <f t="shared" si="48"/>
        <v>6</v>
      </c>
      <c r="G1544" s="6">
        <f t="shared" si="49"/>
        <v>2.4451266266449672</v>
      </c>
      <c r="H1544" s="4">
        <f>E1544*G1544*Inputs!$B$4/SUMPRODUCT($E$5:$E$6785,$G$5:$G$6785)</f>
        <v>12781.875516940352</v>
      </c>
    </row>
    <row r="1545" spans="1:8" x14ac:dyDescent="0.2">
      <c r="A1545" s="167" t="s">
        <v>841</v>
      </c>
      <c r="B1545" s="163" t="s">
        <v>3645</v>
      </c>
      <c r="C1545" s="164" t="s">
        <v>3646</v>
      </c>
      <c r="D1545">
        <v>120.2</v>
      </c>
      <c r="E1545" s="4">
        <v>11111</v>
      </c>
      <c r="F1545">
        <f t="shared" si="48"/>
        <v>6</v>
      </c>
      <c r="G1545" s="6">
        <f t="shared" si="49"/>
        <v>2.4451266266449672</v>
      </c>
      <c r="H1545" s="4">
        <f>E1545*G1545*Inputs!$B$4/SUMPRODUCT($E$5:$E$6785,$G$5:$G$6785)</f>
        <v>12549.210821659826</v>
      </c>
    </row>
    <row r="1546" spans="1:8" x14ac:dyDescent="0.2">
      <c r="A1546" s="167" t="s">
        <v>841</v>
      </c>
      <c r="B1546" s="163" t="s">
        <v>3647</v>
      </c>
      <c r="C1546" s="164" t="s">
        <v>3648</v>
      </c>
      <c r="D1546">
        <v>152.6</v>
      </c>
      <c r="E1546" s="4">
        <v>7248</v>
      </c>
      <c r="F1546">
        <f t="shared" si="48"/>
        <v>9</v>
      </c>
      <c r="G1546" s="6">
        <f t="shared" si="49"/>
        <v>4.1810192586709229</v>
      </c>
      <c r="H1546" s="4">
        <f>E1546*G1546*Inputs!$B$4/SUMPRODUCT($E$5:$E$6785,$G$5:$G$6785)</f>
        <v>13997.879977610859</v>
      </c>
    </row>
    <row r="1547" spans="1:8" x14ac:dyDescent="0.2">
      <c r="A1547" s="167" t="s">
        <v>841</v>
      </c>
      <c r="B1547" s="163" t="s">
        <v>3649</v>
      </c>
      <c r="C1547" s="164" t="s">
        <v>3650</v>
      </c>
      <c r="D1547">
        <v>134</v>
      </c>
      <c r="E1547" s="4">
        <v>8424</v>
      </c>
      <c r="F1547">
        <f t="shared" si="48"/>
        <v>7</v>
      </c>
      <c r="G1547" s="6">
        <f t="shared" si="49"/>
        <v>2.9238940129502371</v>
      </c>
      <c r="H1547" s="4">
        <f>E1547*G1547*Inputs!$B$4/SUMPRODUCT($E$5:$E$6785,$G$5:$G$6785)</f>
        <v>11377.370394065149</v>
      </c>
    </row>
    <row r="1548" spans="1:8" x14ac:dyDescent="0.2">
      <c r="A1548" s="167" t="s">
        <v>841</v>
      </c>
      <c r="B1548" s="163" t="s">
        <v>3651</v>
      </c>
      <c r="C1548" s="164" t="s">
        <v>3652</v>
      </c>
      <c r="D1548">
        <v>120.1</v>
      </c>
      <c r="E1548" s="4">
        <v>8310</v>
      </c>
      <c r="F1548">
        <f t="shared" si="48"/>
        <v>6</v>
      </c>
      <c r="G1548" s="6">
        <f t="shared" si="49"/>
        <v>2.4451266266449672</v>
      </c>
      <c r="H1548" s="4">
        <f>E1548*G1548*Inputs!$B$4/SUMPRODUCT($E$5:$E$6785,$G$5:$G$6785)</f>
        <v>9385.648630005684</v>
      </c>
    </row>
    <row r="1549" spans="1:8" x14ac:dyDescent="0.2">
      <c r="A1549" s="167" t="s">
        <v>841</v>
      </c>
      <c r="B1549" s="163" t="s">
        <v>3653</v>
      </c>
      <c r="C1549" s="164" t="s">
        <v>3654</v>
      </c>
      <c r="D1549">
        <v>70.099999999999994</v>
      </c>
      <c r="E1549" s="4">
        <v>8578</v>
      </c>
      <c r="F1549">
        <f t="shared" si="48"/>
        <v>2</v>
      </c>
      <c r="G1549" s="6">
        <f t="shared" si="49"/>
        <v>1.195804741189294</v>
      </c>
      <c r="H1549" s="4">
        <f>E1549*G1549*Inputs!$B$4/SUMPRODUCT($E$5:$E$6785,$G$5:$G$6785)</f>
        <v>4738.1436740725139</v>
      </c>
    </row>
    <row r="1550" spans="1:8" x14ac:dyDescent="0.2">
      <c r="A1550" s="167" t="s">
        <v>841</v>
      </c>
      <c r="B1550" s="163" t="s">
        <v>3655</v>
      </c>
      <c r="C1550" s="164" t="s">
        <v>3656</v>
      </c>
      <c r="D1550">
        <v>69.3</v>
      </c>
      <c r="E1550" s="4">
        <v>8286</v>
      </c>
      <c r="F1550">
        <f t="shared" si="48"/>
        <v>2</v>
      </c>
      <c r="G1550" s="6">
        <f t="shared" si="49"/>
        <v>1.195804741189294</v>
      </c>
      <c r="H1550" s="4">
        <f>E1550*G1550*Inputs!$B$4/SUMPRODUCT($E$5:$E$6785,$G$5:$G$6785)</f>
        <v>4576.8545678905157</v>
      </c>
    </row>
    <row r="1551" spans="1:8" x14ac:dyDescent="0.2">
      <c r="A1551" s="167" t="s">
        <v>841</v>
      </c>
      <c r="B1551" s="163" t="s">
        <v>3657</v>
      </c>
      <c r="C1551" s="164" t="s">
        <v>3658</v>
      </c>
      <c r="D1551">
        <v>144.9</v>
      </c>
      <c r="E1551" s="4">
        <v>10245</v>
      </c>
      <c r="F1551">
        <f t="shared" si="48"/>
        <v>8</v>
      </c>
      <c r="G1551" s="6">
        <f t="shared" si="49"/>
        <v>3.4964063234208851</v>
      </c>
      <c r="H1551" s="4">
        <f>E1551*G1551*Inputs!$B$4/SUMPRODUCT($E$5:$E$6785,$G$5:$G$6785)</f>
        <v>16546.104866153033</v>
      </c>
    </row>
    <row r="1552" spans="1:8" x14ac:dyDescent="0.2">
      <c r="A1552" s="167" t="s">
        <v>841</v>
      </c>
      <c r="B1552" s="163" t="s">
        <v>3659</v>
      </c>
      <c r="C1552" s="164" t="s">
        <v>821</v>
      </c>
      <c r="D1552">
        <v>146.19999999999999</v>
      </c>
      <c r="E1552" s="4">
        <v>7582</v>
      </c>
      <c r="F1552">
        <f t="shared" si="48"/>
        <v>8</v>
      </c>
      <c r="G1552" s="6">
        <f t="shared" si="49"/>
        <v>3.4964063234208851</v>
      </c>
      <c r="H1552" s="4">
        <f>E1552*G1552*Inputs!$B$4/SUMPRODUCT($E$5:$E$6785,$G$5:$G$6785)</f>
        <v>12245.248130324284</v>
      </c>
    </row>
    <row r="1553" spans="1:8" x14ac:dyDescent="0.2">
      <c r="A1553" s="167" t="s">
        <v>841</v>
      </c>
      <c r="B1553" s="163" t="s">
        <v>822</v>
      </c>
      <c r="C1553" s="164" t="s">
        <v>823</v>
      </c>
      <c r="D1553">
        <v>98.4</v>
      </c>
      <c r="E1553" s="4">
        <v>5871</v>
      </c>
      <c r="F1553">
        <f t="shared" si="48"/>
        <v>4</v>
      </c>
      <c r="G1553" s="6">
        <f t="shared" si="49"/>
        <v>1.7099397688077311</v>
      </c>
      <c r="H1553" s="4">
        <f>E1553*G1553*Inputs!$B$4/SUMPRODUCT($E$5:$E$6785,$G$5:$G$6785)</f>
        <v>4637.1890974016669</v>
      </c>
    </row>
    <row r="1554" spans="1:8" x14ac:dyDescent="0.2">
      <c r="A1554" s="167" t="s">
        <v>841</v>
      </c>
      <c r="B1554" s="163" t="s">
        <v>824</v>
      </c>
      <c r="C1554" s="164" t="s">
        <v>825</v>
      </c>
      <c r="D1554">
        <v>121.5</v>
      </c>
      <c r="E1554" s="4">
        <v>7073</v>
      </c>
      <c r="F1554">
        <f t="shared" si="48"/>
        <v>6</v>
      </c>
      <c r="G1554" s="6">
        <f t="shared" si="49"/>
        <v>2.4451266266449672</v>
      </c>
      <c r="H1554" s="4">
        <f>E1554*G1554*Inputs!$B$4/SUMPRODUCT($E$5:$E$6785,$G$5:$G$6785)</f>
        <v>7988.5310180541765</v>
      </c>
    </row>
    <row r="1555" spans="1:8" x14ac:dyDescent="0.2">
      <c r="A1555" s="167" t="s">
        <v>841</v>
      </c>
      <c r="B1555" s="163" t="s">
        <v>826</v>
      </c>
      <c r="C1555" s="164" t="s">
        <v>827</v>
      </c>
      <c r="D1555">
        <v>108.7</v>
      </c>
      <c r="E1555" s="4">
        <v>5851</v>
      </c>
      <c r="F1555">
        <f t="shared" si="48"/>
        <v>5</v>
      </c>
      <c r="G1555" s="6">
        <f t="shared" si="49"/>
        <v>2.0447540826884101</v>
      </c>
      <c r="H1555" s="4">
        <f>E1555*G1555*Inputs!$B$4/SUMPRODUCT($E$5:$E$6785,$G$5:$G$6785)</f>
        <v>5526.2826634685962</v>
      </c>
    </row>
    <row r="1556" spans="1:8" x14ac:dyDescent="0.2">
      <c r="A1556" s="167" t="s">
        <v>841</v>
      </c>
      <c r="B1556" s="163" t="s">
        <v>828</v>
      </c>
      <c r="C1556" s="164" t="s">
        <v>829</v>
      </c>
      <c r="D1556">
        <v>151.30000000000001</v>
      </c>
      <c r="E1556" s="4">
        <v>6911</v>
      </c>
      <c r="F1556">
        <f t="shared" si="48"/>
        <v>9</v>
      </c>
      <c r="G1556" s="6">
        <f t="shared" si="49"/>
        <v>4.1810192586709229</v>
      </c>
      <c r="H1556" s="4">
        <f>E1556*G1556*Inputs!$B$4/SUMPRODUCT($E$5:$E$6785,$G$5:$G$6785)</f>
        <v>13347.040359446559</v>
      </c>
    </row>
    <row r="1557" spans="1:8" x14ac:dyDescent="0.2">
      <c r="A1557" s="167" t="s">
        <v>841</v>
      </c>
      <c r="B1557" s="163" t="s">
        <v>830</v>
      </c>
      <c r="C1557" s="164" t="s">
        <v>831</v>
      </c>
      <c r="D1557">
        <v>124.8</v>
      </c>
      <c r="E1557" s="4">
        <v>9393</v>
      </c>
      <c r="F1557">
        <f t="shared" si="48"/>
        <v>7</v>
      </c>
      <c r="G1557" s="6">
        <f t="shared" si="49"/>
        <v>2.9238940129502371</v>
      </c>
      <c r="H1557" s="4">
        <f>E1557*G1557*Inputs!$B$4/SUMPRODUCT($E$5:$E$6785,$G$5:$G$6785)</f>
        <v>12686.092130989311</v>
      </c>
    </row>
    <row r="1558" spans="1:8" x14ac:dyDescent="0.2">
      <c r="A1558" s="167" t="s">
        <v>841</v>
      </c>
      <c r="B1558" s="163" t="s">
        <v>832</v>
      </c>
      <c r="C1558" s="164" t="s">
        <v>833</v>
      </c>
      <c r="D1558">
        <v>89.4</v>
      </c>
      <c r="E1558" s="4">
        <v>6347</v>
      </c>
      <c r="F1558">
        <f t="shared" si="48"/>
        <v>4</v>
      </c>
      <c r="G1558" s="6">
        <f t="shared" si="49"/>
        <v>1.7099397688077311</v>
      </c>
      <c r="H1558" s="4">
        <f>E1558*G1558*Inputs!$B$4/SUMPRODUCT($E$5:$E$6785,$G$5:$G$6785)</f>
        <v>5013.1560553923318</v>
      </c>
    </row>
    <row r="1559" spans="1:8" x14ac:dyDescent="0.2">
      <c r="A1559" s="167" t="s">
        <v>841</v>
      </c>
      <c r="B1559" s="163" t="s">
        <v>834</v>
      </c>
      <c r="C1559" s="164" t="s">
        <v>835</v>
      </c>
      <c r="D1559">
        <v>92.4</v>
      </c>
      <c r="E1559" s="4">
        <v>5560</v>
      </c>
      <c r="F1559">
        <f t="shared" si="48"/>
        <v>4</v>
      </c>
      <c r="G1559" s="6">
        <f t="shared" si="49"/>
        <v>1.7099397688077311</v>
      </c>
      <c r="H1559" s="4">
        <f>E1559*G1559*Inputs!$B$4/SUMPRODUCT($E$5:$E$6785,$G$5:$G$6785)</f>
        <v>4391.546820227094</v>
      </c>
    </row>
    <row r="1560" spans="1:8" x14ac:dyDescent="0.2">
      <c r="A1560" s="167" t="s">
        <v>841</v>
      </c>
      <c r="B1560" s="163" t="s">
        <v>836</v>
      </c>
      <c r="C1560" s="164" t="s">
        <v>837</v>
      </c>
      <c r="D1560">
        <v>144.1</v>
      </c>
      <c r="E1560" s="4">
        <v>8740</v>
      </c>
      <c r="F1560">
        <f t="shared" si="48"/>
        <v>8</v>
      </c>
      <c r="G1560" s="6">
        <f t="shared" si="49"/>
        <v>3.4964063234208851</v>
      </c>
      <c r="H1560" s="4">
        <f>E1560*G1560*Inputs!$B$4/SUMPRODUCT($E$5:$E$6785,$G$5:$G$6785)</f>
        <v>14115.466718416546</v>
      </c>
    </row>
    <row r="1561" spans="1:8" x14ac:dyDescent="0.2">
      <c r="A1561" s="167" t="s">
        <v>841</v>
      </c>
      <c r="B1561" s="163" t="s">
        <v>838</v>
      </c>
      <c r="C1561" s="164" t="s">
        <v>839</v>
      </c>
      <c r="D1561">
        <v>140.1</v>
      </c>
      <c r="E1561" s="4">
        <v>9052</v>
      </c>
      <c r="F1561">
        <f t="shared" si="48"/>
        <v>8</v>
      </c>
      <c r="G1561" s="6">
        <f t="shared" si="49"/>
        <v>3.4964063234208851</v>
      </c>
      <c r="H1561" s="4">
        <f>E1561*G1561*Inputs!$B$4/SUMPRODUCT($E$5:$E$6785,$G$5:$G$6785)</f>
        <v>14619.35980950876</v>
      </c>
    </row>
    <row r="1562" spans="1:8" x14ac:dyDescent="0.2">
      <c r="A1562" s="167" t="s">
        <v>841</v>
      </c>
      <c r="B1562" s="163" t="s">
        <v>5119</v>
      </c>
      <c r="C1562" s="164" t="s">
        <v>5120</v>
      </c>
      <c r="D1562">
        <v>89.1</v>
      </c>
      <c r="E1562" s="4">
        <v>6033</v>
      </c>
      <c r="F1562">
        <f t="shared" si="48"/>
        <v>4</v>
      </c>
      <c r="G1562" s="6">
        <f t="shared" si="49"/>
        <v>1.7099397688077311</v>
      </c>
      <c r="H1562" s="4">
        <f>E1562*G1562*Inputs!$B$4/SUMPRODUCT($E$5:$E$6785,$G$5:$G$6785)</f>
        <v>4765.1442385665569</v>
      </c>
    </row>
    <row r="1563" spans="1:8" x14ac:dyDescent="0.2">
      <c r="A1563" s="167" t="s">
        <v>841</v>
      </c>
      <c r="B1563" s="163" t="s">
        <v>5121</v>
      </c>
      <c r="C1563" s="164" t="s">
        <v>5122</v>
      </c>
      <c r="D1563">
        <v>76.099999999999994</v>
      </c>
      <c r="E1563" s="4">
        <v>7755</v>
      </c>
      <c r="F1563">
        <f t="shared" si="48"/>
        <v>3</v>
      </c>
      <c r="G1563" s="6">
        <f t="shared" si="49"/>
        <v>1.4299489790507947</v>
      </c>
      <c r="H1563" s="4">
        <f>E1563*G1563*Inputs!$B$4/SUMPRODUCT($E$5:$E$6785,$G$5:$G$6785)</f>
        <v>5122.2911127316684</v>
      </c>
    </row>
    <row r="1564" spans="1:8" x14ac:dyDescent="0.2">
      <c r="A1564" s="167" t="s">
        <v>841</v>
      </c>
      <c r="B1564" s="163" t="s">
        <v>5123</v>
      </c>
      <c r="C1564" s="164" t="s">
        <v>5124</v>
      </c>
      <c r="D1564">
        <v>185.4</v>
      </c>
      <c r="E1564" s="4">
        <v>8880</v>
      </c>
      <c r="F1564">
        <f t="shared" si="48"/>
        <v>10</v>
      </c>
      <c r="G1564" s="6">
        <f t="shared" si="49"/>
        <v>4.9996826525224378</v>
      </c>
      <c r="H1564" s="4">
        <f>E1564*G1564*Inputs!$B$4/SUMPRODUCT($E$5:$E$6785,$G$5:$G$6785)</f>
        <v>20507.717086806395</v>
      </c>
    </row>
    <row r="1565" spans="1:8" x14ac:dyDescent="0.2">
      <c r="A1565" s="167" t="s">
        <v>841</v>
      </c>
      <c r="B1565" s="163" t="s">
        <v>5125</v>
      </c>
      <c r="C1565" s="164" t="s">
        <v>5126</v>
      </c>
      <c r="D1565">
        <v>159.4</v>
      </c>
      <c r="E1565" s="4">
        <v>6154</v>
      </c>
      <c r="F1565">
        <f t="shared" si="48"/>
        <v>9</v>
      </c>
      <c r="G1565" s="6">
        <f t="shared" si="49"/>
        <v>4.1810192586709229</v>
      </c>
      <c r="H1565" s="4">
        <f>E1565*G1565*Inputs!$B$4/SUMPRODUCT($E$5:$E$6785,$G$5:$G$6785)</f>
        <v>11885.065312116065</v>
      </c>
    </row>
    <row r="1566" spans="1:8" x14ac:dyDescent="0.2">
      <c r="A1566" s="167" t="s">
        <v>841</v>
      </c>
      <c r="B1566" s="163" t="s">
        <v>5127</v>
      </c>
      <c r="C1566" s="164" t="s">
        <v>5128</v>
      </c>
      <c r="D1566">
        <v>115.4</v>
      </c>
      <c r="E1566" s="4">
        <v>5647</v>
      </c>
      <c r="F1566">
        <f t="shared" si="48"/>
        <v>6</v>
      </c>
      <c r="G1566" s="6">
        <f t="shared" si="49"/>
        <v>2.4451266266449672</v>
      </c>
      <c r="H1566" s="4">
        <f>E1566*G1566*Inputs!$B$4/SUMPRODUCT($E$5:$E$6785,$G$5:$G$6785)</f>
        <v>6377.9491953841271</v>
      </c>
    </row>
    <row r="1567" spans="1:8" x14ac:dyDescent="0.2">
      <c r="A1567" s="167" t="s">
        <v>841</v>
      </c>
      <c r="B1567" s="163" t="s">
        <v>5129</v>
      </c>
      <c r="C1567" s="164" t="s">
        <v>5130</v>
      </c>
      <c r="D1567">
        <v>84.4</v>
      </c>
      <c r="E1567" s="4">
        <v>7277</v>
      </c>
      <c r="F1567">
        <f t="shared" si="48"/>
        <v>3</v>
      </c>
      <c r="G1567" s="6">
        <f t="shared" si="49"/>
        <v>1.4299489790507947</v>
      </c>
      <c r="H1567" s="4">
        <f>E1567*G1567*Inputs!$B$4/SUMPRODUCT($E$5:$E$6785,$G$5:$G$6785)</f>
        <v>4806.565109909523</v>
      </c>
    </row>
    <row r="1568" spans="1:8" x14ac:dyDescent="0.2">
      <c r="A1568" s="167" t="s">
        <v>841</v>
      </c>
      <c r="B1568" s="163" t="s">
        <v>5131</v>
      </c>
      <c r="C1568" s="164" t="s">
        <v>5132</v>
      </c>
      <c r="D1568">
        <v>69</v>
      </c>
      <c r="E1568" s="4">
        <v>7563</v>
      </c>
      <c r="F1568">
        <f t="shared" si="48"/>
        <v>2</v>
      </c>
      <c r="G1568" s="6">
        <f t="shared" si="49"/>
        <v>1.195804741189294</v>
      </c>
      <c r="H1568" s="4">
        <f>E1568*G1568*Inputs!$B$4/SUMPRODUCT($E$5:$E$6785,$G$5:$G$6785)</f>
        <v>4177.4983221042685</v>
      </c>
    </row>
    <row r="1569" spans="1:8" x14ac:dyDescent="0.2">
      <c r="A1569" s="167" t="s">
        <v>841</v>
      </c>
      <c r="B1569" s="163" t="s">
        <v>5133</v>
      </c>
      <c r="C1569" s="164" t="s">
        <v>5134</v>
      </c>
      <c r="D1569">
        <v>70.2</v>
      </c>
      <c r="E1569" s="4">
        <v>6559</v>
      </c>
      <c r="F1569">
        <f t="shared" si="48"/>
        <v>2</v>
      </c>
      <c r="G1569" s="6">
        <f t="shared" si="49"/>
        <v>1.195804741189294</v>
      </c>
      <c r="H1569" s="4">
        <f>E1569*G1569*Inputs!$B$4/SUMPRODUCT($E$5:$E$6785,$G$5:$G$6785)</f>
        <v>3622.9289296154834</v>
      </c>
    </row>
    <row r="1570" spans="1:8" x14ac:dyDescent="0.2">
      <c r="A1570" s="167" t="s">
        <v>841</v>
      </c>
      <c r="B1570" s="163" t="s">
        <v>5135</v>
      </c>
      <c r="C1570" s="164" t="s">
        <v>5136</v>
      </c>
      <c r="D1570">
        <v>107.5</v>
      </c>
      <c r="E1570" s="4">
        <v>7416</v>
      </c>
      <c r="F1570">
        <f t="shared" si="48"/>
        <v>5</v>
      </c>
      <c r="G1570" s="6">
        <f t="shared" si="49"/>
        <v>2.0447540826884101</v>
      </c>
      <c r="H1570" s="4">
        <f>E1570*G1570*Inputs!$B$4/SUMPRODUCT($E$5:$E$6785,$G$5:$G$6785)</f>
        <v>7004.4286843758528</v>
      </c>
    </row>
    <row r="1571" spans="1:8" x14ac:dyDescent="0.2">
      <c r="A1571" s="167" t="s">
        <v>841</v>
      </c>
      <c r="B1571" s="163" t="s">
        <v>5137</v>
      </c>
      <c r="C1571" s="164" t="s">
        <v>5138</v>
      </c>
      <c r="D1571">
        <v>127.9</v>
      </c>
      <c r="E1571" s="4">
        <v>8861</v>
      </c>
      <c r="F1571">
        <f t="shared" si="48"/>
        <v>7</v>
      </c>
      <c r="G1571" s="6">
        <f t="shared" si="49"/>
        <v>2.9238940129502371</v>
      </c>
      <c r="H1571" s="4">
        <f>E1571*G1571*Inputs!$B$4/SUMPRODUCT($E$5:$E$6785,$G$5:$G$6785)</f>
        <v>11967.578236207417</v>
      </c>
    </row>
    <row r="1572" spans="1:8" x14ac:dyDescent="0.2">
      <c r="A1572" s="167" t="s">
        <v>841</v>
      </c>
      <c r="B1572" s="163" t="s">
        <v>5139</v>
      </c>
      <c r="C1572" s="164" t="s">
        <v>5140</v>
      </c>
      <c r="D1572">
        <v>121.2</v>
      </c>
      <c r="E1572" s="4">
        <v>5730</v>
      </c>
      <c r="F1572">
        <f t="shared" si="48"/>
        <v>6</v>
      </c>
      <c r="G1572" s="6">
        <f t="shared" si="49"/>
        <v>2.4451266266449672</v>
      </c>
      <c r="H1572" s="4">
        <f>E1572*G1572*Inputs!$B$4/SUMPRODUCT($E$5:$E$6785,$G$5:$G$6785)</f>
        <v>6471.6927376573494</v>
      </c>
    </row>
    <row r="1573" spans="1:8" x14ac:dyDescent="0.2">
      <c r="A1573" s="167" t="s">
        <v>841</v>
      </c>
      <c r="B1573" s="163" t="s">
        <v>5141</v>
      </c>
      <c r="C1573" s="164" t="s">
        <v>5142</v>
      </c>
      <c r="D1573">
        <v>133.19999999999999</v>
      </c>
      <c r="E1573" s="4">
        <v>8777</v>
      </c>
      <c r="F1573">
        <f t="shared" si="48"/>
        <v>7</v>
      </c>
      <c r="G1573" s="6">
        <f t="shared" si="49"/>
        <v>2.9238940129502371</v>
      </c>
      <c r="H1573" s="4">
        <f>E1573*G1573*Inputs!$B$4/SUMPRODUCT($E$5:$E$6785,$G$5:$G$6785)</f>
        <v>11854.128673873434</v>
      </c>
    </row>
    <row r="1574" spans="1:8" x14ac:dyDescent="0.2">
      <c r="A1574" s="167" t="s">
        <v>841</v>
      </c>
      <c r="B1574" s="163" t="s">
        <v>5143</v>
      </c>
      <c r="C1574" s="164" t="s">
        <v>5144</v>
      </c>
      <c r="D1574">
        <v>155.80000000000001</v>
      </c>
      <c r="E1574" s="4">
        <v>6411</v>
      </c>
      <c r="F1574">
        <f t="shared" si="48"/>
        <v>9</v>
      </c>
      <c r="G1574" s="6">
        <f t="shared" si="49"/>
        <v>4.1810192586709229</v>
      </c>
      <c r="H1574" s="4">
        <f>E1574*G1574*Inputs!$B$4/SUMPRODUCT($E$5:$E$6785,$G$5:$G$6785)</f>
        <v>12381.40294377252</v>
      </c>
    </row>
    <row r="1575" spans="1:8" x14ac:dyDescent="0.2">
      <c r="A1575" s="167" t="s">
        <v>841</v>
      </c>
      <c r="B1575" s="163" t="s">
        <v>5145</v>
      </c>
      <c r="C1575" s="164" t="s">
        <v>5146</v>
      </c>
      <c r="D1575">
        <v>96.9</v>
      </c>
      <c r="E1575" s="4">
        <v>5795</v>
      </c>
      <c r="F1575">
        <f t="shared" si="48"/>
        <v>4</v>
      </c>
      <c r="G1575" s="6">
        <f t="shared" si="49"/>
        <v>1.7099397688077311</v>
      </c>
      <c r="H1575" s="4">
        <f>E1575*G1575*Inputs!$B$4/SUMPRODUCT($E$5:$E$6785,$G$5:$G$6785)</f>
        <v>4577.1607595712248</v>
      </c>
    </row>
    <row r="1576" spans="1:8" x14ac:dyDescent="0.2">
      <c r="A1576" s="167" t="s">
        <v>841</v>
      </c>
      <c r="B1576" s="163" t="s">
        <v>5147</v>
      </c>
      <c r="C1576" s="164" t="s">
        <v>5148</v>
      </c>
      <c r="D1576">
        <v>153.5</v>
      </c>
      <c r="E1576" s="4">
        <v>7036</v>
      </c>
      <c r="F1576">
        <f t="shared" si="48"/>
        <v>9</v>
      </c>
      <c r="G1576" s="6">
        <f t="shared" si="49"/>
        <v>4.1810192586709229</v>
      </c>
      <c r="H1576" s="4">
        <f>E1576*G1576*Inputs!$B$4/SUMPRODUCT($E$5:$E$6785,$G$5:$G$6785)</f>
        <v>13588.449713365069</v>
      </c>
    </row>
    <row r="1577" spans="1:8" x14ac:dyDescent="0.2">
      <c r="A1577" s="167" t="s">
        <v>841</v>
      </c>
      <c r="B1577" s="163" t="s">
        <v>5149</v>
      </c>
      <c r="C1577" s="164" t="s">
        <v>5150</v>
      </c>
      <c r="D1577">
        <v>120.1</v>
      </c>
      <c r="E1577" s="4">
        <v>7605</v>
      </c>
      <c r="F1577">
        <f t="shared" si="48"/>
        <v>6</v>
      </c>
      <c r="G1577" s="6">
        <f t="shared" si="49"/>
        <v>2.4451266266449672</v>
      </c>
      <c r="H1577" s="4">
        <f>E1577*G1577*Inputs!$B$4/SUMPRODUCT($E$5:$E$6785,$G$5:$G$6785)</f>
        <v>8589.3932408174769</v>
      </c>
    </row>
    <row r="1578" spans="1:8" x14ac:dyDescent="0.2">
      <c r="A1578" s="167" t="s">
        <v>841</v>
      </c>
      <c r="B1578" s="163" t="s">
        <v>5151</v>
      </c>
      <c r="C1578" s="164" t="s">
        <v>5152</v>
      </c>
      <c r="D1578">
        <v>90.9</v>
      </c>
      <c r="E1578" s="4">
        <v>6212</v>
      </c>
      <c r="F1578">
        <f t="shared" si="48"/>
        <v>4</v>
      </c>
      <c r="G1578" s="6">
        <f t="shared" si="49"/>
        <v>1.7099397688077311</v>
      </c>
      <c r="H1578" s="4">
        <f>E1578*G1578*Inputs!$B$4/SUMPRODUCT($E$5:$E$6785,$G$5:$G$6785)</f>
        <v>4906.5267710882563</v>
      </c>
    </row>
    <row r="1579" spans="1:8" x14ac:dyDescent="0.2">
      <c r="A1579" s="167" t="s">
        <v>841</v>
      </c>
      <c r="B1579" s="163" t="s">
        <v>5153</v>
      </c>
      <c r="C1579" s="164" t="s">
        <v>5154</v>
      </c>
      <c r="D1579">
        <v>148</v>
      </c>
      <c r="E1579" s="4">
        <v>6936</v>
      </c>
      <c r="F1579">
        <f t="shared" si="48"/>
        <v>8</v>
      </c>
      <c r="G1579" s="6">
        <f t="shared" si="49"/>
        <v>3.4964063234208851</v>
      </c>
      <c r="H1579" s="4">
        <f>E1579*G1579*Inputs!$B$4/SUMPRODUCT($E$5:$E$6785,$G$5:$G$6785)</f>
        <v>11201.931025050018</v>
      </c>
    </row>
    <row r="1580" spans="1:8" x14ac:dyDescent="0.2">
      <c r="A1580" s="167" t="s">
        <v>841</v>
      </c>
      <c r="B1580" s="163" t="s">
        <v>5155</v>
      </c>
      <c r="C1580" s="164" t="s">
        <v>5156</v>
      </c>
      <c r="D1580">
        <v>109.3</v>
      </c>
      <c r="E1580" s="4">
        <v>5812</v>
      </c>
      <c r="F1580">
        <f t="shared" si="48"/>
        <v>5</v>
      </c>
      <c r="G1580" s="6">
        <f t="shared" si="49"/>
        <v>2.0447540826884101</v>
      </c>
      <c r="H1580" s="4">
        <f>E1580*G1580*Inputs!$B$4/SUMPRODUCT($E$5:$E$6785,$G$5:$G$6785)</f>
        <v>5489.4470757271374</v>
      </c>
    </row>
    <row r="1581" spans="1:8" x14ac:dyDescent="0.2">
      <c r="A1581" s="167" t="s">
        <v>841</v>
      </c>
      <c r="B1581" s="163" t="s">
        <v>5157</v>
      </c>
      <c r="C1581" s="164" t="s">
        <v>5158</v>
      </c>
      <c r="D1581">
        <v>72.5</v>
      </c>
      <c r="E1581" s="4">
        <v>6388</v>
      </c>
      <c r="F1581">
        <f t="shared" si="48"/>
        <v>2</v>
      </c>
      <c r="G1581" s="6">
        <f t="shared" si="49"/>
        <v>1.195804741189294</v>
      </c>
      <c r="H1581" s="4">
        <f>E1581*G1581*Inputs!$B$4/SUMPRODUCT($E$5:$E$6785,$G$5:$G$6785)</f>
        <v>3528.4753777075325</v>
      </c>
    </row>
    <row r="1582" spans="1:8" x14ac:dyDescent="0.2">
      <c r="A1582" s="167" t="s">
        <v>5161</v>
      </c>
      <c r="B1582" s="163" t="s">
        <v>5159</v>
      </c>
      <c r="C1582" s="164" t="s">
        <v>5160</v>
      </c>
      <c r="D1582">
        <v>109.9</v>
      </c>
      <c r="E1582" s="4">
        <v>9114</v>
      </c>
      <c r="F1582">
        <f t="shared" si="48"/>
        <v>5</v>
      </c>
      <c r="G1582" s="6">
        <f t="shared" si="49"/>
        <v>2.0447540826884101</v>
      </c>
      <c r="H1582" s="4">
        <f>E1582*G1582*Inputs!$B$4/SUMPRODUCT($E$5:$E$6785,$G$5:$G$6785)</f>
        <v>8608.1935045039809</v>
      </c>
    </row>
    <row r="1583" spans="1:8" x14ac:dyDescent="0.2">
      <c r="A1583" s="167" t="s">
        <v>5161</v>
      </c>
      <c r="B1583" s="163" t="s">
        <v>5162</v>
      </c>
      <c r="C1583" s="164" t="s">
        <v>5163</v>
      </c>
      <c r="D1583">
        <v>105.8</v>
      </c>
      <c r="E1583" s="4">
        <v>9039</v>
      </c>
      <c r="F1583">
        <f t="shared" si="48"/>
        <v>5</v>
      </c>
      <c r="G1583" s="6">
        <f t="shared" si="49"/>
        <v>2.0447540826884101</v>
      </c>
      <c r="H1583" s="4">
        <f>E1583*G1583*Inputs!$B$4/SUMPRODUCT($E$5:$E$6785,$G$5:$G$6785)</f>
        <v>8537.355835770406</v>
      </c>
    </row>
    <row r="1584" spans="1:8" x14ac:dyDescent="0.2">
      <c r="A1584" s="167" t="s">
        <v>5161</v>
      </c>
      <c r="B1584" s="163" t="s">
        <v>5164</v>
      </c>
      <c r="C1584" s="164" t="s">
        <v>5165</v>
      </c>
      <c r="D1584">
        <v>93</v>
      </c>
      <c r="E1584" s="4">
        <v>8212</v>
      </c>
      <c r="F1584">
        <f t="shared" si="48"/>
        <v>4</v>
      </c>
      <c r="G1584" s="6">
        <f t="shared" si="49"/>
        <v>1.7099397688077311</v>
      </c>
      <c r="H1584" s="4">
        <f>E1584*G1584*Inputs!$B$4/SUMPRODUCT($E$5:$E$6785,$G$5:$G$6785)</f>
        <v>6486.2198718893696</v>
      </c>
    </row>
    <row r="1585" spans="1:8" x14ac:dyDescent="0.2">
      <c r="A1585" s="167" t="s">
        <v>5161</v>
      </c>
      <c r="B1585" s="163" t="s">
        <v>5166</v>
      </c>
      <c r="C1585" s="164" t="s">
        <v>5167</v>
      </c>
      <c r="D1585">
        <v>111.1</v>
      </c>
      <c r="E1585" s="4">
        <v>5874</v>
      </c>
      <c r="F1585">
        <f t="shared" si="48"/>
        <v>5</v>
      </c>
      <c r="G1585" s="6">
        <f t="shared" si="49"/>
        <v>2.0447540826884101</v>
      </c>
      <c r="H1585" s="4">
        <f>E1585*G1585*Inputs!$B$4/SUMPRODUCT($E$5:$E$6785,$G$5:$G$6785)</f>
        <v>5548.0062152135588</v>
      </c>
    </row>
    <row r="1586" spans="1:8" x14ac:dyDescent="0.2">
      <c r="A1586" s="167" t="s">
        <v>5161</v>
      </c>
      <c r="B1586" s="163" t="s">
        <v>5168</v>
      </c>
      <c r="C1586" s="164" t="s">
        <v>5169</v>
      </c>
      <c r="D1586">
        <v>112.2</v>
      </c>
      <c r="E1586" s="4">
        <v>7189</v>
      </c>
      <c r="F1586">
        <f t="shared" si="48"/>
        <v>6</v>
      </c>
      <c r="G1586" s="6">
        <f t="shared" si="49"/>
        <v>2.4451266266449672</v>
      </c>
      <c r="H1586" s="4">
        <f>E1586*G1586*Inputs!$B$4/SUMPRODUCT($E$5:$E$6785,$G$5:$G$6785)</f>
        <v>8119.5460891830153</v>
      </c>
    </row>
    <row r="1587" spans="1:8" x14ac:dyDescent="0.2">
      <c r="A1587" s="167" t="s">
        <v>5161</v>
      </c>
      <c r="B1587" s="163" t="s">
        <v>5170</v>
      </c>
      <c r="C1587" s="164" t="s">
        <v>5171</v>
      </c>
      <c r="D1587">
        <v>124.3</v>
      </c>
      <c r="E1587" s="4">
        <v>5565</v>
      </c>
      <c r="F1587">
        <f t="shared" si="48"/>
        <v>7</v>
      </c>
      <c r="G1587" s="6">
        <f t="shared" si="49"/>
        <v>2.9238940129502371</v>
      </c>
      <c r="H1587" s="4">
        <f>E1587*G1587*Inputs!$B$4/SUMPRODUCT($E$5:$E$6785,$G$5:$G$6785)</f>
        <v>7516.0335046263717</v>
      </c>
    </row>
    <row r="1588" spans="1:8" x14ac:dyDescent="0.2">
      <c r="A1588" s="167" t="s">
        <v>5161</v>
      </c>
      <c r="B1588" s="163" t="s">
        <v>5172</v>
      </c>
      <c r="C1588" s="164" t="s">
        <v>5173</v>
      </c>
      <c r="D1588">
        <v>77.400000000000006</v>
      </c>
      <c r="E1588" s="4">
        <v>7054</v>
      </c>
      <c r="F1588">
        <f t="shared" si="48"/>
        <v>3</v>
      </c>
      <c r="G1588" s="6">
        <f t="shared" si="49"/>
        <v>1.4299489790507947</v>
      </c>
      <c r="H1588" s="4">
        <f>E1588*G1588*Inputs!$B$4/SUMPRODUCT($E$5:$E$6785,$G$5:$G$6785)</f>
        <v>4659.2703429025396</v>
      </c>
    </row>
    <row r="1589" spans="1:8" x14ac:dyDescent="0.2">
      <c r="A1589" s="167" t="s">
        <v>5161</v>
      </c>
      <c r="B1589" s="163" t="s">
        <v>5174</v>
      </c>
      <c r="C1589" s="164" t="s">
        <v>5175</v>
      </c>
      <c r="D1589">
        <v>163.69999999999999</v>
      </c>
      <c r="E1589" s="4">
        <v>6185</v>
      </c>
      <c r="F1589">
        <f t="shared" si="48"/>
        <v>9</v>
      </c>
      <c r="G1589" s="6">
        <f t="shared" si="49"/>
        <v>4.1810192586709229</v>
      </c>
      <c r="H1589" s="4">
        <f>E1589*G1589*Inputs!$B$4/SUMPRODUCT($E$5:$E$6785,$G$5:$G$6785)</f>
        <v>11944.934831887855</v>
      </c>
    </row>
    <row r="1590" spans="1:8" x14ac:dyDescent="0.2">
      <c r="A1590" s="167" t="s">
        <v>5161</v>
      </c>
      <c r="B1590" s="163" t="s">
        <v>5176</v>
      </c>
      <c r="C1590" s="164" t="s">
        <v>5177</v>
      </c>
      <c r="D1590">
        <v>140.4</v>
      </c>
      <c r="E1590" s="4">
        <v>8210</v>
      </c>
      <c r="F1590">
        <f t="shared" si="48"/>
        <v>8</v>
      </c>
      <c r="G1590" s="6">
        <f t="shared" si="49"/>
        <v>3.4964063234208851</v>
      </c>
      <c r="H1590" s="4">
        <f>E1590*G1590*Inputs!$B$4/SUMPRODUCT($E$5:$E$6785,$G$5:$G$6785)</f>
        <v>13259.494480343232</v>
      </c>
    </row>
    <row r="1591" spans="1:8" x14ac:dyDescent="0.2">
      <c r="A1591" s="167" t="s">
        <v>5161</v>
      </c>
      <c r="B1591" s="163" t="s">
        <v>5107</v>
      </c>
      <c r="C1591" s="164" t="s">
        <v>5108</v>
      </c>
      <c r="D1591">
        <v>152.5</v>
      </c>
      <c r="E1591" s="4">
        <v>5686</v>
      </c>
      <c r="F1591">
        <f t="shared" si="48"/>
        <v>9</v>
      </c>
      <c r="G1591" s="6">
        <f t="shared" si="49"/>
        <v>4.1810192586709229</v>
      </c>
      <c r="H1591" s="4">
        <f>E1591*G1591*Inputs!$B$4/SUMPRODUCT($E$5:$E$6785,$G$5:$G$6785)</f>
        <v>10981.228691045166</v>
      </c>
    </row>
    <row r="1592" spans="1:8" x14ac:dyDescent="0.2">
      <c r="A1592" s="167" t="s">
        <v>5161</v>
      </c>
      <c r="B1592" s="163" t="s">
        <v>5109</v>
      </c>
      <c r="C1592" s="164" t="s">
        <v>5110</v>
      </c>
      <c r="D1592">
        <v>146.30000000000001</v>
      </c>
      <c r="E1592" s="4">
        <v>7101</v>
      </c>
      <c r="F1592">
        <f t="shared" si="48"/>
        <v>8</v>
      </c>
      <c r="G1592" s="6">
        <f t="shared" si="49"/>
        <v>3.4964063234208851</v>
      </c>
      <c r="H1592" s="4">
        <f>E1592*G1592*Inputs!$B$4/SUMPRODUCT($E$5:$E$6785,$G$5:$G$6785)</f>
        <v>11468.412948223784</v>
      </c>
    </row>
    <row r="1593" spans="1:8" x14ac:dyDescent="0.2">
      <c r="A1593" s="167" t="s">
        <v>5161</v>
      </c>
      <c r="B1593" s="163" t="s">
        <v>5111</v>
      </c>
      <c r="C1593" s="164" t="s">
        <v>5112</v>
      </c>
      <c r="D1593">
        <v>90.8</v>
      </c>
      <c r="E1593" s="4">
        <v>8081</v>
      </c>
      <c r="F1593">
        <f t="shared" si="48"/>
        <v>4</v>
      </c>
      <c r="G1593" s="6">
        <f t="shared" si="49"/>
        <v>1.7099397688077311</v>
      </c>
      <c r="H1593" s="4">
        <f>E1593*G1593*Inputs!$B$4/SUMPRODUCT($E$5:$E$6785,$G$5:$G$6785)</f>
        <v>6382.7499737868966</v>
      </c>
    </row>
    <row r="1594" spans="1:8" x14ac:dyDescent="0.2">
      <c r="A1594" s="167" t="s">
        <v>5161</v>
      </c>
      <c r="B1594" s="163" t="s">
        <v>5113</v>
      </c>
      <c r="C1594" s="164" t="s">
        <v>5114</v>
      </c>
      <c r="D1594">
        <v>164</v>
      </c>
      <c r="E1594" s="4">
        <v>7497</v>
      </c>
      <c r="F1594">
        <f t="shared" si="48"/>
        <v>9</v>
      </c>
      <c r="G1594" s="6">
        <f t="shared" si="49"/>
        <v>4.1810192586709229</v>
      </c>
      <c r="H1594" s="4">
        <f>E1594*G1594*Inputs!$B$4/SUMPRODUCT($E$5:$E$6785,$G$5:$G$6785)</f>
        <v>14478.767410616532</v>
      </c>
    </row>
    <row r="1595" spans="1:8" x14ac:dyDescent="0.2">
      <c r="A1595" s="167" t="s">
        <v>5161</v>
      </c>
      <c r="B1595" s="163" t="s">
        <v>5115</v>
      </c>
      <c r="C1595" s="164" t="s">
        <v>5116</v>
      </c>
      <c r="D1595">
        <v>134.30000000000001</v>
      </c>
      <c r="E1595" s="4">
        <v>8355</v>
      </c>
      <c r="F1595">
        <f t="shared" si="48"/>
        <v>7</v>
      </c>
      <c r="G1595" s="6">
        <f t="shared" si="49"/>
        <v>2.9238940129502371</v>
      </c>
      <c r="H1595" s="4">
        <f>E1595*G1595*Inputs!$B$4/SUMPRODUCT($E$5:$E$6785,$G$5:$G$6785)</f>
        <v>11284.179682147947</v>
      </c>
    </row>
    <row r="1596" spans="1:8" x14ac:dyDescent="0.2">
      <c r="A1596" s="167" t="s">
        <v>5161</v>
      </c>
      <c r="B1596" s="163" t="s">
        <v>5117</v>
      </c>
      <c r="C1596" s="164" t="s">
        <v>5118</v>
      </c>
      <c r="D1596">
        <v>120.6</v>
      </c>
      <c r="E1596" s="4">
        <v>8782</v>
      </c>
      <c r="F1596">
        <f t="shared" si="48"/>
        <v>6</v>
      </c>
      <c r="G1596" s="6">
        <f t="shared" si="49"/>
        <v>2.4451266266449672</v>
      </c>
      <c r="H1596" s="4">
        <f>E1596*G1596*Inputs!$B$4/SUMPRODUCT($E$5:$E$6785,$G$5:$G$6785)</f>
        <v>9918.7444366678592</v>
      </c>
    </row>
    <row r="1597" spans="1:8" x14ac:dyDescent="0.2">
      <c r="A1597" s="167" t="s">
        <v>5161</v>
      </c>
      <c r="B1597" s="163" t="s">
        <v>1507</v>
      </c>
      <c r="C1597" s="164" t="s">
        <v>4307</v>
      </c>
      <c r="D1597">
        <v>166.8</v>
      </c>
      <c r="E1597" s="4">
        <v>7105</v>
      </c>
      <c r="F1597">
        <f t="shared" si="48"/>
        <v>10</v>
      </c>
      <c r="G1597" s="6">
        <f t="shared" si="49"/>
        <v>4.9996826525224378</v>
      </c>
      <c r="H1597" s="4">
        <f>E1597*G1597*Inputs!$B$4/SUMPRODUCT($E$5:$E$6785,$G$5:$G$6785)</f>
        <v>16408.48309704498</v>
      </c>
    </row>
    <row r="1598" spans="1:8" x14ac:dyDescent="0.2">
      <c r="A1598" s="167" t="s">
        <v>5161</v>
      </c>
      <c r="B1598" s="163" t="s">
        <v>4308</v>
      </c>
      <c r="C1598" s="164" t="s">
        <v>4309</v>
      </c>
      <c r="D1598">
        <v>214</v>
      </c>
      <c r="E1598" s="4">
        <v>7074</v>
      </c>
      <c r="F1598">
        <f t="shared" si="48"/>
        <v>10</v>
      </c>
      <c r="G1598" s="6">
        <f t="shared" si="49"/>
        <v>4.9996826525224378</v>
      </c>
      <c r="H1598" s="4">
        <f>E1598*G1598*Inputs!$B$4/SUMPRODUCT($E$5:$E$6785,$G$5:$G$6785)</f>
        <v>16336.890841449147</v>
      </c>
    </row>
    <row r="1599" spans="1:8" x14ac:dyDescent="0.2">
      <c r="A1599" s="167" t="s">
        <v>5161</v>
      </c>
      <c r="B1599" s="163" t="s">
        <v>4310</v>
      </c>
      <c r="C1599" s="164" t="s">
        <v>4311</v>
      </c>
      <c r="D1599">
        <v>95.9</v>
      </c>
      <c r="E1599" s="4">
        <v>8730</v>
      </c>
      <c r="F1599">
        <f t="shared" si="48"/>
        <v>4</v>
      </c>
      <c r="G1599" s="6">
        <f t="shared" si="49"/>
        <v>1.7099397688077311</v>
      </c>
      <c r="H1599" s="4">
        <f>E1599*G1599*Inputs!$B$4/SUMPRODUCT($E$5:$E$6785,$G$5:$G$6785)</f>
        <v>6895.3603849968586</v>
      </c>
    </row>
    <row r="1600" spans="1:8" x14ac:dyDescent="0.2">
      <c r="A1600" s="167" t="s">
        <v>5161</v>
      </c>
      <c r="B1600" s="163" t="s">
        <v>4312</v>
      </c>
      <c r="C1600" s="164" t="s">
        <v>4313</v>
      </c>
      <c r="D1600">
        <v>98.7</v>
      </c>
      <c r="E1600" s="4">
        <v>8674</v>
      </c>
      <c r="F1600">
        <f t="shared" si="48"/>
        <v>4</v>
      </c>
      <c r="G1600" s="6">
        <f t="shared" si="49"/>
        <v>1.7099397688077311</v>
      </c>
      <c r="H1600" s="4">
        <f>E1600*G1600*Inputs!$B$4/SUMPRODUCT($E$5:$E$6785,$G$5:$G$6785)</f>
        <v>6851.1289781744263</v>
      </c>
    </row>
    <row r="1601" spans="1:8" x14ac:dyDescent="0.2">
      <c r="A1601" s="167" t="s">
        <v>5161</v>
      </c>
      <c r="B1601" s="163" t="s">
        <v>4314</v>
      </c>
      <c r="C1601" s="164" t="s">
        <v>4315</v>
      </c>
      <c r="D1601">
        <v>145.80000000000001</v>
      </c>
      <c r="E1601" s="4">
        <v>9294</v>
      </c>
      <c r="F1601">
        <f t="shared" si="48"/>
        <v>8</v>
      </c>
      <c r="G1601" s="6">
        <f t="shared" si="49"/>
        <v>3.4964063234208851</v>
      </c>
      <c r="H1601" s="4">
        <f>E1601*G1601*Inputs!$B$4/SUMPRODUCT($E$5:$E$6785,$G$5:$G$6785)</f>
        <v>15010.199963496954</v>
      </c>
    </row>
    <row r="1602" spans="1:8" x14ac:dyDescent="0.2">
      <c r="A1602" s="167" t="s">
        <v>5161</v>
      </c>
      <c r="B1602" s="163" t="s">
        <v>4316</v>
      </c>
      <c r="C1602" s="164" t="s">
        <v>4317</v>
      </c>
      <c r="D1602">
        <v>92.1</v>
      </c>
      <c r="E1602" s="4">
        <v>9845</v>
      </c>
      <c r="F1602">
        <f t="shared" si="48"/>
        <v>4</v>
      </c>
      <c r="G1602" s="6">
        <f t="shared" si="49"/>
        <v>1.7099397688077311</v>
      </c>
      <c r="H1602" s="4">
        <f>E1602*G1602*Inputs!$B$4/SUMPRODUCT($E$5:$E$6785,$G$5:$G$6785)</f>
        <v>7776.0392886934787</v>
      </c>
    </row>
    <row r="1603" spans="1:8" x14ac:dyDescent="0.2">
      <c r="A1603" s="167" t="s">
        <v>5161</v>
      </c>
      <c r="B1603" s="163" t="s">
        <v>4318</v>
      </c>
      <c r="C1603" s="164" t="s">
        <v>4319</v>
      </c>
      <c r="D1603">
        <v>68.7</v>
      </c>
      <c r="E1603" s="4">
        <v>6187</v>
      </c>
      <c r="F1603">
        <f t="shared" si="48"/>
        <v>2</v>
      </c>
      <c r="G1603" s="6">
        <f t="shared" si="49"/>
        <v>1.195804741189294</v>
      </c>
      <c r="H1603" s="4">
        <f>E1603*G1603*Inputs!$B$4/SUMPRODUCT($E$5:$E$6785,$G$5:$G$6785)</f>
        <v>3417.4510272192397</v>
      </c>
    </row>
    <row r="1604" spans="1:8" x14ac:dyDescent="0.2">
      <c r="A1604" s="167" t="s">
        <v>5161</v>
      </c>
      <c r="B1604" s="163" t="s">
        <v>4320</v>
      </c>
      <c r="C1604" s="164" t="s">
        <v>4321</v>
      </c>
      <c r="D1604">
        <v>90.2</v>
      </c>
      <c r="E1604" s="4">
        <v>10381</v>
      </c>
      <c r="F1604">
        <f t="shared" si="48"/>
        <v>4</v>
      </c>
      <c r="G1604" s="6">
        <f t="shared" si="49"/>
        <v>1.7099397688077311</v>
      </c>
      <c r="H1604" s="4">
        <f>E1604*G1604*Inputs!$B$4/SUMPRODUCT($E$5:$E$6785,$G$5:$G$6785)</f>
        <v>8199.3970397081757</v>
      </c>
    </row>
    <row r="1605" spans="1:8" x14ac:dyDescent="0.2">
      <c r="A1605" s="167" t="s">
        <v>5161</v>
      </c>
      <c r="B1605" s="163" t="s">
        <v>4322</v>
      </c>
      <c r="C1605" s="164" t="s">
        <v>4323</v>
      </c>
      <c r="D1605">
        <v>97.2</v>
      </c>
      <c r="E1605" s="4">
        <v>4961</v>
      </c>
      <c r="F1605">
        <f t="shared" si="48"/>
        <v>4</v>
      </c>
      <c r="G1605" s="6">
        <f t="shared" si="49"/>
        <v>1.7099397688077311</v>
      </c>
      <c r="H1605" s="4">
        <f>E1605*G1605*Inputs!$B$4/SUMPRODUCT($E$5:$E$6785,$G$5:$G$6785)</f>
        <v>3918.4287365371606</v>
      </c>
    </row>
    <row r="1606" spans="1:8" x14ac:dyDescent="0.2">
      <c r="A1606" s="167" t="s">
        <v>5161</v>
      </c>
      <c r="B1606" s="163" t="s">
        <v>4324</v>
      </c>
      <c r="C1606" s="164" t="s">
        <v>4325</v>
      </c>
      <c r="D1606">
        <v>107</v>
      </c>
      <c r="E1606" s="4">
        <v>8782</v>
      </c>
      <c r="F1606">
        <f t="shared" ref="F1606:F1669" si="50">VLOOKUP(D1606,$K$5:$L$15,2)</f>
        <v>5</v>
      </c>
      <c r="G1606" s="6">
        <f t="shared" ref="G1606:G1669" si="51">VLOOKUP(F1606,$L$5:$M$15,2,0)</f>
        <v>2.0447540826884101</v>
      </c>
      <c r="H1606" s="4">
        <f>E1606*G1606*Inputs!$B$4/SUMPRODUCT($E$5:$E$6785,$G$5:$G$6785)</f>
        <v>8294.6187575766889</v>
      </c>
    </row>
    <row r="1607" spans="1:8" x14ac:dyDescent="0.2">
      <c r="A1607" s="167" t="s">
        <v>5161</v>
      </c>
      <c r="B1607" s="163" t="s">
        <v>4326</v>
      </c>
      <c r="C1607" s="164" t="s">
        <v>4327</v>
      </c>
      <c r="D1607">
        <v>121.3</v>
      </c>
      <c r="E1607" s="4">
        <v>6284</v>
      </c>
      <c r="F1607">
        <f t="shared" si="50"/>
        <v>6</v>
      </c>
      <c r="G1607" s="6">
        <f t="shared" si="51"/>
        <v>2.4451266266449672</v>
      </c>
      <c r="H1607" s="4">
        <f>E1607*G1607*Inputs!$B$4/SUMPRODUCT($E$5:$E$6785,$G$5:$G$6785)</f>
        <v>7097.4026463243945</v>
      </c>
    </row>
    <row r="1608" spans="1:8" x14ac:dyDescent="0.2">
      <c r="A1608" s="167" t="s">
        <v>5161</v>
      </c>
      <c r="B1608" s="163" t="s">
        <v>4328</v>
      </c>
      <c r="C1608" s="164" t="s">
        <v>4329</v>
      </c>
      <c r="D1608">
        <v>111.9</v>
      </c>
      <c r="E1608" s="4">
        <v>8312</v>
      </c>
      <c r="F1608">
        <f t="shared" si="50"/>
        <v>6</v>
      </c>
      <c r="G1608" s="6">
        <f t="shared" si="51"/>
        <v>2.4451266266449672</v>
      </c>
      <c r="H1608" s="4">
        <f>E1608*G1608*Inputs!$B$4/SUMPRODUCT($E$5:$E$6785,$G$5:$G$6785)</f>
        <v>9387.9075105423872</v>
      </c>
    </row>
    <row r="1609" spans="1:8" x14ac:dyDescent="0.2">
      <c r="A1609" s="167" t="s">
        <v>5161</v>
      </c>
      <c r="B1609" s="163" t="s">
        <v>4330</v>
      </c>
      <c r="C1609" s="164" t="s">
        <v>4331</v>
      </c>
      <c r="D1609">
        <v>81.7</v>
      </c>
      <c r="E1609" s="4">
        <v>6856</v>
      </c>
      <c r="F1609">
        <f t="shared" si="50"/>
        <v>3</v>
      </c>
      <c r="G1609" s="6">
        <f t="shared" si="51"/>
        <v>1.4299489790507947</v>
      </c>
      <c r="H1609" s="4">
        <f>E1609*G1609*Inputs!$B$4/SUMPRODUCT($E$5:$E$6785,$G$5:$G$6785)</f>
        <v>4528.4884421519437</v>
      </c>
    </row>
    <row r="1610" spans="1:8" x14ac:dyDescent="0.2">
      <c r="A1610" s="167" t="s">
        <v>5161</v>
      </c>
      <c r="B1610" s="163" t="s">
        <v>4332</v>
      </c>
      <c r="C1610" s="164" t="s">
        <v>4333</v>
      </c>
      <c r="D1610">
        <v>117.4</v>
      </c>
      <c r="E1610" s="4">
        <v>8025</v>
      </c>
      <c r="F1610">
        <f t="shared" si="50"/>
        <v>6</v>
      </c>
      <c r="G1610" s="6">
        <f t="shared" si="51"/>
        <v>2.4451266266449672</v>
      </c>
      <c r="H1610" s="4">
        <f>E1610*G1610*Inputs!$B$4/SUMPRODUCT($E$5:$E$6785,$G$5:$G$6785)</f>
        <v>9063.7581535253448</v>
      </c>
    </row>
    <row r="1611" spans="1:8" x14ac:dyDescent="0.2">
      <c r="A1611" s="167" t="s">
        <v>5161</v>
      </c>
      <c r="B1611" s="163" t="s">
        <v>4334</v>
      </c>
      <c r="C1611" s="164" t="s">
        <v>4335</v>
      </c>
      <c r="D1611">
        <v>106.5</v>
      </c>
      <c r="E1611" s="4">
        <v>8732</v>
      </c>
      <c r="F1611">
        <f t="shared" si="50"/>
        <v>5</v>
      </c>
      <c r="G1611" s="6">
        <f t="shared" si="51"/>
        <v>2.0447540826884101</v>
      </c>
      <c r="H1611" s="4">
        <f>E1611*G1611*Inputs!$B$4/SUMPRODUCT($E$5:$E$6785,$G$5:$G$6785)</f>
        <v>8247.393645087639</v>
      </c>
    </row>
    <row r="1612" spans="1:8" x14ac:dyDescent="0.2">
      <c r="A1612" s="167" t="s">
        <v>5161</v>
      </c>
      <c r="B1612" s="163" t="s">
        <v>4336</v>
      </c>
      <c r="C1612" s="164" t="s">
        <v>4337</v>
      </c>
      <c r="D1612">
        <v>87</v>
      </c>
      <c r="E1612" s="4">
        <v>6862</v>
      </c>
      <c r="F1612">
        <f t="shared" si="50"/>
        <v>4</v>
      </c>
      <c r="G1612" s="6">
        <f t="shared" si="51"/>
        <v>1.7099397688077311</v>
      </c>
      <c r="H1612" s="4">
        <f>E1612*G1612*Inputs!$B$4/SUMPRODUCT($E$5:$E$6785,$G$5:$G$6785)</f>
        <v>5419.9270288486186</v>
      </c>
    </row>
    <row r="1613" spans="1:8" x14ac:dyDescent="0.2">
      <c r="A1613" s="167" t="s">
        <v>5161</v>
      </c>
      <c r="B1613" s="163" t="s">
        <v>4338</v>
      </c>
      <c r="C1613" s="164" t="s">
        <v>4339</v>
      </c>
      <c r="D1613">
        <v>74.7</v>
      </c>
      <c r="E1613" s="4">
        <v>8357</v>
      </c>
      <c r="F1613">
        <f t="shared" si="50"/>
        <v>3</v>
      </c>
      <c r="G1613" s="6">
        <f t="shared" si="51"/>
        <v>1.4299489790507947</v>
      </c>
      <c r="H1613" s="4">
        <f>E1613*G1613*Inputs!$B$4/SUMPRODUCT($E$5:$E$6785,$G$5:$G$6785)</f>
        <v>5519.9209321854996</v>
      </c>
    </row>
    <row r="1614" spans="1:8" x14ac:dyDescent="0.2">
      <c r="A1614" s="167" t="s">
        <v>5161</v>
      </c>
      <c r="B1614" s="163" t="s">
        <v>4340</v>
      </c>
      <c r="C1614" s="164" t="s">
        <v>4341</v>
      </c>
      <c r="D1614">
        <v>83.6</v>
      </c>
      <c r="E1614" s="4">
        <v>8200</v>
      </c>
      <c r="F1614">
        <f t="shared" si="50"/>
        <v>3</v>
      </c>
      <c r="G1614" s="6">
        <f t="shared" si="51"/>
        <v>1.4299489790507947</v>
      </c>
      <c r="H1614" s="4">
        <f>E1614*G1614*Inputs!$B$4/SUMPRODUCT($E$5:$E$6785,$G$5:$G$6785)</f>
        <v>5416.2201320953818</v>
      </c>
    </row>
    <row r="1615" spans="1:8" x14ac:dyDescent="0.2">
      <c r="A1615" s="167" t="s">
        <v>4344</v>
      </c>
      <c r="B1615" s="163" t="s">
        <v>4342</v>
      </c>
      <c r="C1615" s="164" t="s">
        <v>4343</v>
      </c>
      <c r="D1615">
        <v>117.3</v>
      </c>
      <c r="E1615" s="4">
        <v>7864</v>
      </c>
      <c r="F1615">
        <f t="shared" si="50"/>
        <v>6</v>
      </c>
      <c r="G1615" s="6">
        <f t="shared" si="51"/>
        <v>2.4451266266449672</v>
      </c>
      <c r="H1615" s="4">
        <f>E1615*G1615*Inputs!$B$4/SUMPRODUCT($E$5:$E$6785,$G$5:$G$6785)</f>
        <v>8881.9182703206607</v>
      </c>
    </row>
    <row r="1616" spans="1:8" x14ac:dyDescent="0.2">
      <c r="A1616" s="167" t="s">
        <v>4344</v>
      </c>
      <c r="B1616" s="163" t="s">
        <v>4345</v>
      </c>
      <c r="C1616" s="164" t="s">
        <v>4346</v>
      </c>
      <c r="D1616">
        <v>77.099999999999994</v>
      </c>
      <c r="E1616" s="4">
        <v>6001</v>
      </c>
      <c r="F1616">
        <f t="shared" si="50"/>
        <v>3</v>
      </c>
      <c r="G1616" s="6">
        <f t="shared" si="51"/>
        <v>1.4299489790507947</v>
      </c>
      <c r="H1616" s="4">
        <f>E1616*G1616*Inputs!$B$4/SUMPRODUCT($E$5:$E$6785,$G$5:$G$6785)</f>
        <v>3963.7484161834614</v>
      </c>
    </row>
    <row r="1617" spans="1:8" x14ac:dyDescent="0.2">
      <c r="A1617" s="167" t="s">
        <v>4344</v>
      </c>
      <c r="B1617" s="163" t="s">
        <v>4347</v>
      </c>
      <c r="C1617" s="164" t="s">
        <v>4348</v>
      </c>
      <c r="D1617">
        <v>87.7</v>
      </c>
      <c r="E1617" s="4">
        <v>10695</v>
      </c>
      <c r="F1617">
        <f t="shared" si="50"/>
        <v>4</v>
      </c>
      <c r="G1617" s="6">
        <f t="shared" si="51"/>
        <v>1.7099397688077311</v>
      </c>
      <c r="H1617" s="4">
        <f>E1617*G1617*Inputs!$B$4/SUMPRODUCT($E$5:$E$6785,$G$5:$G$6785)</f>
        <v>8447.4088565339534</v>
      </c>
    </row>
    <row r="1618" spans="1:8" x14ac:dyDescent="0.2">
      <c r="A1618" s="167" t="s">
        <v>4344</v>
      </c>
      <c r="B1618" s="163" t="s">
        <v>4349</v>
      </c>
      <c r="C1618" s="164" t="s">
        <v>4350</v>
      </c>
      <c r="D1618">
        <v>85.3</v>
      </c>
      <c r="E1618" s="4">
        <v>11784</v>
      </c>
      <c r="F1618">
        <f t="shared" si="50"/>
        <v>3</v>
      </c>
      <c r="G1618" s="6">
        <f t="shared" si="51"/>
        <v>1.4299489790507947</v>
      </c>
      <c r="H1618" s="4">
        <f>E1618*G1618*Inputs!$B$4/SUMPRODUCT($E$5:$E$6785,$G$5:$G$6785)</f>
        <v>7783.5046386112172</v>
      </c>
    </row>
    <row r="1619" spans="1:8" x14ac:dyDescent="0.2">
      <c r="A1619" s="167" t="s">
        <v>4344</v>
      </c>
      <c r="B1619" s="163" t="s">
        <v>4351</v>
      </c>
      <c r="C1619" s="164" t="s">
        <v>4352</v>
      </c>
      <c r="D1619">
        <v>70.8</v>
      </c>
      <c r="E1619" s="4">
        <v>7606</v>
      </c>
      <c r="F1619">
        <f t="shared" si="50"/>
        <v>2</v>
      </c>
      <c r="G1619" s="6">
        <f t="shared" si="51"/>
        <v>1.195804741189294</v>
      </c>
      <c r="H1619" s="4">
        <f>E1619*G1619*Inputs!$B$4/SUMPRODUCT($E$5:$E$6785,$G$5:$G$6785)</f>
        <v>4201.2498000694259</v>
      </c>
    </row>
    <row r="1620" spans="1:8" x14ac:dyDescent="0.2">
      <c r="A1620" s="167" t="s">
        <v>4344</v>
      </c>
      <c r="B1620" s="163" t="s">
        <v>6625</v>
      </c>
      <c r="C1620" s="164" t="s">
        <v>6626</v>
      </c>
      <c r="D1620">
        <v>110</v>
      </c>
      <c r="E1620" s="4">
        <v>7158</v>
      </c>
      <c r="F1620">
        <f t="shared" si="50"/>
        <v>5</v>
      </c>
      <c r="G1620" s="6">
        <f t="shared" si="51"/>
        <v>2.0447540826884101</v>
      </c>
      <c r="H1620" s="4">
        <f>E1620*G1620*Inputs!$B$4/SUMPRODUCT($E$5:$E$6785,$G$5:$G$6785)</f>
        <v>6760.7471039323555</v>
      </c>
    </row>
    <row r="1621" spans="1:8" x14ac:dyDescent="0.2">
      <c r="A1621" s="167" t="s">
        <v>4344</v>
      </c>
      <c r="B1621" s="163" t="s">
        <v>6627</v>
      </c>
      <c r="C1621" s="164" t="s">
        <v>6628</v>
      </c>
      <c r="D1621">
        <v>114.4</v>
      </c>
      <c r="E1621" s="4">
        <v>5955</v>
      </c>
      <c r="F1621">
        <f t="shared" si="50"/>
        <v>6</v>
      </c>
      <c r="G1621" s="6">
        <f t="shared" si="51"/>
        <v>2.4451266266449672</v>
      </c>
      <c r="H1621" s="4">
        <f>E1621*G1621*Inputs!$B$4/SUMPRODUCT($E$5:$E$6785,$G$5:$G$6785)</f>
        <v>6725.8167980365643</v>
      </c>
    </row>
    <row r="1622" spans="1:8" x14ac:dyDescent="0.2">
      <c r="A1622" s="167" t="s">
        <v>4344</v>
      </c>
      <c r="B1622" s="163" t="s">
        <v>6629</v>
      </c>
      <c r="C1622" s="164" t="s">
        <v>6630</v>
      </c>
      <c r="D1622">
        <v>67.099999999999994</v>
      </c>
      <c r="E1622" s="4">
        <v>9949</v>
      </c>
      <c r="F1622">
        <f t="shared" si="50"/>
        <v>2</v>
      </c>
      <c r="G1622" s="6">
        <f t="shared" si="51"/>
        <v>1.195804741189294</v>
      </c>
      <c r="H1622" s="4">
        <f>E1622*G1622*Inputs!$B$4/SUMPRODUCT($E$5:$E$6785,$G$5:$G$6785)</f>
        <v>5495.4291691941517</v>
      </c>
    </row>
    <row r="1623" spans="1:8" x14ac:dyDescent="0.2">
      <c r="A1623" s="167" t="s">
        <v>4344</v>
      </c>
      <c r="B1623" s="163" t="s">
        <v>6631</v>
      </c>
      <c r="C1623" s="164" t="s">
        <v>6632</v>
      </c>
      <c r="D1623">
        <v>132.1</v>
      </c>
      <c r="E1623" s="4">
        <v>9715</v>
      </c>
      <c r="F1623">
        <f t="shared" si="50"/>
        <v>7</v>
      </c>
      <c r="G1623" s="6">
        <f t="shared" si="51"/>
        <v>2.9238940129502371</v>
      </c>
      <c r="H1623" s="4">
        <f>E1623*G1623*Inputs!$B$4/SUMPRODUCT($E$5:$E$6785,$G$5:$G$6785)</f>
        <v>13120.982119936245</v>
      </c>
    </row>
    <row r="1624" spans="1:8" x14ac:dyDescent="0.2">
      <c r="A1624" s="167" t="s">
        <v>4344</v>
      </c>
      <c r="B1624" s="163" t="s">
        <v>6633</v>
      </c>
      <c r="C1624" s="164" t="s">
        <v>6634</v>
      </c>
      <c r="D1624">
        <v>127.7</v>
      </c>
      <c r="E1624" s="4">
        <v>6685</v>
      </c>
      <c r="F1624">
        <f t="shared" si="50"/>
        <v>7</v>
      </c>
      <c r="G1624" s="6">
        <f t="shared" si="51"/>
        <v>2.9238940129502371</v>
      </c>
      <c r="H1624" s="4">
        <f>E1624*G1624*Inputs!$B$4/SUMPRODUCT($E$5:$E$6785,$G$5:$G$6785)</f>
        <v>9028.6943357461441</v>
      </c>
    </row>
    <row r="1625" spans="1:8" x14ac:dyDescent="0.2">
      <c r="A1625" s="167" t="s">
        <v>4344</v>
      </c>
      <c r="B1625" s="163" t="s">
        <v>6635</v>
      </c>
      <c r="C1625" s="164" t="s">
        <v>6636</v>
      </c>
      <c r="D1625">
        <v>143</v>
      </c>
      <c r="E1625" s="4">
        <v>5652</v>
      </c>
      <c r="F1625">
        <f t="shared" si="50"/>
        <v>8</v>
      </c>
      <c r="G1625" s="6">
        <f t="shared" si="51"/>
        <v>3.4964063234208851</v>
      </c>
      <c r="H1625" s="4">
        <f>E1625*G1625*Inputs!$B$4/SUMPRODUCT($E$5:$E$6785,$G$5:$G$6785)</f>
        <v>9128.2171501705161</v>
      </c>
    </row>
    <row r="1626" spans="1:8" x14ac:dyDescent="0.2">
      <c r="A1626" s="167" t="s">
        <v>4344</v>
      </c>
      <c r="B1626" s="163" t="s">
        <v>6637</v>
      </c>
      <c r="C1626" s="164" t="s">
        <v>6638</v>
      </c>
      <c r="D1626">
        <v>106.5</v>
      </c>
      <c r="E1626" s="4">
        <v>9370</v>
      </c>
      <c r="F1626">
        <f t="shared" si="50"/>
        <v>5</v>
      </c>
      <c r="G1626" s="6">
        <f t="shared" si="51"/>
        <v>2.0447540826884101</v>
      </c>
      <c r="H1626" s="4">
        <f>E1626*G1626*Inputs!$B$4/SUMPRODUCT($E$5:$E$6785,$G$5:$G$6785)</f>
        <v>8849.986080447914</v>
      </c>
    </row>
    <row r="1627" spans="1:8" x14ac:dyDescent="0.2">
      <c r="A1627" s="167" t="s">
        <v>4344</v>
      </c>
      <c r="B1627" s="163" t="s">
        <v>6639</v>
      </c>
      <c r="C1627" s="164" t="s">
        <v>6640</v>
      </c>
      <c r="D1627">
        <v>181.1</v>
      </c>
      <c r="E1627" s="4">
        <v>8125</v>
      </c>
      <c r="F1627">
        <f t="shared" si="50"/>
        <v>10</v>
      </c>
      <c r="G1627" s="6">
        <f t="shared" si="51"/>
        <v>4.9996826525224378</v>
      </c>
      <c r="H1627" s="4">
        <f>E1627*G1627*Inputs!$B$4/SUMPRODUCT($E$5:$E$6785,$G$5:$G$6785)</f>
        <v>18764.099248907878</v>
      </c>
    </row>
    <row r="1628" spans="1:8" x14ac:dyDescent="0.2">
      <c r="A1628" s="167" t="s">
        <v>4344</v>
      </c>
      <c r="B1628" s="163" t="s">
        <v>6641</v>
      </c>
      <c r="C1628" s="164" t="s">
        <v>6642</v>
      </c>
      <c r="D1628">
        <v>129.19999999999999</v>
      </c>
      <c r="E1628" s="4">
        <v>9462</v>
      </c>
      <c r="F1628">
        <f t="shared" si="50"/>
        <v>7</v>
      </c>
      <c r="G1628" s="6">
        <f t="shared" si="51"/>
        <v>2.9238940129502371</v>
      </c>
      <c r="H1628" s="4">
        <f>E1628*G1628*Inputs!$B$4/SUMPRODUCT($E$5:$E$6785,$G$5:$G$6785)</f>
        <v>12779.28284290651</v>
      </c>
    </row>
    <row r="1629" spans="1:8" x14ac:dyDescent="0.2">
      <c r="A1629" s="167" t="s">
        <v>4344</v>
      </c>
      <c r="B1629" s="163" t="s">
        <v>6643</v>
      </c>
      <c r="C1629" s="164" t="s">
        <v>6644</v>
      </c>
      <c r="D1629">
        <v>135.1</v>
      </c>
      <c r="E1629" s="4">
        <v>8093</v>
      </c>
      <c r="F1629">
        <f t="shared" si="50"/>
        <v>7</v>
      </c>
      <c r="G1629" s="6">
        <f t="shared" si="51"/>
        <v>2.9238940129502371</v>
      </c>
      <c r="H1629" s="4">
        <f>E1629*G1629*Inputs!$B$4/SUMPRODUCT($E$5:$E$6785,$G$5:$G$6785)</f>
        <v>10930.325094868145</v>
      </c>
    </row>
    <row r="1630" spans="1:8" x14ac:dyDescent="0.2">
      <c r="A1630" s="167" t="s">
        <v>4344</v>
      </c>
      <c r="B1630" s="163" t="s">
        <v>6645</v>
      </c>
      <c r="C1630" s="164" t="s">
        <v>6646</v>
      </c>
      <c r="D1630">
        <v>72</v>
      </c>
      <c r="E1630" s="4">
        <v>6087</v>
      </c>
      <c r="F1630">
        <f t="shared" si="50"/>
        <v>2</v>
      </c>
      <c r="G1630" s="6">
        <f t="shared" si="51"/>
        <v>1.195804741189294</v>
      </c>
      <c r="H1630" s="4">
        <f>E1630*G1630*Inputs!$B$4/SUMPRODUCT($E$5:$E$6785,$G$5:$G$6785)</f>
        <v>3362.2150319514326</v>
      </c>
    </row>
    <row r="1631" spans="1:8" x14ac:dyDescent="0.2">
      <c r="A1631" s="167" t="s">
        <v>4344</v>
      </c>
      <c r="B1631" s="163" t="s">
        <v>6647</v>
      </c>
      <c r="C1631" s="164" t="s">
        <v>6648</v>
      </c>
      <c r="D1631">
        <v>118.7</v>
      </c>
      <c r="E1631" s="4">
        <v>6336</v>
      </c>
      <c r="F1631">
        <f t="shared" si="50"/>
        <v>6</v>
      </c>
      <c r="G1631" s="6">
        <f t="shared" si="51"/>
        <v>2.4451266266449672</v>
      </c>
      <c r="H1631" s="4">
        <f>E1631*G1631*Inputs!$B$4/SUMPRODUCT($E$5:$E$6785,$G$5:$G$6785)</f>
        <v>7156.1335402787017</v>
      </c>
    </row>
    <row r="1632" spans="1:8" x14ac:dyDescent="0.2">
      <c r="A1632" s="167" t="s">
        <v>4344</v>
      </c>
      <c r="B1632" s="163" t="s">
        <v>6649</v>
      </c>
      <c r="C1632" s="164" t="s">
        <v>6650</v>
      </c>
      <c r="D1632">
        <v>140.80000000000001</v>
      </c>
      <c r="E1632" s="4">
        <v>6783</v>
      </c>
      <c r="F1632">
        <f t="shared" si="50"/>
        <v>8</v>
      </c>
      <c r="G1632" s="6">
        <f t="shared" si="51"/>
        <v>3.4964063234208851</v>
      </c>
      <c r="H1632" s="4">
        <f>E1632*G1632*Inputs!$B$4/SUMPRODUCT($E$5:$E$6785,$G$5:$G$6785)</f>
        <v>10954.829605379797</v>
      </c>
    </row>
    <row r="1633" spans="1:8" x14ac:dyDescent="0.2">
      <c r="A1633" s="167" t="s">
        <v>4344</v>
      </c>
      <c r="B1633" s="163" t="s">
        <v>6651</v>
      </c>
      <c r="C1633" s="164" t="s">
        <v>6652</v>
      </c>
      <c r="D1633">
        <v>133.5</v>
      </c>
      <c r="E1633" s="4">
        <v>6445</v>
      </c>
      <c r="F1633">
        <f t="shared" si="50"/>
        <v>7</v>
      </c>
      <c r="G1633" s="6">
        <f t="shared" si="51"/>
        <v>2.9238940129502371</v>
      </c>
      <c r="H1633" s="4">
        <f>E1633*G1633*Inputs!$B$4/SUMPRODUCT($E$5:$E$6785,$G$5:$G$6785)</f>
        <v>8704.5527290776208</v>
      </c>
    </row>
    <row r="1634" spans="1:8" x14ac:dyDescent="0.2">
      <c r="A1634" s="167" t="s">
        <v>4344</v>
      </c>
      <c r="B1634" s="163" t="s">
        <v>6653</v>
      </c>
      <c r="C1634" s="164" t="s">
        <v>6654</v>
      </c>
      <c r="D1634">
        <v>127.8</v>
      </c>
      <c r="E1634" s="4">
        <v>8935</v>
      </c>
      <c r="F1634">
        <f t="shared" si="50"/>
        <v>7</v>
      </c>
      <c r="G1634" s="6">
        <f t="shared" si="51"/>
        <v>2.9238940129502371</v>
      </c>
      <c r="H1634" s="4">
        <f>E1634*G1634*Inputs!$B$4/SUMPRODUCT($E$5:$E$6785,$G$5:$G$6785)</f>
        <v>12067.521898263547</v>
      </c>
    </row>
    <row r="1635" spans="1:8" x14ac:dyDescent="0.2">
      <c r="A1635" s="167" t="s">
        <v>4344</v>
      </c>
      <c r="B1635" s="163" t="s">
        <v>6655</v>
      </c>
      <c r="C1635" s="164" t="s">
        <v>6656</v>
      </c>
      <c r="D1635">
        <v>85.2</v>
      </c>
      <c r="E1635" s="4">
        <v>8011</v>
      </c>
      <c r="F1635">
        <f t="shared" si="50"/>
        <v>3</v>
      </c>
      <c r="G1635" s="6">
        <f t="shared" si="51"/>
        <v>1.4299489790507947</v>
      </c>
      <c r="H1635" s="4">
        <f>E1635*G1635*Inputs!$B$4/SUMPRODUCT($E$5:$E$6785,$G$5:$G$6785)</f>
        <v>5291.3828631970855</v>
      </c>
    </row>
    <row r="1636" spans="1:8" x14ac:dyDescent="0.2">
      <c r="A1636" s="167" t="s">
        <v>4344</v>
      </c>
      <c r="B1636" s="163" t="s">
        <v>6657</v>
      </c>
      <c r="C1636" s="164" t="s">
        <v>6658</v>
      </c>
      <c r="D1636">
        <v>167.3</v>
      </c>
      <c r="E1636" s="4">
        <v>10885</v>
      </c>
      <c r="F1636">
        <f t="shared" si="50"/>
        <v>10</v>
      </c>
      <c r="G1636" s="6">
        <f t="shared" si="51"/>
        <v>4.9996826525224378</v>
      </c>
      <c r="H1636" s="4">
        <f>E1636*G1636*Inputs!$B$4/SUMPRODUCT($E$5:$E$6785,$G$5:$G$6785)</f>
        <v>25138.11942453689</v>
      </c>
    </row>
    <row r="1637" spans="1:8" x14ac:dyDescent="0.2">
      <c r="A1637" s="167" t="s">
        <v>4344</v>
      </c>
      <c r="B1637" s="163" t="s">
        <v>6659</v>
      </c>
      <c r="C1637" s="164" t="s">
        <v>6660</v>
      </c>
      <c r="D1637">
        <v>65.5</v>
      </c>
      <c r="E1637" s="4">
        <v>7646</v>
      </c>
      <c r="F1637">
        <f t="shared" si="50"/>
        <v>2</v>
      </c>
      <c r="G1637" s="6">
        <f t="shared" si="51"/>
        <v>1.195804741189294</v>
      </c>
      <c r="H1637" s="4">
        <f>E1637*G1637*Inputs!$B$4/SUMPRODUCT($E$5:$E$6785,$G$5:$G$6785)</f>
        <v>4223.3441981765491</v>
      </c>
    </row>
    <row r="1638" spans="1:8" x14ac:dyDescent="0.2">
      <c r="A1638" s="167" t="s">
        <v>4344</v>
      </c>
      <c r="B1638" s="163" t="s">
        <v>6661</v>
      </c>
      <c r="C1638" s="164" t="s">
        <v>6662</v>
      </c>
      <c r="D1638">
        <v>98.1</v>
      </c>
      <c r="E1638" s="4">
        <v>9720</v>
      </c>
      <c r="F1638">
        <f t="shared" si="50"/>
        <v>4</v>
      </c>
      <c r="G1638" s="6">
        <f t="shared" si="51"/>
        <v>1.7099397688077311</v>
      </c>
      <c r="H1638" s="4">
        <f>E1638*G1638*Inputs!$B$4/SUMPRODUCT($E$5:$E$6785,$G$5:$G$6785)</f>
        <v>7677.3084698934099</v>
      </c>
    </row>
    <row r="1639" spans="1:8" x14ac:dyDescent="0.2">
      <c r="A1639" s="167" t="s">
        <v>4344</v>
      </c>
      <c r="B1639" s="163" t="s">
        <v>6663</v>
      </c>
      <c r="C1639" s="164" t="s">
        <v>6664</v>
      </c>
      <c r="D1639">
        <v>94</v>
      </c>
      <c r="E1639" s="4">
        <v>6245</v>
      </c>
      <c r="F1639">
        <f t="shared" si="50"/>
        <v>4</v>
      </c>
      <c r="G1639" s="6">
        <f t="shared" si="51"/>
        <v>1.7099397688077311</v>
      </c>
      <c r="H1639" s="4">
        <f>E1639*G1639*Inputs!$B$4/SUMPRODUCT($E$5:$E$6785,$G$5:$G$6785)</f>
        <v>4932.5917072514758</v>
      </c>
    </row>
    <row r="1640" spans="1:8" x14ac:dyDescent="0.2">
      <c r="A1640" s="167" t="s">
        <v>4344</v>
      </c>
      <c r="B1640" s="163" t="s">
        <v>6665</v>
      </c>
      <c r="C1640" s="164" t="s">
        <v>6666</v>
      </c>
      <c r="D1640">
        <v>169.3</v>
      </c>
      <c r="E1640" s="4">
        <v>9427</v>
      </c>
      <c r="F1640">
        <f t="shared" si="50"/>
        <v>10</v>
      </c>
      <c r="G1640" s="6">
        <f t="shared" si="51"/>
        <v>4.9996826525224378</v>
      </c>
      <c r="H1640" s="4">
        <f>E1640*G1640*Inputs!$B$4/SUMPRODUCT($E$5:$E$6785,$G$5:$G$6785)</f>
        <v>21770.973983932869</v>
      </c>
    </row>
    <row r="1641" spans="1:8" x14ac:dyDescent="0.2">
      <c r="A1641" s="167" t="s">
        <v>4344</v>
      </c>
      <c r="B1641" s="163" t="s">
        <v>6667</v>
      </c>
      <c r="C1641" s="164" t="s">
        <v>6668</v>
      </c>
      <c r="D1641">
        <v>151.1</v>
      </c>
      <c r="E1641" s="4">
        <v>7416</v>
      </c>
      <c r="F1641">
        <f t="shared" si="50"/>
        <v>9</v>
      </c>
      <c r="G1641" s="6">
        <f t="shared" si="51"/>
        <v>4.1810192586709229</v>
      </c>
      <c r="H1641" s="4">
        <f>E1641*G1641*Inputs!$B$4/SUMPRODUCT($E$5:$E$6785,$G$5:$G$6785)</f>
        <v>14322.334149277338</v>
      </c>
    </row>
    <row r="1642" spans="1:8" x14ac:dyDescent="0.2">
      <c r="A1642" s="167" t="s">
        <v>4344</v>
      </c>
      <c r="B1642" s="163" t="s">
        <v>6669</v>
      </c>
      <c r="C1642" s="164" t="s">
        <v>6670</v>
      </c>
      <c r="D1642">
        <v>108.8</v>
      </c>
      <c r="E1642" s="4">
        <v>6912</v>
      </c>
      <c r="F1642">
        <f t="shared" si="50"/>
        <v>5</v>
      </c>
      <c r="G1642" s="6">
        <f t="shared" si="51"/>
        <v>2.0447540826884101</v>
      </c>
      <c r="H1642" s="4">
        <f>E1642*G1642*Inputs!$B$4/SUMPRODUCT($E$5:$E$6785,$G$5:$G$6785)</f>
        <v>6528.3995504862305</v>
      </c>
    </row>
    <row r="1643" spans="1:8" x14ac:dyDescent="0.2">
      <c r="A1643" s="167" t="s">
        <v>4344</v>
      </c>
      <c r="B1643" s="163" t="s">
        <v>6671</v>
      </c>
      <c r="C1643" s="164" t="s">
        <v>6672</v>
      </c>
      <c r="D1643">
        <v>76.2</v>
      </c>
      <c r="E1643" s="4">
        <v>6477</v>
      </c>
      <c r="F1643">
        <f t="shared" si="50"/>
        <v>3</v>
      </c>
      <c r="G1643" s="6">
        <f t="shared" si="51"/>
        <v>1.4299489790507947</v>
      </c>
      <c r="H1643" s="4">
        <f>E1643*G1643*Inputs!$B$4/SUMPRODUCT($E$5:$E$6785,$G$5:$G$6785)</f>
        <v>4278.1533897050958</v>
      </c>
    </row>
    <row r="1644" spans="1:8" x14ac:dyDescent="0.2">
      <c r="A1644" s="167" t="s">
        <v>4344</v>
      </c>
      <c r="B1644" s="163" t="s">
        <v>6673</v>
      </c>
      <c r="C1644" s="164" t="s">
        <v>6674</v>
      </c>
      <c r="D1644">
        <v>116.9</v>
      </c>
      <c r="E1644" s="4">
        <v>8460</v>
      </c>
      <c r="F1644">
        <f t="shared" si="50"/>
        <v>6</v>
      </c>
      <c r="G1644" s="6">
        <f t="shared" si="51"/>
        <v>2.4451266266449672</v>
      </c>
      <c r="H1644" s="4">
        <f>E1644*G1644*Inputs!$B$4/SUMPRODUCT($E$5:$E$6785,$G$5:$G$6785)</f>
        <v>9555.0646702584945</v>
      </c>
    </row>
    <row r="1645" spans="1:8" x14ac:dyDescent="0.2">
      <c r="A1645" s="167" t="s">
        <v>4344</v>
      </c>
      <c r="B1645" s="163" t="s">
        <v>6675</v>
      </c>
      <c r="C1645" s="164" t="s">
        <v>6676</v>
      </c>
      <c r="D1645">
        <v>132.30000000000001</v>
      </c>
      <c r="E1645" s="4">
        <v>14361</v>
      </c>
      <c r="F1645">
        <f t="shared" si="50"/>
        <v>7</v>
      </c>
      <c r="G1645" s="6">
        <f t="shared" si="51"/>
        <v>2.9238940129502371</v>
      </c>
      <c r="H1645" s="4">
        <f>E1645*G1645*Inputs!$B$4/SUMPRODUCT($E$5:$E$6785,$G$5:$G$6785)</f>
        <v>19395.823389027733</v>
      </c>
    </row>
    <row r="1646" spans="1:8" x14ac:dyDescent="0.2">
      <c r="A1646" s="167" t="s">
        <v>4344</v>
      </c>
      <c r="B1646" s="163" t="s">
        <v>6677</v>
      </c>
      <c r="C1646" s="164" t="s">
        <v>6678</v>
      </c>
      <c r="D1646">
        <v>132.69999999999999</v>
      </c>
      <c r="E1646" s="4">
        <v>9546</v>
      </c>
      <c r="F1646">
        <f t="shared" si="50"/>
        <v>7</v>
      </c>
      <c r="G1646" s="6">
        <f t="shared" si="51"/>
        <v>2.9238940129502371</v>
      </c>
      <c r="H1646" s="4">
        <f>E1646*G1646*Inputs!$B$4/SUMPRODUCT($E$5:$E$6785,$G$5:$G$6785)</f>
        <v>12892.732405240493</v>
      </c>
    </row>
    <row r="1647" spans="1:8" x14ac:dyDescent="0.2">
      <c r="A1647" s="167" t="s">
        <v>4344</v>
      </c>
      <c r="B1647" s="163" t="s">
        <v>6679</v>
      </c>
      <c r="C1647" s="164" t="s">
        <v>6680</v>
      </c>
      <c r="D1647">
        <v>60.8</v>
      </c>
      <c r="E1647" s="4">
        <v>6439</v>
      </c>
      <c r="F1647">
        <f t="shared" si="50"/>
        <v>1</v>
      </c>
      <c r="G1647" s="6">
        <f t="shared" si="51"/>
        <v>1</v>
      </c>
      <c r="H1647" s="4">
        <f>E1647*G1647*Inputs!$B$4/SUMPRODUCT($E$5:$E$6785,$G$5:$G$6785)</f>
        <v>2974.2696385003737</v>
      </c>
    </row>
    <row r="1648" spans="1:8" x14ac:dyDescent="0.2">
      <c r="A1648" s="167" t="s">
        <v>4344</v>
      </c>
      <c r="B1648" s="163" t="s">
        <v>6681</v>
      </c>
      <c r="C1648" s="164" t="s">
        <v>6682</v>
      </c>
      <c r="D1648">
        <v>147.5</v>
      </c>
      <c r="E1648" s="4">
        <v>6087</v>
      </c>
      <c r="F1648">
        <f t="shared" si="50"/>
        <v>8</v>
      </c>
      <c r="G1648" s="6">
        <f t="shared" si="51"/>
        <v>3.4964063234208851</v>
      </c>
      <c r="H1648" s="4">
        <f>E1648*G1648*Inputs!$B$4/SUMPRODUCT($E$5:$E$6785,$G$5:$G$6785)</f>
        <v>9830.7604021740863</v>
      </c>
    </row>
    <row r="1649" spans="1:8" x14ac:dyDescent="0.2">
      <c r="A1649" s="167" t="s">
        <v>4344</v>
      </c>
      <c r="B1649" s="163" t="s">
        <v>6683</v>
      </c>
      <c r="C1649" s="164" t="s">
        <v>6684</v>
      </c>
      <c r="D1649">
        <v>106.1</v>
      </c>
      <c r="E1649" s="4">
        <v>5491</v>
      </c>
      <c r="F1649">
        <f t="shared" si="50"/>
        <v>5</v>
      </c>
      <c r="G1649" s="6">
        <f t="shared" si="51"/>
        <v>2.0447540826884101</v>
      </c>
      <c r="H1649" s="4">
        <f>E1649*G1649*Inputs!$B$4/SUMPRODUCT($E$5:$E$6785,$G$5:$G$6785)</f>
        <v>5186.2618535474385</v>
      </c>
    </row>
    <row r="1650" spans="1:8" x14ac:dyDescent="0.2">
      <c r="A1650" s="167" t="s">
        <v>4344</v>
      </c>
      <c r="B1650" s="163" t="s">
        <v>6685</v>
      </c>
      <c r="C1650" s="164" t="s">
        <v>6686</v>
      </c>
      <c r="D1650">
        <v>66.599999999999994</v>
      </c>
      <c r="E1650" s="4">
        <v>8691</v>
      </c>
      <c r="F1650">
        <f t="shared" si="50"/>
        <v>2</v>
      </c>
      <c r="G1650" s="6">
        <f t="shared" si="51"/>
        <v>1.195804741189294</v>
      </c>
      <c r="H1650" s="4">
        <f>E1650*G1650*Inputs!$B$4/SUMPRODUCT($E$5:$E$6785,$G$5:$G$6785)</f>
        <v>4800.5603487251356</v>
      </c>
    </row>
    <row r="1651" spans="1:8" x14ac:dyDescent="0.2">
      <c r="A1651" s="167" t="s">
        <v>4344</v>
      </c>
      <c r="B1651" s="163" t="s">
        <v>6687</v>
      </c>
      <c r="C1651" s="164" t="s">
        <v>6688</v>
      </c>
      <c r="D1651">
        <v>113.4</v>
      </c>
      <c r="E1651" s="4">
        <v>6229</v>
      </c>
      <c r="F1651">
        <f t="shared" si="50"/>
        <v>6</v>
      </c>
      <c r="G1651" s="6">
        <f t="shared" si="51"/>
        <v>2.4451266266449672</v>
      </c>
      <c r="H1651" s="4">
        <f>E1651*G1651*Inputs!$B$4/SUMPRODUCT($E$5:$E$6785,$G$5:$G$6785)</f>
        <v>7035.2834315650307</v>
      </c>
    </row>
    <row r="1652" spans="1:8" x14ac:dyDescent="0.2">
      <c r="A1652" s="167" t="s">
        <v>4344</v>
      </c>
      <c r="B1652" s="163" t="s">
        <v>6689</v>
      </c>
      <c r="C1652" s="164" t="s">
        <v>6690</v>
      </c>
      <c r="D1652">
        <v>66.599999999999994</v>
      </c>
      <c r="E1652" s="4">
        <v>8816</v>
      </c>
      <c r="F1652">
        <f t="shared" si="50"/>
        <v>2</v>
      </c>
      <c r="G1652" s="6">
        <f t="shared" si="51"/>
        <v>1.195804741189294</v>
      </c>
      <c r="H1652" s="4">
        <f>E1652*G1652*Inputs!$B$4/SUMPRODUCT($E$5:$E$6785,$G$5:$G$6785)</f>
        <v>4869.6053428098949</v>
      </c>
    </row>
    <row r="1653" spans="1:8" x14ac:dyDescent="0.2">
      <c r="A1653" s="167" t="s">
        <v>4344</v>
      </c>
      <c r="B1653" s="163" t="s">
        <v>6691</v>
      </c>
      <c r="C1653" s="164" t="s">
        <v>6692</v>
      </c>
      <c r="D1653">
        <v>171.9</v>
      </c>
      <c r="E1653" s="4">
        <v>9275</v>
      </c>
      <c r="F1653">
        <f t="shared" si="50"/>
        <v>10</v>
      </c>
      <c r="G1653" s="6">
        <f t="shared" si="51"/>
        <v>4.9996826525224378</v>
      </c>
      <c r="H1653" s="4">
        <f>E1653*G1653*Inputs!$B$4/SUMPRODUCT($E$5:$E$6785,$G$5:$G$6785)</f>
        <v>21419.9409887533</v>
      </c>
    </row>
    <row r="1654" spans="1:8" x14ac:dyDescent="0.2">
      <c r="A1654" s="167" t="s">
        <v>4344</v>
      </c>
      <c r="B1654" s="163" t="s">
        <v>6693</v>
      </c>
      <c r="C1654" s="164" t="s">
        <v>6694</v>
      </c>
      <c r="D1654">
        <v>126.8</v>
      </c>
      <c r="E1654" s="4">
        <v>8307</v>
      </c>
      <c r="F1654">
        <f t="shared" si="50"/>
        <v>7</v>
      </c>
      <c r="G1654" s="6">
        <f t="shared" si="51"/>
        <v>2.9238940129502371</v>
      </c>
      <c r="H1654" s="4">
        <f>E1654*G1654*Inputs!$B$4/SUMPRODUCT($E$5:$E$6785,$G$5:$G$6785)</f>
        <v>11219.351360814244</v>
      </c>
    </row>
    <row r="1655" spans="1:8" x14ac:dyDescent="0.2">
      <c r="A1655" s="167" t="s">
        <v>4344</v>
      </c>
      <c r="B1655" s="163" t="s">
        <v>6695</v>
      </c>
      <c r="C1655" s="164" t="s">
        <v>6696</v>
      </c>
      <c r="D1655">
        <v>56.2</v>
      </c>
      <c r="E1655" s="4">
        <v>8385</v>
      </c>
      <c r="F1655">
        <f t="shared" si="50"/>
        <v>1</v>
      </c>
      <c r="G1655" s="6">
        <f t="shared" si="51"/>
        <v>1</v>
      </c>
      <c r="H1655" s="4">
        <f>E1655*G1655*Inputs!$B$4/SUMPRODUCT($E$5:$E$6785,$G$5:$G$6785)</f>
        <v>3873.1559122263757</v>
      </c>
    </row>
    <row r="1656" spans="1:8" x14ac:dyDescent="0.2">
      <c r="A1656" s="167" t="s">
        <v>4344</v>
      </c>
      <c r="B1656" s="163" t="s">
        <v>6697</v>
      </c>
      <c r="C1656" s="164" t="s">
        <v>6698</v>
      </c>
      <c r="D1656">
        <v>137.4</v>
      </c>
      <c r="E1656" s="4">
        <v>11403</v>
      </c>
      <c r="F1656">
        <f t="shared" si="50"/>
        <v>8</v>
      </c>
      <c r="G1656" s="6">
        <f t="shared" si="51"/>
        <v>3.4964063234208851</v>
      </c>
      <c r="H1656" s="4">
        <f>E1656*G1656*Inputs!$B$4/SUMPRODUCT($E$5:$E$6785,$G$5:$G$6785)</f>
        <v>18416.323454245292</v>
      </c>
    </row>
    <row r="1657" spans="1:8" x14ac:dyDescent="0.2">
      <c r="A1657" s="167" t="s">
        <v>4344</v>
      </c>
      <c r="B1657" s="163" t="s">
        <v>6699</v>
      </c>
      <c r="C1657" s="164" t="s">
        <v>6700</v>
      </c>
      <c r="D1657">
        <v>157.30000000000001</v>
      </c>
      <c r="E1657" s="4">
        <v>6419</v>
      </c>
      <c r="F1657">
        <f t="shared" si="50"/>
        <v>9</v>
      </c>
      <c r="G1657" s="6">
        <f t="shared" si="51"/>
        <v>4.1810192586709229</v>
      </c>
      <c r="H1657" s="4">
        <f>E1657*G1657*Inputs!$B$4/SUMPRODUCT($E$5:$E$6785,$G$5:$G$6785)</f>
        <v>12396.853142423304</v>
      </c>
    </row>
    <row r="1658" spans="1:8" x14ac:dyDescent="0.2">
      <c r="A1658" s="167" t="s">
        <v>4344</v>
      </c>
      <c r="B1658" s="163" t="s">
        <v>6701</v>
      </c>
      <c r="C1658" s="164" t="s">
        <v>6702</v>
      </c>
      <c r="D1658">
        <v>133.6</v>
      </c>
      <c r="E1658" s="4">
        <v>6716</v>
      </c>
      <c r="F1658">
        <f t="shared" si="50"/>
        <v>7</v>
      </c>
      <c r="G1658" s="6">
        <f t="shared" si="51"/>
        <v>2.9238940129502371</v>
      </c>
      <c r="H1658" s="4">
        <f>E1658*G1658*Inputs!$B$4/SUMPRODUCT($E$5:$E$6785,$G$5:$G$6785)</f>
        <v>9070.562626607496</v>
      </c>
    </row>
    <row r="1659" spans="1:8" x14ac:dyDescent="0.2">
      <c r="A1659" s="167" t="s">
        <v>4344</v>
      </c>
      <c r="B1659" s="163" t="s">
        <v>6703</v>
      </c>
      <c r="C1659" s="164" t="s">
        <v>6704</v>
      </c>
      <c r="D1659">
        <v>118.3</v>
      </c>
      <c r="E1659" s="4">
        <v>7789</v>
      </c>
      <c r="F1659">
        <f t="shared" si="50"/>
        <v>6</v>
      </c>
      <c r="G1659" s="6">
        <f t="shared" si="51"/>
        <v>2.4451266266449672</v>
      </c>
      <c r="H1659" s="4">
        <f>E1659*G1659*Inputs!$B$4/SUMPRODUCT($E$5:$E$6785,$G$5:$G$6785)</f>
        <v>8797.2102501942572</v>
      </c>
    </row>
    <row r="1660" spans="1:8" x14ac:dyDescent="0.2">
      <c r="A1660" s="167" t="s">
        <v>4344</v>
      </c>
      <c r="B1660" s="163" t="s">
        <v>6705</v>
      </c>
      <c r="C1660" s="164" t="s">
        <v>6706</v>
      </c>
      <c r="D1660">
        <v>69.3</v>
      </c>
      <c r="E1660" s="4">
        <v>8239</v>
      </c>
      <c r="F1660">
        <f t="shared" si="50"/>
        <v>2</v>
      </c>
      <c r="G1660" s="6">
        <f t="shared" si="51"/>
        <v>1.195804741189294</v>
      </c>
      <c r="H1660" s="4">
        <f>E1660*G1660*Inputs!$B$4/SUMPRODUCT($E$5:$E$6785,$G$5:$G$6785)</f>
        <v>4550.8936501146472</v>
      </c>
    </row>
    <row r="1661" spans="1:8" x14ac:dyDescent="0.2">
      <c r="A1661" s="167" t="s">
        <v>4344</v>
      </c>
      <c r="B1661" s="163" t="s">
        <v>6707</v>
      </c>
      <c r="C1661" s="164" t="s">
        <v>10503</v>
      </c>
      <c r="D1661">
        <v>65.599999999999994</v>
      </c>
      <c r="E1661" s="4">
        <v>9571</v>
      </c>
      <c r="F1661">
        <f t="shared" si="50"/>
        <v>2</v>
      </c>
      <c r="G1661" s="6">
        <f t="shared" si="51"/>
        <v>1.195804741189294</v>
      </c>
      <c r="H1661" s="4">
        <f>E1661*G1661*Inputs!$B$4/SUMPRODUCT($E$5:$E$6785,$G$5:$G$6785)</f>
        <v>5286.6371070818414</v>
      </c>
    </row>
    <row r="1662" spans="1:8" x14ac:dyDescent="0.2">
      <c r="A1662" s="167" t="s">
        <v>4344</v>
      </c>
      <c r="B1662" s="163" t="s">
        <v>10504</v>
      </c>
      <c r="C1662" s="164" t="s">
        <v>10505</v>
      </c>
      <c r="D1662">
        <v>146.80000000000001</v>
      </c>
      <c r="E1662" s="4">
        <v>5676</v>
      </c>
      <c r="F1662">
        <f t="shared" si="50"/>
        <v>8</v>
      </c>
      <c r="G1662" s="6">
        <f t="shared" si="51"/>
        <v>3.4964063234208851</v>
      </c>
      <c r="H1662" s="4">
        <f>E1662*G1662*Inputs!$B$4/SUMPRODUCT($E$5:$E$6785,$G$5:$G$6785)</f>
        <v>9166.9781571776093</v>
      </c>
    </row>
    <row r="1663" spans="1:8" x14ac:dyDescent="0.2">
      <c r="A1663" s="167" t="s">
        <v>4344</v>
      </c>
      <c r="B1663" s="163" t="s">
        <v>10506</v>
      </c>
      <c r="C1663" s="164" t="s">
        <v>6754</v>
      </c>
      <c r="D1663">
        <v>135.5</v>
      </c>
      <c r="E1663" s="4">
        <v>6267</v>
      </c>
      <c r="F1663">
        <f t="shared" si="50"/>
        <v>7</v>
      </c>
      <c r="G1663" s="6">
        <f t="shared" si="51"/>
        <v>2.9238940129502371</v>
      </c>
      <c r="H1663" s="4">
        <f>E1663*G1663*Inputs!$B$4/SUMPRODUCT($E$5:$E$6785,$G$5:$G$6785)</f>
        <v>8464.1477041318012</v>
      </c>
    </row>
    <row r="1664" spans="1:8" x14ac:dyDescent="0.2">
      <c r="A1664" s="167" t="s">
        <v>4344</v>
      </c>
      <c r="B1664" s="163" t="s">
        <v>6755</v>
      </c>
      <c r="C1664" s="164" t="s">
        <v>6756</v>
      </c>
      <c r="D1664">
        <v>95.1</v>
      </c>
      <c r="E1664" s="4">
        <v>9876</v>
      </c>
      <c r="F1664">
        <f t="shared" si="50"/>
        <v>4</v>
      </c>
      <c r="G1664" s="6">
        <f t="shared" si="51"/>
        <v>1.7099397688077311</v>
      </c>
      <c r="H1664" s="4">
        <f>E1664*G1664*Inputs!$B$4/SUMPRODUCT($E$5:$E$6785,$G$5:$G$6785)</f>
        <v>7800.5245317558965</v>
      </c>
    </row>
    <row r="1665" spans="1:8" x14ac:dyDescent="0.2">
      <c r="A1665" s="167" t="s">
        <v>4344</v>
      </c>
      <c r="B1665" s="163" t="s">
        <v>6757</v>
      </c>
      <c r="C1665" s="164" t="s">
        <v>6758</v>
      </c>
      <c r="D1665">
        <v>160.30000000000001</v>
      </c>
      <c r="E1665" s="4">
        <v>7906</v>
      </c>
      <c r="F1665">
        <f t="shared" si="50"/>
        <v>9</v>
      </c>
      <c r="G1665" s="6">
        <f t="shared" si="51"/>
        <v>4.1810192586709229</v>
      </c>
      <c r="H1665" s="4">
        <f>E1665*G1665*Inputs!$B$4/SUMPRODUCT($E$5:$E$6785,$G$5:$G$6785)</f>
        <v>15268.658816637895</v>
      </c>
    </row>
    <row r="1666" spans="1:8" x14ac:dyDescent="0.2">
      <c r="A1666" s="167" t="s">
        <v>4344</v>
      </c>
      <c r="B1666" s="163" t="s">
        <v>6759</v>
      </c>
      <c r="C1666" s="164" t="s">
        <v>6760</v>
      </c>
      <c r="D1666">
        <v>134.69999999999999</v>
      </c>
      <c r="E1666" s="4">
        <v>7636</v>
      </c>
      <c r="F1666">
        <f t="shared" si="50"/>
        <v>7</v>
      </c>
      <c r="G1666" s="6">
        <f t="shared" si="51"/>
        <v>2.9238940129502371</v>
      </c>
      <c r="H1666" s="4">
        <f>E1666*G1666*Inputs!$B$4/SUMPRODUCT($E$5:$E$6785,$G$5:$G$6785)</f>
        <v>10313.105452170166</v>
      </c>
    </row>
    <row r="1667" spans="1:8" x14ac:dyDescent="0.2">
      <c r="A1667" s="167" t="s">
        <v>4344</v>
      </c>
      <c r="B1667" s="163" t="s">
        <v>6761</v>
      </c>
      <c r="C1667" s="164" t="s">
        <v>10521</v>
      </c>
      <c r="D1667">
        <v>74.400000000000006</v>
      </c>
      <c r="E1667" s="4">
        <v>7385</v>
      </c>
      <c r="F1667">
        <f t="shared" si="50"/>
        <v>3</v>
      </c>
      <c r="G1667" s="6">
        <f t="shared" si="51"/>
        <v>1.4299489790507947</v>
      </c>
      <c r="H1667" s="4">
        <f>E1667*G1667*Inputs!$B$4/SUMPRODUCT($E$5:$E$6785,$G$5:$G$6785)</f>
        <v>4877.900692137121</v>
      </c>
    </row>
    <row r="1668" spans="1:8" x14ac:dyDescent="0.2">
      <c r="A1668" s="167" t="s">
        <v>4344</v>
      </c>
      <c r="B1668" s="163" t="s">
        <v>10522</v>
      </c>
      <c r="C1668" s="164" t="s">
        <v>10523</v>
      </c>
      <c r="D1668">
        <v>98.5</v>
      </c>
      <c r="E1668" s="4">
        <v>6216</v>
      </c>
      <c r="F1668">
        <f t="shared" si="50"/>
        <v>4</v>
      </c>
      <c r="G1668" s="6">
        <f t="shared" si="51"/>
        <v>1.7099397688077311</v>
      </c>
      <c r="H1668" s="4">
        <f>E1668*G1668*Inputs!$B$4/SUMPRODUCT($E$5:$E$6785,$G$5:$G$6785)</f>
        <v>4909.6861572898588</v>
      </c>
    </row>
    <row r="1669" spans="1:8" x14ac:dyDescent="0.2">
      <c r="A1669" s="167" t="s">
        <v>4344</v>
      </c>
      <c r="B1669" s="163" t="s">
        <v>10524</v>
      </c>
      <c r="C1669" s="164" t="s">
        <v>10525</v>
      </c>
      <c r="D1669">
        <v>55</v>
      </c>
      <c r="E1669" s="4">
        <v>9487</v>
      </c>
      <c r="F1669">
        <f t="shared" si="50"/>
        <v>1</v>
      </c>
      <c r="G1669" s="6">
        <f t="shared" si="51"/>
        <v>1</v>
      </c>
      <c r="H1669" s="4">
        <f>E1669*G1669*Inputs!$B$4/SUMPRODUCT($E$5:$E$6785,$G$5:$G$6785)</f>
        <v>4382.1860631236286</v>
      </c>
    </row>
    <row r="1670" spans="1:8" x14ac:dyDescent="0.2">
      <c r="A1670" s="167" t="s">
        <v>4344</v>
      </c>
      <c r="B1670" s="163" t="s">
        <v>10526</v>
      </c>
      <c r="C1670" s="164" t="s">
        <v>10527</v>
      </c>
      <c r="D1670">
        <v>107.2</v>
      </c>
      <c r="E1670" s="4">
        <v>6444</v>
      </c>
      <c r="F1670">
        <f t="shared" ref="F1670:F1733" si="52">VLOOKUP(D1670,$K$5:$L$15,2)</f>
        <v>5</v>
      </c>
      <c r="G1670" s="6">
        <f t="shared" ref="G1670:G1733" si="53">VLOOKUP(F1670,$L$5:$M$15,2,0)</f>
        <v>2.0447540826884101</v>
      </c>
      <c r="H1670" s="4">
        <f>E1670*G1670*Inputs!$B$4/SUMPRODUCT($E$5:$E$6785,$G$5:$G$6785)</f>
        <v>6086.3724975887262</v>
      </c>
    </row>
    <row r="1671" spans="1:8" x14ac:dyDescent="0.2">
      <c r="A1671" s="167" t="s">
        <v>4344</v>
      </c>
      <c r="B1671" s="163" t="s">
        <v>10528</v>
      </c>
      <c r="C1671" s="164" t="s">
        <v>10529</v>
      </c>
      <c r="D1671">
        <v>84</v>
      </c>
      <c r="E1671" s="4">
        <v>6627</v>
      </c>
      <c r="F1671">
        <f t="shared" si="52"/>
        <v>3</v>
      </c>
      <c r="G1671" s="6">
        <f t="shared" si="53"/>
        <v>1.4299489790507947</v>
      </c>
      <c r="H1671" s="4">
        <f>E1671*G1671*Inputs!$B$4/SUMPRODUCT($E$5:$E$6785,$G$5:$G$6785)</f>
        <v>4377.2305872434263</v>
      </c>
    </row>
    <row r="1672" spans="1:8" x14ac:dyDescent="0.2">
      <c r="A1672" s="167" t="s">
        <v>4344</v>
      </c>
      <c r="B1672" s="163" t="s">
        <v>10530</v>
      </c>
      <c r="C1672" s="164" t="s">
        <v>10531</v>
      </c>
      <c r="D1672">
        <v>114.8</v>
      </c>
      <c r="E1672" s="4">
        <v>4965</v>
      </c>
      <c r="F1672">
        <f t="shared" si="52"/>
        <v>6</v>
      </c>
      <c r="G1672" s="6">
        <f t="shared" si="53"/>
        <v>2.4451266266449672</v>
      </c>
      <c r="H1672" s="4">
        <f>E1672*G1672*Inputs!$B$4/SUMPRODUCT($E$5:$E$6785,$G$5:$G$6785)</f>
        <v>5607.670932368017</v>
      </c>
    </row>
    <row r="1673" spans="1:8" x14ac:dyDescent="0.2">
      <c r="A1673" s="167" t="s">
        <v>4344</v>
      </c>
      <c r="B1673" s="163" t="s">
        <v>10532</v>
      </c>
      <c r="C1673" s="164" t="s">
        <v>10533</v>
      </c>
      <c r="D1673">
        <v>104.1</v>
      </c>
      <c r="E1673" s="4">
        <v>7773</v>
      </c>
      <c r="F1673">
        <f t="shared" si="52"/>
        <v>5</v>
      </c>
      <c r="G1673" s="6">
        <f t="shared" si="53"/>
        <v>2.0447540826884101</v>
      </c>
      <c r="H1673" s="4">
        <f>E1673*G1673*Inputs!$B$4/SUMPRODUCT($E$5:$E$6785,$G$5:$G$6785)</f>
        <v>7341.6159875476678</v>
      </c>
    </row>
    <row r="1674" spans="1:8" x14ac:dyDescent="0.2">
      <c r="A1674" s="167" t="s">
        <v>4344</v>
      </c>
      <c r="B1674" s="163" t="s">
        <v>10534</v>
      </c>
      <c r="C1674" s="164" t="s">
        <v>10535</v>
      </c>
      <c r="D1674">
        <v>118.9</v>
      </c>
      <c r="E1674" s="4">
        <v>6037</v>
      </c>
      <c r="F1674">
        <f t="shared" si="52"/>
        <v>6</v>
      </c>
      <c r="G1674" s="6">
        <f t="shared" si="53"/>
        <v>2.4451266266449672</v>
      </c>
      <c r="H1674" s="4">
        <f>E1674*G1674*Inputs!$B$4/SUMPRODUCT($E$5:$E$6785,$G$5:$G$6785)</f>
        <v>6818.4309000414341</v>
      </c>
    </row>
    <row r="1675" spans="1:8" x14ac:dyDescent="0.2">
      <c r="A1675" s="167" t="s">
        <v>4344</v>
      </c>
      <c r="B1675" s="163" t="s">
        <v>10536</v>
      </c>
      <c r="C1675" s="164" t="s">
        <v>10537</v>
      </c>
      <c r="D1675">
        <v>66.2</v>
      </c>
      <c r="E1675" s="4">
        <v>6394</v>
      </c>
      <c r="F1675">
        <f t="shared" si="52"/>
        <v>2</v>
      </c>
      <c r="G1675" s="6">
        <f t="shared" si="53"/>
        <v>1.195804741189294</v>
      </c>
      <c r="H1675" s="4">
        <f>E1675*G1675*Inputs!$B$4/SUMPRODUCT($E$5:$E$6785,$G$5:$G$6785)</f>
        <v>3531.7895374236014</v>
      </c>
    </row>
    <row r="1676" spans="1:8" x14ac:dyDescent="0.2">
      <c r="A1676" s="167" t="s">
        <v>4344</v>
      </c>
      <c r="B1676" s="163" t="s">
        <v>10538</v>
      </c>
      <c r="C1676" s="164" t="s">
        <v>10539</v>
      </c>
      <c r="D1676">
        <v>97.5</v>
      </c>
      <c r="E1676" s="4">
        <v>5884</v>
      </c>
      <c r="F1676">
        <f t="shared" si="52"/>
        <v>4</v>
      </c>
      <c r="G1676" s="6">
        <f t="shared" si="53"/>
        <v>1.7099397688077311</v>
      </c>
      <c r="H1676" s="4">
        <f>E1676*G1676*Inputs!$B$4/SUMPRODUCT($E$5:$E$6785,$G$5:$G$6785)</f>
        <v>4647.4571025568748</v>
      </c>
    </row>
    <row r="1677" spans="1:8" x14ac:dyDescent="0.2">
      <c r="A1677" s="167" t="s">
        <v>4344</v>
      </c>
      <c r="B1677" s="163" t="s">
        <v>10540</v>
      </c>
      <c r="C1677" s="164" t="s">
        <v>10541</v>
      </c>
      <c r="D1677">
        <v>65.2</v>
      </c>
      <c r="E1677" s="4">
        <v>5754</v>
      </c>
      <c r="F1677">
        <f t="shared" si="52"/>
        <v>2</v>
      </c>
      <c r="G1677" s="6">
        <f t="shared" si="53"/>
        <v>1.195804741189294</v>
      </c>
      <c r="H1677" s="4">
        <f>E1677*G1677*Inputs!$B$4/SUMPRODUCT($E$5:$E$6785,$G$5:$G$6785)</f>
        <v>3178.2791677096343</v>
      </c>
    </row>
    <row r="1678" spans="1:8" x14ac:dyDescent="0.2">
      <c r="A1678" s="167" t="s">
        <v>4344</v>
      </c>
      <c r="B1678" s="163" t="s">
        <v>10542</v>
      </c>
      <c r="C1678" s="164" t="s">
        <v>10543</v>
      </c>
      <c r="D1678">
        <v>82.9</v>
      </c>
      <c r="E1678" s="4">
        <v>8993</v>
      </c>
      <c r="F1678">
        <f t="shared" si="52"/>
        <v>3</v>
      </c>
      <c r="G1678" s="6">
        <f t="shared" si="53"/>
        <v>1.4299489790507947</v>
      </c>
      <c r="H1678" s="4">
        <f>E1678*G1678*Inputs!$B$4/SUMPRODUCT($E$5:$E$6785,$G$5:$G$6785)</f>
        <v>5940.0082497480207</v>
      </c>
    </row>
    <row r="1679" spans="1:8" x14ac:dyDescent="0.2">
      <c r="A1679" s="167" t="s">
        <v>4344</v>
      </c>
      <c r="B1679" s="163" t="s">
        <v>10544</v>
      </c>
      <c r="C1679" s="164" t="s">
        <v>10545</v>
      </c>
      <c r="D1679">
        <v>100.4</v>
      </c>
      <c r="E1679" s="4">
        <v>8988</v>
      </c>
      <c r="F1679">
        <f t="shared" si="52"/>
        <v>5</v>
      </c>
      <c r="G1679" s="6">
        <f t="shared" si="53"/>
        <v>2.0447540826884101</v>
      </c>
      <c r="H1679" s="4">
        <f>E1679*G1679*Inputs!$B$4/SUMPRODUCT($E$5:$E$6785,$G$5:$G$6785)</f>
        <v>8489.1862210315758</v>
      </c>
    </row>
    <row r="1680" spans="1:8" x14ac:dyDescent="0.2">
      <c r="A1680" s="167" t="s">
        <v>4344</v>
      </c>
      <c r="B1680" s="163" t="s">
        <v>10546</v>
      </c>
      <c r="C1680" s="164" t="s">
        <v>11330</v>
      </c>
      <c r="D1680">
        <v>72.7</v>
      </c>
      <c r="E1680" s="4">
        <v>6063</v>
      </c>
      <c r="F1680">
        <f t="shared" si="52"/>
        <v>2</v>
      </c>
      <c r="G1680" s="6">
        <f t="shared" si="53"/>
        <v>1.195804741189294</v>
      </c>
      <c r="H1680" s="4">
        <f>E1680*G1680*Inputs!$B$4/SUMPRODUCT($E$5:$E$6785,$G$5:$G$6785)</f>
        <v>3348.958393087159</v>
      </c>
    </row>
    <row r="1681" spans="1:8" x14ac:dyDescent="0.2">
      <c r="A1681" s="167" t="s">
        <v>4344</v>
      </c>
      <c r="B1681" s="163" t="s">
        <v>11331</v>
      </c>
      <c r="C1681" s="164" t="s">
        <v>11332</v>
      </c>
      <c r="D1681">
        <v>59.7</v>
      </c>
      <c r="E1681" s="4">
        <v>8965</v>
      </c>
      <c r="F1681">
        <f t="shared" si="52"/>
        <v>1</v>
      </c>
      <c r="G1681" s="6">
        <f t="shared" si="53"/>
        <v>1</v>
      </c>
      <c r="H1681" s="4">
        <f>E1681*G1681*Inputs!$B$4/SUMPRODUCT($E$5:$E$6785,$G$5:$G$6785)</f>
        <v>4141.0665179617718</v>
      </c>
    </row>
    <row r="1682" spans="1:8" x14ac:dyDescent="0.2">
      <c r="A1682" s="167" t="s">
        <v>4344</v>
      </c>
      <c r="B1682" s="163" t="s">
        <v>11333</v>
      </c>
      <c r="C1682" s="164" t="s">
        <v>11334</v>
      </c>
      <c r="D1682">
        <v>71.7</v>
      </c>
      <c r="E1682" s="4">
        <v>10240</v>
      </c>
      <c r="F1682">
        <f t="shared" si="52"/>
        <v>2</v>
      </c>
      <c r="G1682" s="6">
        <f t="shared" si="53"/>
        <v>1.195804741189294</v>
      </c>
      <c r="H1682" s="4">
        <f>E1682*G1682*Inputs!$B$4/SUMPRODUCT($E$5:$E$6785,$G$5:$G$6785)</f>
        <v>5656.1659154234712</v>
      </c>
    </row>
    <row r="1683" spans="1:8" x14ac:dyDescent="0.2">
      <c r="A1683" s="167" t="s">
        <v>4344</v>
      </c>
      <c r="B1683" s="163" t="s">
        <v>11335</v>
      </c>
      <c r="C1683" s="164" t="s">
        <v>11336</v>
      </c>
      <c r="D1683">
        <v>116.4</v>
      </c>
      <c r="E1683" s="4">
        <v>6374</v>
      </c>
      <c r="F1683">
        <f t="shared" si="52"/>
        <v>6</v>
      </c>
      <c r="G1683" s="6">
        <f t="shared" si="53"/>
        <v>2.4451266266449672</v>
      </c>
      <c r="H1683" s="4">
        <f>E1683*G1683*Inputs!$B$4/SUMPRODUCT($E$5:$E$6785,$G$5:$G$6785)</f>
        <v>7199.0522704760806</v>
      </c>
    </row>
    <row r="1684" spans="1:8" x14ac:dyDescent="0.2">
      <c r="A1684" s="167" t="s">
        <v>4344</v>
      </c>
      <c r="B1684" s="163" t="s">
        <v>11337</v>
      </c>
      <c r="C1684" s="164" t="s">
        <v>11338</v>
      </c>
      <c r="D1684">
        <v>153.19999999999999</v>
      </c>
      <c r="E1684" s="4">
        <v>6304</v>
      </c>
      <c r="F1684">
        <f t="shared" si="52"/>
        <v>9</v>
      </c>
      <c r="G1684" s="6">
        <f t="shared" si="53"/>
        <v>4.1810192586709229</v>
      </c>
      <c r="H1684" s="4">
        <f>E1684*G1684*Inputs!$B$4/SUMPRODUCT($E$5:$E$6785,$G$5:$G$6785)</f>
        <v>12174.756536818275</v>
      </c>
    </row>
    <row r="1685" spans="1:8" x14ac:dyDescent="0.2">
      <c r="A1685" s="167" t="s">
        <v>4344</v>
      </c>
      <c r="B1685" s="163" t="s">
        <v>11339</v>
      </c>
      <c r="C1685" s="164" t="s">
        <v>11340</v>
      </c>
      <c r="D1685">
        <v>74.5</v>
      </c>
      <c r="E1685" s="4">
        <v>7590</v>
      </c>
      <c r="F1685">
        <f t="shared" si="52"/>
        <v>3</v>
      </c>
      <c r="G1685" s="6">
        <f t="shared" si="53"/>
        <v>1.4299489790507947</v>
      </c>
      <c r="H1685" s="4">
        <f>E1685*G1685*Inputs!$B$4/SUMPRODUCT($E$5:$E$6785,$G$5:$G$6785)</f>
        <v>5013.3061954395062</v>
      </c>
    </row>
    <row r="1686" spans="1:8" x14ac:dyDescent="0.2">
      <c r="A1686" s="167" t="s">
        <v>11343</v>
      </c>
      <c r="B1686" s="163" t="s">
        <v>11341</v>
      </c>
      <c r="C1686" s="164" t="s">
        <v>11342</v>
      </c>
      <c r="D1686">
        <v>83.2</v>
      </c>
      <c r="E1686" s="4">
        <v>7594</v>
      </c>
      <c r="F1686">
        <f t="shared" si="52"/>
        <v>3</v>
      </c>
      <c r="G1686" s="6">
        <f t="shared" si="53"/>
        <v>1.4299489790507947</v>
      </c>
      <c r="H1686" s="4">
        <f>E1686*G1686*Inputs!$B$4/SUMPRODUCT($E$5:$E$6785,$G$5:$G$6785)</f>
        <v>5015.9482540405279</v>
      </c>
    </row>
    <row r="1687" spans="1:8" x14ac:dyDescent="0.2">
      <c r="A1687" s="167" t="s">
        <v>11343</v>
      </c>
      <c r="B1687" s="163" t="s">
        <v>11344</v>
      </c>
      <c r="C1687" s="164" t="s">
        <v>11345</v>
      </c>
      <c r="D1687">
        <v>78.400000000000006</v>
      </c>
      <c r="E1687" s="4">
        <v>8898</v>
      </c>
      <c r="F1687">
        <f t="shared" si="52"/>
        <v>3</v>
      </c>
      <c r="G1687" s="6">
        <f t="shared" si="53"/>
        <v>1.4299489790507947</v>
      </c>
      <c r="H1687" s="4">
        <f>E1687*G1687*Inputs!$B$4/SUMPRODUCT($E$5:$E$6785,$G$5:$G$6785)</f>
        <v>5877.259357973744</v>
      </c>
    </row>
    <row r="1688" spans="1:8" x14ac:dyDescent="0.2">
      <c r="A1688" s="167" t="s">
        <v>11343</v>
      </c>
      <c r="B1688" s="163" t="s">
        <v>11346</v>
      </c>
      <c r="C1688" s="164" t="s">
        <v>11347</v>
      </c>
      <c r="D1688">
        <v>146.30000000000001</v>
      </c>
      <c r="E1688" s="4">
        <v>6416</v>
      </c>
      <c r="F1688">
        <f t="shared" si="52"/>
        <v>8</v>
      </c>
      <c r="G1688" s="6">
        <f t="shared" si="53"/>
        <v>3.4964063234208851</v>
      </c>
      <c r="H1688" s="4">
        <f>E1688*G1688*Inputs!$B$4/SUMPRODUCT($E$5:$E$6785,$G$5:$G$6785)</f>
        <v>10362.109206562993</v>
      </c>
    </row>
    <row r="1689" spans="1:8" x14ac:dyDescent="0.2">
      <c r="A1689" s="167" t="s">
        <v>11343</v>
      </c>
      <c r="B1689" s="163" t="s">
        <v>11348</v>
      </c>
      <c r="C1689" s="164" t="s">
        <v>11349</v>
      </c>
      <c r="D1689">
        <v>150.6</v>
      </c>
      <c r="E1689" s="4">
        <v>7712</v>
      </c>
      <c r="F1689">
        <f t="shared" si="52"/>
        <v>9</v>
      </c>
      <c r="G1689" s="6">
        <f t="shared" si="53"/>
        <v>4.1810192586709229</v>
      </c>
      <c r="H1689" s="4">
        <f>E1689*G1689*Inputs!$B$4/SUMPRODUCT($E$5:$E$6785,$G$5:$G$6785)</f>
        <v>14893.991499356367</v>
      </c>
    </row>
    <row r="1690" spans="1:8" x14ac:dyDescent="0.2">
      <c r="A1690" s="167" t="s">
        <v>11343</v>
      </c>
      <c r="B1690" s="163" t="s">
        <v>11350</v>
      </c>
      <c r="C1690" s="164" t="s">
        <v>11351</v>
      </c>
      <c r="D1690">
        <v>93.8</v>
      </c>
      <c r="E1690" s="4">
        <v>6957</v>
      </c>
      <c r="F1690">
        <f t="shared" si="52"/>
        <v>4</v>
      </c>
      <c r="G1690" s="6">
        <f t="shared" si="53"/>
        <v>1.7099397688077311</v>
      </c>
      <c r="H1690" s="4">
        <f>E1690*G1690*Inputs!$B$4/SUMPRODUCT($E$5:$E$6785,$G$5:$G$6785)</f>
        <v>5494.962451136671</v>
      </c>
    </row>
    <row r="1691" spans="1:8" x14ac:dyDescent="0.2">
      <c r="A1691" s="167" t="s">
        <v>11343</v>
      </c>
      <c r="B1691" s="163" t="s">
        <v>11352</v>
      </c>
      <c r="C1691" s="164" t="s">
        <v>11353</v>
      </c>
      <c r="D1691">
        <v>179.4</v>
      </c>
      <c r="E1691" s="4">
        <v>11415</v>
      </c>
      <c r="F1691">
        <f t="shared" si="52"/>
        <v>10</v>
      </c>
      <c r="G1691" s="6">
        <f t="shared" si="53"/>
        <v>4.9996826525224378</v>
      </c>
      <c r="H1691" s="4">
        <f>E1691*G1691*Inputs!$B$4/SUMPRODUCT($E$5:$E$6785,$G$5:$G$6785)</f>
        <v>26362.116052465652</v>
      </c>
    </row>
    <row r="1692" spans="1:8" x14ac:dyDescent="0.2">
      <c r="A1692" s="167" t="s">
        <v>11343</v>
      </c>
      <c r="B1692" s="163" t="s">
        <v>11354</v>
      </c>
      <c r="C1692" s="164" t="s">
        <v>11355</v>
      </c>
      <c r="D1692">
        <v>169.4</v>
      </c>
      <c r="E1692" s="4">
        <v>7223</v>
      </c>
      <c r="F1692">
        <f t="shared" si="52"/>
        <v>10</v>
      </c>
      <c r="G1692" s="6">
        <f t="shared" si="53"/>
        <v>4.9996826525224378</v>
      </c>
      <c r="H1692" s="4">
        <f>E1692*G1692*Inputs!$B$4/SUMPRODUCT($E$5:$E$6785,$G$5:$G$6785)</f>
        <v>16680.995553829121</v>
      </c>
    </row>
    <row r="1693" spans="1:8" x14ac:dyDescent="0.2">
      <c r="A1693" s="167" t="s">
        <v>11343</v>
      </c>
      <c r="B1693" s="163" t="s">
        <v>11356</v>
      </c>
      <c r="C1693" s="164" t="s">
        <v>11357</v>
      </c>
      <c r="D1693">
        <v>182.9</v>
      </c>
      <c r="E1693" s="4">
        <v>7446</v>
      </c>
      <c r="F1693">
        <f t="shared" si="52"/>
        <v>10</v>
      </c>
      <c r="G1693" s="6">
        <f t="shared" si="53"/>
        <v>4.9996826525224378</v>
      </c>
      <c r="H1693" s="4">
        <f>E1693*G1693*Inputs!$B$4/SUMPRODUCT($E$5:$E$6785,$G$5:$G$6785)</f>
        <v>17195.997908599147</v>
      </c>
    </row>
    <row r="1694" spans="1:8" x14ac:dyDescent="0.2">
      <c r="A1694" s="167" t="s">
        <v>11343</v>
      </c>
      <c r="B1694" s="163" t="s">
        <v>11358</v>
      </c>
      <c r="C1694" s="164" t="s">
        <v>11359</v>
      </c>
      <c r="D1694">
        <v>108.6</v>
      </c>
      <c r="E1694" s="4">
        <v>7407</v>
      </c>
      <c r="F1694">
        <f t="shared" si="52"/>
        <v>5</v>
      </c>
      <c r="G1694" s="6">
        <f t="shared" si="53"/>
        <v>2.0447540826884101</v>
      </c>
      <c r="H1694" s="4">
        <f>E1694*G1694*Inputs!$B$4/SUMPRODUCT($E$5:$E$6785,$G$5:$G$6785)</f>
        <v>6995.928164127823</v>
      </c>
    </row>
    <row r="1695" spans="1:8" x14ac:dyDescent="0.2">
      <c r="A1695" s="167" t="s">
        <v>11343</v>
      </c>
      <c r="B1695" s="163" t="s">
        <v>11360</v>
      </c>
      <c r="C1695" s="164" t="s">
        <v>11361</v>
      </c>
      <c r="D1695">
        <v>142.4</v>
      </c>
      <c r="E1695" s="4">
        <v>7512</v>
      </c>
      <c r="F1695">
        <f t="shared" si="52"/>
        <v>8</v>
      </c>
      <c r="G1695" s="6">
        <f t="shared" si="53"/>
        <v>3.4964063234208851</v>
      </c>
      <c r="H1695" s="4">
        <f>E1695*G1695*Inputs!$B$4/SUMPRODUCT($E$5:$E$6785,$G$5:$G$6785)</f>
        <v>12132.195193220263</v>
      </c>
    </row>
    <row r="1696" spans="1:8" x14ac:dyDescent="0.2">
      <c r="A1696" s="167" t="s">
        <v>11343</v>
      </c>
      <c r="B1696" s="163" t="s">
        <v>11362</v>
      </c>
      <c r="C1696" s="164" t="s">
        <v>11363</v>
      </c>
      <c r="D1696">
        <v>146.6</v>
      </c>
      <c r="E1696" s="4">
        <v>6095</v>
      </c>
      <c r="F1696">
        <f t="shared" si="52"/>
        <v>8</v>
      </c>
      <c r="G1696" s="6">
        <f t="shared" si="53"/>
        <v>3.4964063234208851</v>
      </c>
      <c r="H1696" s="4">
        <f>E1696*G1696*Inputs!$B$4/SUMPRODUCT($E$5:$E$6785,$G$5:$G$6785)</f>
        <v>9843.6807378431167</v>
      </c>
    </row>
    <row r="1697" spans="1:8" x14ac:dyDescent="0.2">
      <c r="A1697" s="167" t="s">
        <v>11343</v>
      </c>
      <c r="B1697" s="163" t="s">
        <v>11364</v>
      </c>
      <c r="C1697" s="164" t="s">
        <v>11365</v>
      </c>
      <c r="D1697">
        <v>173.4</v>
      </c>
      <c r="E1697" s="4">
        <v>5403</v>
      </c>
      <c r="F1697">
        <f t="shared" si="52"/>
        <v>10</v>
      </c>
      <c r="G1697" s="6">
        <f t="shared" si="53"/>
        <v>4.9996826525224378</v>
      </c>
      <c r="H1697" s="4">
        <f>E1697*G1697*Inputs!$B$4/SUMPRODUCT($E$5:$E$6785,$G$5:$G$6785)</f>
        <v>12477.837322073756</v>
      </c>
    </row>
    <row r="1698" spans="1:8" x14ac:dyDescent="0.2">
      <c r="A1698" s="167" t="s">
        <v>11343</v>
      </c>
      <c r="B1698" s="163" t="s">
        <v>11366</v>
      </c>
      <c r="C1698" s="164" t="s">
        <v>11367</v>
      </c>
      <c r="D1698">
        <v>77.2</v>
      </c>
      <c r="E1698" s="4">
        <v>6311</v>
      </c>
      <c r="F1698">
        <f t="shared" si="52"/>
        <v>3</v>
      </c>
      <c r="G1698" s="6">
        <f t="shared" si="53"/>
        <v>1.4299489790507947</v>
      </c>
      <c r="H1698" s="4">
        <f>E1698*G1698*Inputs!$B$4/SUMPRODUCT($E$5:$E$6785,$G$5:$G$6785)</f>
        <v>4168.5079577626766</v>
      </c>
    </row>
    <row r="1699" spans="1:8" x14ac:dyDescent="0.2">
      <c r="A1699" s="167" t="s">
        <v>11343</v>
      </c>
      <c r="B1699" s="163" t="s">
        <v>11368</v>
      </c>
      <c r="C1699" s="164" t="s">
        <v>11369</v>
      </c>
      <c r="D1699">
        <v>92.2</v>
      </c>
      <c r="E1699" s="4">
        <v>6050</v>
      </c>
      <c r="F1699">
        <f t="shared" si="52"/>
        <v>4</v>
      </c>
      <c r="G1699" s="6">
        <f t="shared" si="53"/>
        <v>1.7099397688077311</v>
      </c>
      <c r="H1699" s="4">
        <f>E1699*G1699*Inputs!$B$4/SUMPRODUCT($E$5:$E$6785,$G$5:$G$6785)</f>
        <v>4778.5716299233663</v>
      </c>
    </row>
    <row r="1700" spans="1:8" x14ac:dyDescent="0.2">
      <c r="A1700" s="167" t="s">
        <v>11343</v>
      </c>
      <c r="B1700" s="163" t="s">
        <v>11370</v>
      </c>
      <c r="C1700" s="164" t="s">
        <v>11371</v>
      </c>
      <c r="D1700">
        <v>119.4</v>
      </c>
      <c r="E1700" s="4">
        <v>9041</v>
      </c>
      <c r="F1700">
        <f t="shared" si="52"/>
        <v>6</v>
      </c>
      <c r="G1700" s="6">
        <f t="shared" si="53"/>
        <v>2.4451266266449672</v>
      </c>
      <c r="H1700" s="4">
        <f>E1700*G1700*Inputs!$B$4/SUMPRODUCT($E$5:$E$6785,$G$5:$G$6785)</f>
        <v>10211.269466171045</v>
      </c>
    </row>
    <row r="1701" spans="1:8" x14ac:dyDescent="0.2">
      <c r="A1701" s="167" t="s">
        <v>11343</v>
      </c>
      <c r="B1701" s="163" t="s">
        <v>11372</v>
      </c>
      <c r="C1701" s="164" t="s">
        <v>11373</v>
      </c>
      <c r="D1701">
        <v>100.5</v>
      </c>
      <c r="E1701" s="4">
        <v>7665</v>
      </c>
      <c r="F1701">
        <f t="shared" si="52"/>
        <v>5</v>
      </c>
      <c r="G1701" s="6">
        <f t="shared" si="53"/>
        <v>2.0447540826884101</v>
      </c>
      <c r="H1701" s="4">
        <f>E1701*G1701*Inputs!$B$4/SUMPRODUCT($E$5:$E$6785,$G$5:$G$6785)</f>
        <v>7239.6097445713194</v>
      </c>
    </row>
    <row r="1702" spans="1:8" x14ac:dyDescent="0.2">
      <c r="A1702" s="167" t="s">
        <v>11343</v>
      </c>
      <c r="B1702" s="163" t="s">
        <v>11374</v>
      </c>
      <c r="C1702" s="164" t="s">
        <v>11375</v>
      </c>
      <c r="D1702">
        <v>69.900000000000006</v>
      </c>
      <c r="E1702" s="4">
        <v>7069</v>
      </c>
      <c r="F1702">
        <f t="shared" si="52"/>
        <v>2</v>
      </c>
      <c r="G1702" s="6">
        <f t="shared" si="53"/>
        <v>1.195804741189294</v>
      </c>
      <c r="H1702" s="4">
        <f>E1702*G1702*Inputs!$B$4/SUMPRODUCT($E$5:$E$6785,$G$5:$G$6785)</f>
        <v>3904.632505481301</v>
      </c>
    </row>
    <row r="1703" spans="1:8" x14ac:dyDescent="0.2">
      <c r="A1703" s="167" t="s">
        <v>11343</v>
      </c>
      <c r="B1703" s="163" t="s">
        <v>11376</v>
      </c>
      <c r="C1703" s="164" t="s">
        <v>11377</v>
      </c>
      <c r="D1703">
        <v>114.2</v>
      </c>
      <c r="E1703" s="4">
        <v>6853</v>
      </c>
      <c r="F1703">
        <f t="shared" si="52"/>
        <v>6</v>
      </c>
      <c r="G1703" s="6">
        <f t="shared" si="53"/>
        <v>2.4451266266449672</v>
      </c>
      <c r="H1703" s="4">
        <f>E1703*G1703*Inputs!$B$4/SUMPRODUCT($E$5:$E$6785,$G$5:$G$6785)</f>
        <v>7740.0541590167204</v>
      </c>
    </row>
    <row r="1704" spans="1:8" x14ac:dyDescent="0.2">
      <c r="A1704" s="167" t="s">
        <v>11343</v>
      </c>
      <c r="B1704" s="163" t="s">
        <v>11378</v>
      </c>
      <c r="C1704" s="164" t="s">
        <v>11316</v>
      </c>
      <c r="D1704">
        <v>90.6</v>
      </c>
      <c r="E1704" s="4">
        <v>10490</v>
      </c>
      <c r="F1704">
        <f t="shared" si="52"/>
        <v>4</v>
      </c>
      <c r="G1704" s="6">
        <f t="shared" si="53"/>
        <v>1.7099397688077311</v>
      </c>
      <c r="H1704" s="4">
        <f>E1704*G1704*Inputs!$B$4/SUMPRODUCT($E$5:$E$6785,$G$5:$G$6785)</f>
        <v>8285.4903137018373</v>
      </c>
    </row>
    <row r="1705" spans="1:8" x14ac:dyDescent="0.2">
      <c r="A1705" s="167" t="s">
        <v>11343</v>
      </c>
      <c r="B1705" s="163" t="s">
        <v>11317</v>
      </c>
      <c r="C1705" s="164" t="s">
        <v>11318</v>
      </c>
      <c r="D1705">
        <v>90.9</v>
      </c>
      <c r="E1705" s="4">
        <v>6322</v>
      </c>
      <c r="F1705">
        <f t="shared" si="52"/>
        <v>4</v>
      </c>
      <c r="G1705" s="6">
        <f t="shared" si="53"/>
        <v>1.7099397688077311</v>
      </c>
      <c r="H1705" s="4">
        <f>E1705*G1705*Inputs!$B$4/SUMPRODUCT($E$5:$E$6785,$G$5:$G$6785)</f>
        <v>4993.4098916323173</v>
      </c>
    </row>
    <row r="1706" spans="1:8" x14ac:dyDescent="0.2">
      <c r="A1706" s="167" t="s">
        <v>11343</v>
      </c>
      <c r="B1706" s="163" t="s">
        <v>11319</v>
      </c>
      <c r="C1706" s="164" t="s">
        <v>11320</v>
      </c>
      <c r="D1706">
        <v>142.6</v>
      </c>
      <c r="E1706" s="4">
        <v>7828</v>
      </c>
      <c r="F1706">
        <f t="shared" si="52"/>
        <v>8</v>
      </c>
      <c r="G1706" s="6">
        <f t="shared" si="53"/>
        <v>3.4964063234208851</v>
      </c>
      <c r="H1706" s="4">
        <f>E1706*G1706*Inputs!$B$4/SUMPRODUCT($E$5:$E$6785,$G$5:$G$6785)</f>
        <v>12642.548452146992</v>
      </c>
    </row>
    <row r="1707" spans="1:8" x14ac:dyDescent="0.2">
      <c r="A1707" s="167" t="s">
        <v>11343</v>
      </c>
      <c r="B1707" s="163" t="s">
        <v>11321</v>
      </c>
      <c r="C1707" s="164" t="s">
        <v>11322</v>
      </c>
      <c r="D1707">
        <v>80.2</v>
      </c>
      <c r="E1707" s="4">
        <v>5659</v>
      </c>
      <c r="F1707">
        <f t="shared" si="52"/>
        <v>3</v>
      </c>
      <c r="G1707" s="6">
        <f t="shared" si="53"/>
        <v>1.4299489790507947</v>
      </c>
      <c r="H1707" s="4">
        <f>E1707*G1707*Inputs!$B$4/SUMPRODUCT($E$5:$E$6785,$G$5:$G$6785)</f>
        <v>3737.852405796069</v>
      </c>
    </row>
    <row r="1708" spans="1:8" x14ac:dyDescent="0.2">
      <c r="A1708" s="167" t="s">
        <v>11343</v>
      </c>
      <c r="B1708" s="163" t="s">
        <v>11323</v>
      </c>
      <c r="C1708" s="164" t="s">
        <v>11324</v>
      </c>
      <c r="D1708">
        <v>139.9</v>
      </c>
      <c r="E1708" s="4">
        <v>7095</v>
      </c>
      <c r="F1708">
        <f t="shared" si="52"/>
        <v>8</v>
      </c>
      <c r="G1708" s="6">
        <f t="shared" si="53"/>
        <v>3.4964063234208851</v>
      </c>
      <c r="H1708" s="4">
        <f>E1708*G1708*Inputs!$B$4/SUMPRODUCT($E$5:$E$6785,$G$5:$G$6785)</f>
        <v>11458.722696472012</v>
      </c>
    </row>
    <row r="1709" spans="1:8" x14ac:dyDescent="0.2">
      <c r="A1709" s="167" t="s">
        <v>11343</v>
      </c>
      <c r="B1709" s="163" t="s">
        <v>11325</v>
      </c>
      <c r="C1709" s="164" t="s">
        <v>11326</v>
      </c>
      <c r="D1709">
        <v>105.3</v>
      </c>
      <c r="E1709" s="4">
        <v>6951</v>
      </c>
      <c r="F1709">
        <f t="shared" si="52"/>
        <v>5</v>
      </c>
      <c r="G1709" s="6">
        <f t="shared" si="53"/>
        <v>2.0447540826884101</v>
      </c>
      <c r="H1709" s="4">
        <f>E1709*G1709*Inputs!$B$4/SUMPRODUCT($E$5:$E$6785,$G$5:$G$6785)</f>
        <v>6565.2351382276893</v>
      </c>
    </row>
    <row r="1710" spans="1:8" x14ac:dyDescent="0.2">
      <c r="A1710" s="167" t="s">
        <v>11343</v>
      </c>
      <c r="B1710" s="163" t="s">
        <v>11327</v>
      </c>
      <c r="C1710" s="164" t="s">
        <v>11328</v>
      </c>
      <c r="D1710">
        <v>126.7</v>
      </c>
      <c r="E1710" s="4">
        <v>6157</v>
      </c>
      <c r="F1710">
        <f t="shared" si="52"/>
        <v>7</v>
      </c>
      <c r="G1710" s="6">
        <f t="shared" si="53"/>
        <v>2.9238940129502371</v>
      </c>
      <c r="H1710" s="4">
        <f>E1710*G1710*Inputs!$B$4/SUMPRODUCT($E$5:$E$6785,$G$5:$G$6785)</f>
        <v>8315.5828010753958</v>
      </c>
    </row>
    <row r="1711" spans="1:8" x14ac:dyDescent="0.2">
      <c r="A1711" s="167" t="s">
        <v>11343</v>
      </c>
      <c r="B1711" s="163" t="s">
        <v>11329</v>
      </c>
      <c r="C1711" s="164" t="s">
        <v>3959</v>
      </c>
      <c r="D1711">
        <v>102.2</v>
      </c>
      <c r="E1711" s="4">
        <v>8121</v>
      </c>
      <c r="F1711">
        <f t="shared" si="52"/>
        <v>5</v>
      </c>
      <c r="G1711" s="6">
        <f t="shared" si="53"/>
        <v>2.0447540826884101</v>
      </c>
      <c r="H1711" s="4">
        <f>E1711*G1711*Inputs!$B$4/SUMPRODUCT($E$5:$E$6785,$G$5:$G$6785)</f>
        <v>7670.3027704714523</v>
      </c>
    </row>
    <row r="1712" spans="1:8" x14ac:dyDescent="0.2">
      <c r="A1712" s="167" t="s">
        <v>3962</v>
      </c>
      <c r="B1712" s="163" t="s">
        <v>3960</v>
      </c>
      <c r="C1712" s="164" t="s">
        <v>3961</v>
      </c>
      <c r="D1712">
        <v>98.3</v>
      </c>
      <c r="E1712" s="4">
        <v>9829</v>
      </c>
      <c r="F1712">
        <f t="shared" si="52"/>
        <v>4</v>
      </c>
      <c r="G1712" s="6">
        <f t="shared" si="53"/>
        <v>1.7099397688077311</v>
      </c>
      <c r="H1712" s="4">
        <f>E1712*G1712*Inputs!$B$4/SUMPRODUCT($E$5:$E$6785,$G$5:$G$6785)</f>
        <v>7763.4017438870706</v>
      </c>
    </row>
    <row r="1713" spans="1:8" x14ac:dyDescent="0.2">
      <c r="A1713" s="167" t="s">
        <v>3962</v>
      </c>
      <c r="B1713" s="163" t="s">
        <v>3963</v>
      </c>
      <c r="C1713" s="164" t="s">
        <v>3964</v>
      </c>
      <c r="D1713">
        <v>70.8</v>
      </c>
      <c r="E1713" s="4">
        <v>10349</v>
      </c>
      <c r="F1713">
        <f t="shared" si="52"/>
        <v>2</v>
      </c>
      <c r="G1713" s="6">
        <f t="shared" si="53"/>
        <v>1.195804741189294</v>
      </c>
      <c r="H1713" s="4">
        <f>E1713*G1713*Inputs!$B$4/SUMPRODUCT($E$5:$E$6785,$G$5:$G$6785)</f>
        <v>5716.3731502653818</v>
      </c>
    </row>
    <row r="1714" spans="1:8" x14ac:dyDescent="0.2">
      <c r="A1714" s="167" t="s">
        <v>3962</v>
      </c>
      <c r="B1714" s="163" t="s">
        <v>3965</v>
      </c>
      <c r="C1714" s="164" t="s">
        <v>3966</v>
      </c>
      <c r="D1714">
        <v>171.3</v>
      </c>
      <c r="E1714" s="4">
        <v>10350</v>
      </c>
      <c r="F1714">
        <f t="shared" si="52"/>
        <v>10</v>
      </c>
      <c r="G1714" s="6">
        <f t="shared" si="53"/>
        <v>4.9996826525224378</v>
      </c>
      <c r="H1714" s="4">
        <f>E1714*G1714*Inputs!$B$4/SUMPRODUCT($E$5:$E$6785,$G$5:$G$6785)</f>
        <v>23902.575658608803</v>
      </c>
    </row>
    <row r="1715" spans="1:8" x14ac:dyDescent="0.2">
      <c r="A1715" s="167" t="s">
        <v>3962</v>
      </c>
      <c r="B1715" s="163" t="s">
        <v>3967</v>
      </c>
      <c r="C1715" s="164" t="s">
        <v>4041</v>
      </c>
      <c r="D1715">
        <v>129.1</v>
      </c>
      <c r="E1715" s="4">
        <v>10282</v>
      </c>
      <c r="F1715">
        <f t="shared" si="52"/>
        <v>7</v>
      </c>
      <c r="G1715" s="6">
        <f t="shared" si="53"/>
        <v>2.9238940129502371</v>
      </c>
      <c r="H1715" s="4">
        <f>E1715*G1715*Inputs!$B$4/SUMPRODUCT($E$5:$E$6785,$G$5:$G$6785)</f>
        <v>13886.766665690629</v>
      </c>
    </row>
    <row r="1716" spans="1:8" x14ac:dyDescent="0.2">
      <c r="A1716" s="167" t="s">
        <v>3962</v>
      </c>
      <c r="B1716" s="163" t="s">
        <v>4042</v>
      </c>
      <c r="C1716" s="164" t="s">
        <v>4043</v>
      </c>
      <c r="D1716">
        <v>96.6</v>
      </c>
      <c r="E1716" s="4">
        <v>9958</v>
      </c>
      <c r="F1716">
        <f t="shared" si="52"/>
        <v>4</v>
      </c>
      <c r="G1716" s="6">
        <f t="shared" si="53"/>
        <v>1.7099397688077311</v>
      </c>
      <c r="H1716" s="4">
        <f>E1716*G1716*Inputs!$B$4/SUMPRODUCT($E$5:$E$6785,$G$5:$G$6785)</f>
        <v>7865.2919488887419</v>
      </c>
    </row>
    <row r="1717" spans="1:8" x14ac:dyDescent="0.2">
      <c r="A1717" s="167" t="s">
        <v>3962</v>
      </c>
      <c r="B1717" s="163" t="s">
        <v>4044</v>
      </c>
      <c r="C1717" s="164" t="s">
        <v>4045</v>
      </c>
      <c r="D1717">
        <v>80</v>
      </c>
      <c r="E1717" s="4">
        <v>10687</v>
      </c>
      <c r="F1717">
        <f t="shared" si="52"/>
        <v>3</v>
      </c>
      <c r="G1717" s="6">
        <f t="shared" si="53"/>
        <v>1.4299489790507947</v>
      </c>
      <c r="H1717" s="4">
        <f>E1717*G1717*Inputs!$B$4/SUMPRODUCT($E$5:$E$6785,$G$5:$G$6785)</f>
        <v>7058.9200672808965</v>
      </c>
    </row>
    <row r="1718" spans="1:8" x14ac:dyDescent="0.2">
      <c r="A1718" s="167" t="s">
        <v>3962</v>
      </c>
      <c r="B1718" s="163" t="s">
        <v>4046</v>
      </c>
      <c r="C1718" s="164" t="s">
        <v>4047</v>
      </c>
      <c r="D1718">
        <v>74.7</v>
      </c>
      <c r="E1718" s="4">
        <v>10088</v>
      </c>
      <c r="F1718">
        <f t="shared" si="52"/>
        <v>3</v>
      </c>
      <c r="G1718" s="6">
        <f t="shared" si="53"/>
        <v>1.4299489790507947</v>
      </c>
      <c r="H1718" s="4">
        <f>E1718*G1718*Inputs!$B$4/SUMPRODUCT($E$5:$E$6785,$G$5:$G$6785)</f>
        <v>6663.2717917778309</v>
      </c>
    </row>
    <row r="1719" spans="1:8" x14ac:dyDescent="0.2">
      <c r="A1719" s="167" t="s">
        <v>3962</v>
      </c>
      <c r="B1719" s="163" t="s">
        <v>4048</v>
      </c>
      <c r="C1719" s="164" t="s">
        <v>4049</v>
      </c>
      <c r="D1719">
        <v>146</v>
      </c>
      <c r="E1719" s="4">
        <v>11437</v>
      </c>
      <c r="F1719">
        <f t="shared" si="52"/>
        <v>8</v>
      </c>
      <c r="G1719" s="6">
        <f t="shared" si="53"/>
        <v>3.4964063234208851</v>
      </c>
      <c r="H1719" s="4">
        <f>E1719*G1719*Inputs!$B$4/SUMPRODUCT($E$5:$E$6785,$G$5:$G$6785)</f>
        <v>18471.234880838678</v>
      </c>
    </row>
    <row r="1720" spans="1:8" x14ac:dyDescent="0.2">
      <c r="A1720" s="167" t="s">
        <v>3962</v>
      </c>
      <c r="B1720" s="163" t="s">
        <v>4050</v>
      </c>
      <c r="C1720" s="164" t="s">
        <v>4051</v>
      </c>
      <c r="D1720">
        <v>68.3</v>
      </c>
      <c r="E1720" s="4">
        <v>5938</v>
      </c>
      <c r="F1720">
        <f t="shared" si="52"/>
        <v>2</v>
      </c>
      <c r="G1720" s="6">
        <f t="shared" si="53"/>
        <v>1.195804741189294</v>
      </c>
      <c r="H1720" s="4">
        <f>E1720*G1720*Inputs!$B$4/SUMPRODUCT($E$5:$E$6785,$G$5:$G$6785)</f>
        <v>3279.9133990024002</v>
      </c>
    </row>
    <row r="1721" spans="1:8" x14ac:dyDescent="0.2">
      <c r="A1721" s="167" t="s">
        <v>3962</v>
      </c>
      <c r="B1721" s="163" t="s">
        <v>4052</v>
      </c>
      <c r="C1721" s="164" t="s">
        <v>4053</v>
      </c>
      <c r="D1721">
        <v>103.1</v>
      </c>
      <c r="E1721" s="4">
        <v>5141</v>
      </c>
      <c r="F1721">
        <f t="shared" si="52"/>
        <v>5</v>
      </c>
      <c r="G1721" s="6">
        <f t="shared" si="53"/>
        <v>2.0447540826884101</v>
      </c>
      <c r="H1721" s="4">
        <f>E1721*G1721*Inputs!$B$4/SUMPRODUCT($E$5:$E$6785,$G$5:$G$6785)</f>
        <v>4855.6860661240908</v>
      </c>
    </row>
    <row r="1722" spans="1:8" x14ac:dyDescent="0.2">
      <c r="A1722" s="167" t="s">
        <v>3962</v>
      </c>
      <c r="B1722" s="163" t="s">
        <v>4054</v>
      </c>
      <c r="C1722" s="164" t="s">
        <v>3979</v>
      </c>
      <c r="D1722">
        <v>175</v>
      </c>
      <c r="E1722" s="4">
        <v>6046</v>
      </c>
      <c r="F1722">
        <f t="shared" si="52"/>
        <v>10</v>
      </c>
      <c r="G1722" s="6">
        <f t="shared" si="53"/>
        <v>4.9996826525224378</v>
      </c>
      <c r="H1722" s="4">
        <f>E1722*G1722*Inputs!$B$4/SUMPRODUCT($E$5:$E$6785,$G$5:$G$6785)</f>
        <v>13962.799268787327</v>
      </c>
    </row>
    <row r="1723" spans="1:8" x14ac:dyDescent="0.2">
      <c r="A1723" s="167" t="s">
        <v>3962</v>
      </c>
      <c r="B1723" s="163" t="s">
        <v>3980</v>
      </c>
      <c r="C1723" s="164" t="s">
        <v>3981</v>
      </c>
      <c r="D1723">
        <v>90.5</v>
      </c>
      <c r="E1723" s="4">
        <v>9762</v>
      </c>
      <c r="F1723">
        <f t="shared" si="52"/>
        <v>4</v>
      </c>
      <c r="G1723" s="6">
        <f t="shared" si="53"/>
        <v>1.7099397688077311</v>
      </c>
      <c r="H1723" s="4">
        <f>E1723*G1723*Inputs!$B$4/SUMPRODUCT($E$5:$E$6785,$G$5:$G$6785)</f>
        <v>7710.482025010233</v>
      </c>
    </row>
    <row r="1724" spans="1:8" x14ac:dyDescent="0.2">
      <c r="A1724" s="167" t="s">
        <v>3962</v>
      </c>
      <c r="B1724" s="163" t="s">
        <v>3982</v>
      </c>
      <c r="C1724" s="164" t="s">
        <v>3983</v>
      </c>
      <c r="D1724">
        <v>60.8</v>
      </c>
      <c r="E1724" s="4">
        <v>9579</v>
      </c>
      <c r="F1724">
        <f t="shared" si="52"/>
        <v>1</v>
      </c>
      <c r="G1724" s="6">
        <f t="shared" si="53"/>
        <v>1</v>
      </c>
      <c r="H1724" s="4">
        <f>E1724*G1724*Inputs!$B$4/SUMPRODUCT($E$5:$E$6785,$G$5:$G$6785)</f>
        <v>4424.6822281713121</v>
      </c>
    </row>
    <row r="1725" spans="1:8" x14ac:dyDescent="0.2">
      <c r="A1725" s="167" t="s">
        <v>3962</v>
      </c>
      <c r="B1725" s="163" t="s">
        <v>3984</v>
      </c>
      <c r="C1725" s="164" t="s">
        <v>3985</v>
      </c>
      <c r="D1725">
        <v>109.3</v>
      </c>
      <c r="E1725" s="4">
        <v>10622</v>
      </c>
      <c r="F1725">
        <f t="shared" si="52"/>
        <v>5</v>
      </c>
      <c r="G1725" s="6">
        <f t="shared" si="53"/>
        <v>2.0447540826884101</v>
      </c>
      <c r="H1725" s="4">
        <f>E1725*G1725*Inputs!$B$4/SUMPRODUCT($E$5:$E$6785,$G$5:$G$6785)</f>
        <v>10032.502897173719</v>
      </c>
    </row>
    <row r="1726" spans="1:8" x14ac:dyDescent="0.2">
      <c r="A1726" s="167" t="s">
        <v>3962</v>
      </c>
      <c r="B1726" s="163" t="s">
        <v>3986</v>
      </c>
      <c r="C1726" s="164" t="s">
        <v>3987</v>
      </c>
      <c r="D1726">
        <v>106.4</v>
      </c>
      <c r="E1726" s="4">
        <v>10259</v>
      </c>
      <c r="F1726">
        <f t="shared" si="52"/>
        <v>5</v>
      </c>
      <c r="G1726" s="6">
        <f t="shared" si="53"/>
        <v>2.0447540826884101</v>
      </c>
      <c r="H1726" s="4">
        <f>E1726*G1726*Inputs!$B$4/SUMPRODUCT($E$5:$E$6785,$G$5:$G$6785)</f>
        <v>9689.6485805032171</v>
      </c>
    </row>
    <row r="1727" spans="1:8" x14ac:dyDescent="0.2">
      <c r="A1727" s="167" t="s">
        <v>3962</v>
      </c>
      <c r="B1727" s="163" t="s">
        <v>3988</v>
      </c>
      <c r="C1727" s="164" t="s">
        <v>3989</v>
      </c>
      <c r="D1727">
        <v>110.8</v>
      </c>
      <c r="E1727" s="4">
        <v>6774</v>
      </c>
      <c r="F1727">
        <f t="shared" si="52"/>
        <v>5</v>
      </c>
      <c r="G1727" s="6">
        <f t="shared" si="53"/>
        <v>2.0447540826884101</v>
      </c>
      <c r="H1727" s="4">
        <f>E1727*G1727*Inputs!$B$4/SUMPRODUCT($E$5:$E$6785,$G$5:$G$6785)</f>
        <v>6398.058240016454</v>
      </c>
    </row>
    <row r="1728" spans="1:8" x14ac:dyDescent="0.2">
      <c r="A1728" s="167" t="s">
        <v>3962</v>
      </c>
      <c r="B1728" s="163" t="s">
        <v>3990</v>
      </c>
      <c r="C1728" s="164" t="s">
        <v>3991</v>
      </c>
      <c r="D1728">
        <v>114</v>
      </c>
      <c r="E1728" s="4">
        <v>9057</v>
      </c>
      <c r="F1728">
        <f t="shared" si="52"/>
        <v>6</v>
      </c>
      <c r="G1728" s="6">
        <f t="shared" si="53"/>
        <v>2.4451266266449672</v>
      </c>
      <c r="H1728" s="4">
        <f>E1728*G1728*Inputs!$B$4/SUMPRODUCT($E$5:$E$6785,$G$5:$G$6785)</f>
        <v>10229.340510464677</v>
      </c>
    </row>
    <row r="1729" spans="1:8" x14ac:dyDescent="0.2">
      <c r="A1729" s="167" t="s">
        <v>3962</v>
      </c>
      <c r="B1729" s="163" t="s">
        <v>7714</v>
      </c>
      <c r="C1729" s="164" t="s">
        <v>4076</v>
      </c>
      <c r="D1729">
        <v>157.5</v>
      </c>
      <c r="E1729" s="4">
        <v>10428</v>
      </c>
      <c r="F1729">
        <f t="shared" si="52"/>
        <v>9</v>
      </c>
      <c r="G1729" s="6">
        <f t="shared" si="53"/>
        <v>4.1810192586709229</v>
      </c>
      <c r="H1729" s="4">
        <f>E1729*G1729*Inputs!$B$4/SUMPRODUCT($E$5:$E$6785,$G$5:$G$6785)</f>
        <v>20139.333941297744</v>
      </c>
    </row>
    <row r="1730" spans="1:8" x14ac:dyDescent="0.2">
      <c r="A1730" s="167" t="s">
        <v>3962</v>
      </c>
      <c r="B1730" s="163" t="s">
        <v>4077</v>
      </c>
      <c r="C1730" s="164" t="s">
        <v>4078</v>
      </c>
      <c r="D1730">
        <v>114.2</v>
      </c>
      <c r="E1730" s="4">
        <v>12604</v>
      </c>
      <c r="F1730">
        <f t="shared" si="52"/>
        <v>6</v>
      </c>
      <c r="G1730" s="6">
        <f t="shared" si="53"/>
        <v>2.4451266266449672</v>
      </c>
      <c r="H1730" s="4">
        <f>E1730*G1730*Inputs!$B$4/SUMPRODUCT($E$5:$E$6785,$G$5:$G$6785)</f>
        <v>14235.465142309464</v>
      </c>
    </row>
    <row r="1731" spans="1:8" x14ac:dyDescent="0.2">
      <c r="A1731" s="167" t="s">
        <v>3962</v>
      </c>
      <c r="B1731" s="163" t="s">
        <v>4079</v>
      </c>
      <c r="C1731" s="164" t="s">
        <v>4080</v>
      </c>
      <c r="D1731">
        <v>121.8</v>
      </c>
      <c r="E1731" s="4">
        <v>9026</v>
      </c>
      <c r="F1731">
        <f t="shared" si="52"/>
        <v>6</v>
      </c>
      <c r="G1731" s="6">
        <f t="shared" si="53"/>
        <v>2.4451266266449672</v>
      </c>
      <c r="H1731" s="4">
        <f>E1731*G1731*Inputs!$B$4/SUMPRODUCT($E$5:$E$6785,$G$5:$G$6785)</f>
        <v>10194.327862145765</v>
      </c>
    </row>
    <row r="1732" spans="1:8" x14ac:dyDescent="0.2">
      <c r="A1732" s="167" t="s">
        <v>3962</v>
      </c>
      <c r="B1732" s="163" t="s">
        <v>4081</v>
      </c>
      <c r="C1732" s="164" t="s">
        <v>4082</v>
      </c>
      <c r="D1732">
        <v>104.3</v>
      </c>
      <c r="E1732" s="4">
        <v>10202</v>
      </c>
      <c r="F1732">
        <f t="shared" si="52"/>
        <v>5</v>
      </c>
      <c r="G1732" s="6">
        <f t="shared" si="53"/>
        <v>2.0447540826884101</v>
      </c>
      <c r="H1732" s="4">
        <f>E1732*G1732*Inputs!$B$4/SUMPRODUCT($E$5:$E$6785,$G$5:$G$6785)</f>
        <v>9635.8119522657034</v>
      </c>
    </row>
    <row r="1733" spans="1:8" x14ac:dyDescent="0.2">
      <c r="A1733" s="167" t="s">
        <v>3962</v>
      </c>
      <c r="B1733" s="163" t="s">
        <v>4083</v>
      </c>
      <c r="C1733" s="164" t="s">
        <v>4084</v>
      </c>
      <c r="D1733">
        <v>162.80000000000001</v>
      </c>
      <c r="E1733" s="4">
        <v>12870</v>
      </c>
      <c r="F1733">
        <f t="shared" si="52"/>
        <v>9</v>
      </c>
      <c r="G1733" s="6">
        <f t="shared" si="53"/>
        <v>4.1810192586709229</v>
      </c>
      <c r="H1733" s="4">
        <f>E1733*G1733*Inputs!$B$4/SUMPRODUCT($E$5:$E$6785,$G$5:$G$6785)</f>
        <v>24855.507079449748</v>
      </c>
    </row>
    <row r="1734" spans="1:8" x14ac:dyDescent="0.2">
      <c r="A1734" s="167" t="s">
        <v>3962</v>
      </c>
      <c r="B1734" s="163" t="s">
        <v>4085</v>
      </c>
      <c r="C1734" s="164" t="s">
        <v>4086</v>
      </c>
      <c r="D1734">
        <v>128.4</v>
      </c>
      <c r="E1734" s="4">
        <v>12995</v>
      </c>
      <c r="F1734">
        <f t="shared" ref="F1734:F1797" si="54">VLOOKUP(D1734,$K$5:$L$15,2)</f>
        <v>7</v>
      </c>
      <c r="G1734" s="6">
        <f t="shared" ref="G1734:G1797" si="55">VLOOKUP(F1734,$L$5:$M$15,2,0)</f>
        <v>2.9238940129502371</v>
      </c>
      <c r="H1734" s="4">
        <f>E1734*G1734*Inputs!$B$4/SUMPRODUCT($E$5:$E$6785,$G$5:$G$6785)</f>
        <v>17550.917411072722</v>
      </c>
    </row>
    <row r="1735" spans="1:8" x14ac:dyDescent="0.2">
      <c r="A1735" s="167" t="s">
        <v>3962</v>
      </c>
      <c r="B1735" s="163" t="s">
        <v>4087</v>
      </c>
      <c r="C1735" s="164" t="s">
        <v>4088</v>
      </c>
      <c r="D1735">
        <v>135.4</v>
      </c>
      <c r="E1735" s="4">
        <v>12809</v>
      </c>
      <c r="F1735">
        <f t="shared" si="54"/>
        <v>7</v>
      </c>
      <c r="G1735" s="6">
        <f t="shared" si="55"/>
        <v>2.9238940129502371</v>
      </c>
      <c r="H1735" s="4">
        <f>E1735*G1735*Inputs!$B$4/SUMPRODUCT($E$5:$E$6785,$G$5:$G$6785)</f>
        <v>17299.707665904618</v>
      </c>
    </row>
    <row r="1736" spans="1:8" x14ac:dyDescent="0.2">
      <c r="A1736" s="167" t="s">
        <v>3962</v>
      </c>
      <c r="B1736" s="163" t="s">
        <v>4089</v>
      </c>
      <c r="C1736" s="164" t="s">
        <v>4090</v>
      </c>
      <c r="D1736">
        <v>148.6</v>
      </c>
      <c r="E1736" s="4">
        <v>6074</v>
      </c>
      <c r="F1736">
        <f t="shared" si="54"/>
        <v>9</v>
      </c>
      <c r="G1736" s="6">
        <f t="shared" si="55"/>
        <v>4.1810192586709229</v>
      </c>
      <c r="H1736" s="4">
        <f>E1736*G1736*Inputs!$B$4/SUMPRODUCT($E$5:$E$6785,$G$5:$G$6785)</f>
        <v>11730.563325608218</v>
      </c>
    </row>
    <row r="1737" spans="1:8" x14ac:dyDescent="0.2">
      <c r="A1737" s="167" t="s">
        <v>3962</v>
      </c>
      <c r="B1737" s="163" t="s">
        <v>4091</v>
      </c>
      <c r="C1737" s="164" t="s">
        <v>4092</v>
      </c>
      <c r="D1737">
        <v>179.2</v>
      </c>
      <c r="E1737" s="4">
        <v>12585</v>
      </c>
      <c r="F1737">
        <f t="shared" si="54"/>
        <v>10</v>
      </c>
      <c r="G1737" s="6">
        <f t="shared" si="55"/>
        <v>4.9996826525224378</v>
      </c>
      <c r="H1737" s="4">
        <f>E1737*G1737*Inputs!$B$4/SUMPRODUCT($E$5:$E$6785,$G$5:$G$6785)</f>
        <v>29064.146344308385</v>
      </c>
    </row>
    <row r="1738" spans="1:8" x14ac:dyDescent="0.2">
      <c r="A1738" s="167" t="s">
        <v>3962</v>
      </c>
      <c r="B1738" s="163" t="s">
        <v>4093</v>
      </c>
      <c r="C1738" s="164" t="s">
        <v>4094</v>
      </c>
      <c r="D1738">
        <v>109.8</v>
      </c>
      <c r="E1738" s="4">
        <v>8424</v>
      </c>
      <c r="F1738">
        <f t="shared" si="54"/>
        <v>5</v>
      </c>
      <c r="G1738" s="6">
        <f t="shared" si="55"/>
        <v>2.0447540826884101</v>
      </c>
      <c r="H1738" s="4">
        <f>E1738*G1738*Inputs!$B$4/SUMPRODUCT($E$5:$E$6785,$G$5:$G$6785)</f>
        <v>7956.4869521550945</v>
      </c>
    </row>
    <row r="1739" spans="1:8" x14ac:dyDescent="0.2">
      <c r="A1739" s="167" t="s">
        <v>3962</v>
      </c>
      <c r="B1739" s="163" t="s">
        <v>4095</v>
      </c>
      <c r="C1739" s="164" t="s">
        <v>4096</v>
      </c>
      <c r="D1739">
        <v>189.4</v>
      </c>
      <c r="E1739" s="4">
        <v>7005</v>
      </c>
      <c r="F1739">
        <f t="shared" si="54"/>
        <v>10</v>
      </c>
      <c r="G1739" s="6">
        <f t="shared" si="55"/>
        <v>4.9996826525224378</v>
      </c>
      <c r="H1739" s="4">
        <f>E1739*G1739*Inputs!$B$4/SUMPRODUCT($E$5:$E$6785,$G$5:$G$6785)</f>
        <v>16177.540337058423</v>
      </c>
    </row>
    <row r="1740" spans="1:8" x14ac:dyDescent="0.2">
      <c r="A1740" s="167" t="s">
        <v>3962</v>
      </c>
      <c r="B1740" s="163" t="s">
        <v>4097</v>
      </c>
      <c r="C1740" s="164" t="s">
        <v>4098</v>
      </c>
      <c r="D1740">
        <v>201.1</v>
      </c>
      <c r="E1740" s="4">
        <v>14931</v>
      </c>
      <c r="F1740">
        <f t="shared" si="54"/>
        <v>10</v>
      </c>
      <c r="G1740" s="6">
        <f t="shared" si="55"/>
        <v>4.9996826525224378</v>
      </c>
      <c r="H1740" s="4">
        <f>E1740*G1740*Inputs!$B$4/SUMPRODUCT($E$5:$E$6785,$G$5:$G$6785)</f>
        <v>34482.06349359305</v>
      </c>
    </row>
    <row r="1741" spans="1:8" x14ac:dyDescent="0.2">
      <c r="A1741" s="167" t="s">
        <v>3962</v>
      </c>
      <c r="B1741" s="163" t="s">
        <v>4099</v>
      </c>
      <c r="C1741" s="164" t="s">
        <v>4100</v>
      </c>
      <c r="D1741">
        <v>220</v>
      </c>
      <c r="E1741" s="4">
        <v>6068</v>
      </c>
      <c r="F1741">
        <f t="shared" si="54"/>
        <v>10</v>
      </c>
      <c r="G1741" s="6">
        <f t="shared" si="55"/>
        <v>4.9996826525224378</v>
      </c>
      <c r="H1741" s="4">
        <f>E1741*G1741*Inputs!$B$4/SUMPRODUCT($E$5:$E$6785,$G$5:$G$6785)</f>
        <v>14013.606675984371</v>
      </c>
    </row>
    <row r="1742" spans="1:8" x14ac:dyDescent="0.2">
      <c r="A1742" s="167" t="s">
        <v>4103</v>
      </c>
      <c r="B1742" s="163" t="s">
        <v>4101</v>
      </c>
      <c r="C1742" s="164" t="s">
        <v>4102</v>
      </c>
      <c r="D1742">
        <v>65.900000000000006</v>
      </c>
      <c r="E1742" s="4">
        <v>5619</v>
      </c>
      <c r="F1742">
        <f t="shared" si="54"/>
        <v>2</v>
      </c>
      <c r="G1742" s="6">
        <f t="shared" si="55"/>
        <v>1.195804741189294</v>
      </c>
      <c r="H1742" s="4">
        <f>E1742*G1742*Inputs!$B$4/SUMPRODUCT($E$5:$E$6785,$G$5:$G$6785)</f>
        <v>3103.7105740980942</v>
      </c>
    </row>
    <row r="1743" spans="1:8" x14ac:dyDescent="0.2">
      <c r="A1743" s="167" t="s">
        <v>4103</v>
      </c>
      <c r="B1743" s="163" t="s">
        <v>4104</v>
      </c>
      <c r="C1743" s="164" t="s">
        <v>4105</v>
      </c>
      <c r="D1743">
        <v>122</v>
      </c>
      <c r="E1743" s="4">
        <v>7669</v>
      </c>
      <c r="F1743">
        <f t="shared" si="54"/>
        <v>6</v>
      </c>
      <c r="G1743" s="6">
        <f t="shared" si="55"/>
        <v>2.4451266266449672</v>
      </c>
      <c r="H1743" s="4">
        <f>E1743*G1743*Inputs!$B$4/SUMPRODUCT($E$5:$E$6785,$G$5:$G$6785)</f>
        <v>8661.6774179920085</v>
      </c>
    </row>
    <row r="1744" spans="1:8" x14ac:dyDescent="0.2">
      <c r="A1744" s="167" t="s">
        <v>4103</v>
      </c>
      <c r="B1744" s="163" t="s">
        <v>4106</v>
      </c>
      <c r="C1744" s="164" t="s">
        <v>4107</v>
      </c>
      <c r="D1744">
        <v>74.2</v>
      </c>
      <c r="E1744" s="4">
        <v>5814</v>
      </c>
      <c r="F1744">
        <f t="shared" si="54"/>
        <v>2</v>
      </c>
      <c r="G1744" s="6">
        <f t="shared" si="55"/>
        <v>1.195804741189294</v>
      </c>
      <c r="H1744" s="4">
        <f>E1744*G1744*Inputs!$B$4/SUMPRODUCT($E$5:$E$6785,$G$5:$G$6785)</f>
        <v>3211.4207648703191</v>
      </c>
    </row>
    <row r="1745" spans="1:8" x14ac:dyDescent="0.2">
      <c r="A1745" s="167" t="s">
        <v>4103</v>
      </c>
      <c r="B1745" s="163" t="s">
        <v>4108</v>
      </c>
      <c r="C1745" s="164" t="s">
        <v>4109</v>
      </c>
      <c r="D1745">
        <v>93.8</v>
      </c>
      <c r="E1745" s="4">
        <v>6945</v>
      </c>
      <c r="F1745">
        <f t="shared" si="54"/>
        <v>4</v>
      </c>
      <c r="G1745" s="6">
        <f t="shared" si="55"/>
        <v>1.7099397688077311</v>
      </c>
      <c r="H1745" s="4">
        <f>E1745*G1745*Inputs!$B$4/SUMPRODUCT($E$5:$E$6785,$G$5:$G$6785)</f>
        <v>5485.4842925318653</v>
      </c>
    </row>
    <row r="1746" spans="1:8" x14ac:dyDescent="0.2">
      <c r="A1746" s="167" t="s">
        <v>4103</v>
      </c>
      <c r="B1746" s="163" t="s">
        <v>4110</v>
      </c>
      <c r="C1746" s="164" t="s">
        <v>4111</v>
      </c>
      <c r="D1746">
        <v>70</v>
      </c>
      <c r="E1746" s="4">
        <v>6165</v>
      </c>
      <c r="F1746">
        <f t="shared" si="54"/>
        <v>2</v>
      </c>
      <c r="G1746" s="6">
        <f t="shared" si="55"/>
        <v>1.195804741189294</v>
      </c>
      <c r="H1746" s="4">
        <f>E1746*G1746*Inputs!$B$4/SUMPRODUCT($E$5:$E$6785,$G$5:$G$6785)</f>
        <v>3405.2991082603226</v>
      </c>
    </row>
    <row r="1747" spans="1:8" x14ac:dyDescent="0.2">
      <c r="A1747" s="167" t="s">
        <v>4103</v>
      </c>
      <c r="B1747" s="163" t="s">
        <v>4112</v>
      </c>
      <c r="C1747" s="164" t="s">
        <v>4113</v>
      </c>
      <c r="D1747">
        <v>126.3</v>
      </c>
      <c r="E1747" s="4">
        <v>7463</v>
      </c>
      <c r="F1747">
        <f t="shared" si="54"/>
        <v>7</v>
      </c>
      <c r="G1747" s="6">
        <f t="shared" si="55"/>
        <v>2.9238940129502371</v>
      </c>
      <c r="H1747" s="4">
        <f>E1747*G1747*Inputs!$B$4/SUMPRODUCT($E$5:$E$6785,$G$5:$G$6785)</f>
        <v>10079.453377363272</v>
      </c>
    </row>
    <row r="1748" spans="1:8" x14ac:dyDescent="0.2">
      <c r="A1748" s="167" t="s">
        <v>4103</v>
      </c>
      <c r="B1748" s="163" t="s">
        <v>4114</v>
      </c>
      <c r="C1748" s="164" t="s">
        <v>4115</v>
      </c>
      <c r="D1748">
        <v>119.6</v>
      </c>
      <c r="E1748" s="4">
        <v>6579</v>
      </c>
      <c r="F1748">
        <f t="shared" si="54"/>
        <v>6</v>
      </c>
      <c r="G1748" s="6">
        <f t="shared" si="55"/>
        <v>2.4451266266449672</v>
      </c>
      <c r="H1748" s="4">
        <f>E1748*G1748*Inputs!$B$4/SUMPRODUCT($E$5:$E$6785,$G$5:$G$6785)</f>
        <v>7430.587525488254</v>
      </c>
    </row>
    <row r="1749" spans="1:8" x14ac:dyDescent="0.2">
      <c r="A1749" s="167" t="s">
        <v>4103</v>
      </c>
      <c r="B1749" s="163" t="s">
        <v>4116</v>
      </c>
      <c r="C1749" s="164" t="s">
        <v>4117</v>
      </c>
      <c r="D1749">
        <v>125.1</v>
      </c>
      <c r="E1749" s="4">
        <v>6486</v>
      </c>
      <c r="F1749">
        <f t="shared" si="54"/>
        <v>7</v>
      </c>
      <c r="G1749" s="6">
        <f t="shared" si="55"/>
        <v>2.9238940129502371</v>
      </c>
      <c r="H1749" s="4">
        <f>E1749*G1749*Inputs!$B$4/SUMPRODUCT($E$5:$E$6785,$G$5:$G$6785)</f>
        <v>8759.9269202168271</v>
      </c>
    </row>
    <row r="1750" spans="1:8" x14ac:dyDescent="0.2">
      <c r="A1750" s="167" t="s">
        <v>4103</v>
      </c>
      <c r="B1750" s="163" t="s">
        <v>4118</v>
      </c>
      <c r="C1750" s="164" t="s">
        <v>4119</v>
      </c>
      <c r="D1750">
        <v>111.7</v>
      </c>
      <c r="E1750" s="4">
        <v>8242</v>
      </c>
      <c r="F1750">
        <f t="shared" si="54"/>
        <v>6</v>
      </c>
      <c r="G1750" s="6">
        <f t="shared" si="55"/>
        <v>2.4451266266449672</v>
      </c>
      <c r="H1750" s="4">
        <f>E1750*G1750*Inputs!$B$4/SUMPRODUCT($E$5:$E$6785,$G$5:$G$6785)</f>
        <v>9308.8466917577443</v>
      </c>
    </row>
    <row r="1751" spans="1:8" x14ac:dyDescent="0.2">
      <c r="A1751" s="167" t="s">
        <v>4103</v>
      </c>
      <c r="B1751" s="163" t="s">
        <v>4120</v>
      </c>
      <c r="C1751" s="164" t="s">
        <v>4121</v>
      </c>
      <c r="D1751">
        <v>90.5</v>
      </c>
      <c r="E1751" s="4">
        <v>6156</v>
      </c>
      <c r="F1751">
        <f t="shared" si="54"/>
        <v>4</v>
      </c>
      <c r="G1751" s="6">
        <f t="shared" si="55"/>
        <v>1.7099397688077311</v>
      </c>
      <c r="H1751" s="4">
        <f>E1751*G1751*Inputs!$B$4/SUMPRODUCT($E$5:$E$6785,$G$5:$G$6785)</f>
        <v>4862.2953642658258</v>
      </c>
    </row>
    <row r="1752" spans="1:8" x14ac:dyDescent="0.2">
      <c r="A1752" s="167" t="s">
        <v>4103</v>
      </c>
      <c r="B1752" s="163" t="s">
        <v>4122</v>
      </c>
      <c r="C1752" s="164" t="s">
        <v>4123</v>
      </c>
      <c r="D1752">
        <v>109.2</v>
      </c>
      <c r="E1752" s="4">
        <v>7320</v>
      </c>
      <c r="F1752">
        <f t="shared" si="54"/>
        <v>5</v>
      </c>
      <c r="G1752" s="6">
        <f t="shared" si="55"/>
        <v>2.0447540826884101</v>
      </c>
      <c r="H1752" s="4">
        <f>E1752*G1752*Inputs!$B$4/SUMPRODUCT($E$5:$E$6785,$G$5:$G$6785)</f>
        <v>6913.7564683968767</v>
      </c>
    </row>
    <row r="1753" spans="1:8" x14ac:dyDescent="0.2">
      <c r="A1753" s="167" t="s">
        <v>4103</v>
      </c>
      <c r="B1753" s="163" t="s">
        <v>4124</v>
      </c>
      <c r="C1753" s="164" t="s">
        <v>4125</v>
      </c>
      <c r="D1753">
        <v>112.2</v>
      </c>
      <c r="E1753" s="4">
        <v>6267</v>
      </c>
      <c r="F1753">
        <f t="shared" si="54"/>
        <v>6</v>
      </c>
      <c r="G1753" s="6">
        <f t="shared" si="55"/>
        <v>2.4451266266449672</v>
      </c>
      <c r="H1753" s="4">
        <f>E1753*G1753*Inputs!$B$4/SUMPRODUCT($E$5:$E$6785,$G$5:$G$6785)</f>
        <v>7078.2021617624096</v>
      </c>
    </row>
    <row r="1754" spans="1:8" x14ac:dyDescent="0.2">
      <c r="A1754" s="167" t="s">
        <v>4103</v>
      </c>
      <c r="B1754" s="163" t="s">
        <v>4126</v>
      </c>
      <c r="C1754" s="164" t="s">
        <v>4127</v>
      </c>
      <c r="D1754">
        <v>87.2</v>
      </c>
      <c r="E1754" s="4">
        <v>6671</v>
      </c>
      <c r="F1754">
        <f t="shared" si="54"/>
        <v>4</v>
      </c>
      <c r="G1754" s="6">
        <f t="shared" si="55"/>
        <v>1.7099397688077311</v>
      </c>
      <c r="H1754" s="4">
        <f>E1754*G1754*Inputs!$B$4/SUMPRODUCT($E$5:$E$6785,$G$5:$G$6785)</f>
        <v>5269.0663377221126</v>
      </c>
    </row>
    <row r="1755" spans="1:8" x14ac:dyDescent="0.2">
      <c r="A1755" s="167" t="s">
        <v>4103</v>
      </c>
      <c r="B1755" s="163" t="s">
        <v>4128</v>
      </c>
      <c r="C1755" s="164" t="s">
        <v>4129</v>
      </c>
      <c r="D1755">
        <v>119.6</v>
      </c>
      <c r="E1755" s="4">
        <v>6033</v>
      </c>
      <c r="F1755">
        <f t="shared" si="54"/>
        <v>6</v>
      </c>
      <c r="G1755" s="6">
        <f t="shared" si="55"/>
        <v>2.4451266266449672</v>
      </c>
      <c r="H1755" s="4">
        <f>E1755*G1755*Inputs!$B$4/SUMPRODUCT($E$5:$E$6785,$G$5:$G$6785)</f>
        <v>6813.9131389680251</v>
      </c>
    </row>
    <row r="1756" spans="1:8" x14ac:dyDescent="0.2">
      <c r="A1756" s="167" t="s">
        <v>4103</v>
      </c>
      <c r="B1756" s="163" t="s">
        <v>4130</v>
      </c>
      <c r="C1756" s="164" t="s">
        <v>4131</v>
      </c>
      <c r="D1756">
        <v>133.30000000000001</v>
      </c>
      <c r="E1756" s="4">
        <v>6040</v>
      </c>
      <c r="F1756">
        <f t="shared" si="54"/>
        <v>7</v>
      </c>
      <c r="G1756" s="6">
        <f t="shared" si="55"/>
        <v>2.9238940129502371</v>
      </c>
      <c r="H1756" s="4">
        <f>E1756*G1756*Inputs!$B$4/SUMPRODUCT($E$5:$E$6785,$G$5:$G$6785)</f>
        <v>8157.5637678244902</v>
      </c>
    </row>
    <row r="1757" spans="1:8" x14ac:dyDescent="0.2">
      <c r="A1757" s="167" t="s">
        <v>4103</v>
      </c>
      <c r="B1757" s="163" t="s">
        <v>4132</v>
      </c>
      <c r="C1757" s="164" t="s">
        <v>4133</v>
      </c>
      <c r="D1757">
        <v>95</v>
      </c>
      <c r="E1757" s="4">
        <v>6105</v>
      </c>
      <c r="F1757">
        <f t="shared" si="54"/>
        <v>4</v>
      </c>
      <c r="G1757" s="6">
        <f t="shared" si="55"/>
        <v>1.7099397688077311</v>
      </c>
      <c r="H1757" s="4">
        <f>E1757*G1757*Inputs!$B$4/SUMPRODUCT($E$5:$E$6785,$G$5:$G$6785)</f>
        <v>4822.0131901953973</v>
      </c>
    </row>
    <row r="1758" spans="1:8" x14ac:dyDescent="0.2">
      <c r="A1758" s="167" t="s">
        <v>4103</v>
      </c>
      <c r="B1758" s="163" t="s">
        <v>4134</v>
      </c>
      <c r="C1758" s="164" t="s">
        <v>4135</v>
      </c>
      <c r="D1758">
        <v>92</v>
      </c>
      <c r="E1758" s="4">
        <v>5916</v>
      </c>
      <c r="F1758">
        <f t="shared" si="54"/>
        <v>4</v>
      </c>
      <c r="G1758" s="6">
        <f t="shared" si="55"/>
        <v>1.7099397688077311</v>
      </c>
      <c r="H1758" s="4">
        <f>E1758*G1758*Inputs!$B$4/SUMPRODUCT($E$5:$E$6785,$G$5:$G$6785)</f>
        <v>4672.7321921696921</v>
      </c>
    </row>
    <row r="1759" spans="1:8" x14ac:dyDescent="0.2">
      <c r="A1759" s="167" t="s">
        <v>4103</v>
      </c>
      <c r="B1759" s="163" t="s">
        <v>4136</v>
      </c>
      <c r="C1759" s="164" t="s">
        <v>4137</v>
      </c>
      <c r="D1759">
        <v>85.9</v>
      </c>
      <c r="E1759" s="4">
        <v>7984</v>
      </c>
      <c r="F1759">
        <f t="shared" si="54"/>
        <v>3</v>
      </c>
      <c r="G1759" s="6">
        <f t="shared" si="55"/>
        <v>1.4299489790507947</v>
      </c>
      <c r="H1759" s="4">
        <f>E1759*G1759*Inputs!$B$4/SUMPRODUCT($E$5:$E$6785,$G$5:$G$6785)</f>
        <v>5273.5489676401867</v>
      </c>
    </row>
    <row r="1760" spans="1:8" x14ac:dyDescent="0.2">
      <c r="A1760" s="167" t="s">
        <v>4103</v>
      </c>
      <c r="B1760" s="163" t="s">
        <v>4138</v>
      </c>
      <c r="C1760" s="164" t="s">
        <v>4139</v>
      </c>
      <c r="D1760">
        <v>158.6</v>
      </c>
      <c r="E1760" s="4">
        <v>8623</v>
      </c>
      <c r="F1760">
        <f t="shared" si="54"/>
        <v>9</v>
      </c>
      <c r="G1760" s="6">
        <f t="shared" si="55"/>
        <v>4.1810192586709229</v>
      </c>
      <c r="H1760" s="4">
        <f>E1760*G1760*Inputs!$B$4/SUMPRODUCT($E$5:$E$6785,$G$5:$G$6785)</f>
        <v>16653.382870714468</v>
      </c>
    </row>
    <row r="1761" spans="1:8" x14ac:dyDescent="0.2">
      <c r="A1761" s="167" t="s">
        <v>4103</v>
      </c>
      <c r="B1761" s="163" t="s">
        <v>4140</v>
      </c>
      <c r="C1761" s="164" t="s">
        <v>4141</v>
      </c>
      <c r="D1761">
        <v>95.8</v>
      </c>
      <c r="E1761" s="4">
        <v>5879</v>
      </c>
      <c r="F1761">
        <f t="shared" si="54"/>
        <v>4</v>
      </c>
      <c r="G1761" s="6">
        <f t="shared" si="55"/>
        <v>1.7099397688077311</v>
      </c>
      <c r="H1761" s="4">
        <f>E1761*G1761*Inputs!$B$4/SUMPRODUCT($E$5:$E$6785,$G$5:$G$6785)</f>
        <v>4643.507869804871</v>
      </c>
    </row>
    <row r="1762" spans="1:8" x14ac:dyDescent="0.2">
      <c r="A1762" s="167" t="s">
        <v>4103</v>
      </c>
      <c r="B1762" s="163" t="s">
        <v>4142</v>
      </c>
      <c r="C1762" s="164" t="s">
        <v>4143</v>
      </c>
      <c r="D1762">
        <v>91.7</v>
      </c>
      <c r="E1762" s="4">
        <v>5715</v>
      </c>
      <c r="F1762">
        <f t="shared" si="54"/>
        <v>4</v>
      </c>
      <c r="G1762" s="6">
        <f t="shared" si="55"/>
        <v>1.7099397688077311</v>
      </c>
      <c r="H1762" s="4">
        <f>E1762*G1762*Inputs!$B$4/SUMPRODUCT($E$5:$E$6785,$G$5:$G$6785)</f>
        <v>4513.9730355391803</v>
      </c>
    </row>
    <row r="1763" spans="1:8" x14ac:dyDescent="0.2">
      <c r="A1763" s="167" t="s">
        <v>4103</v>
      </c>
      <c r="B1763" s="163" t="s">
        <v>4144</v>
      </c>
      <c r="C1763" s="164" t="s">
        <v>4145</v>
      </c>
      <c r="D1763">
        <v>138.30000000000001</v>
      </c>
      <c r="E1763" s="4">
        <v>6109</v>
      </c>
      <c r="F1763">
        <f t="shared" si="54"/>
        <v>8</v>
      </c>
      <c r="G1763" s="6">
        <f t="shared" si="55"/>
        <v>3.4964063234208851</v>
      </c>
      <c r="H1763" s="4">
        <f>E1763*G1763*Inputs!$B$4/SUMPRODUCT($E$5:$E$6785,$G$5:$G$6785)</f>
        <v>9866.2913252639228</v>
      </c>
    </row>
    <row r="1764" spans="1:8" x14ac:dyDescent="0.2">
      <c r="A1764" s="167" t="s">
        <v>4103</v>
      </c>
      <c r="B1764" s="163" t="s">
        <v>4146</v>
      </c>
      <c r="C1764" s="164" t="s">
        <v>4147</v>
      </c>
      <c r="D1764">
        <v>153.1</v>
      </c>
      <c r="E1764" s="4">
        <v>7678</v>
      </c>
      <c r="F1764">
        <f t="shared" si="54"/>
        <v>9</v>
      </c>
      <c r="G1764" s="6">
        <f t="shared" si="55"/>
        <v>4.1810192586709229</v>
      </c>
      <c r="H1764" s="4">
        <f>E1764*G1764*Inputs!$B$4/SUMPRODUCT($E$5:$E$6785,$G$5:$G$6785)</f>
        <v>14828.328155090534</v>
      </c>
    </row>
    <row r="1765" spans="1:8" x14ac:dyDescent="0.2">
      <c r="A1765" s="167" t="s">
        <v>4103</v>
      </c>
      <c r="B1765" s="163" t="s">
        <v>4148</v>
      </c>
      <c r="C1765" s="164" t="s">
        <v>4149</v>
      </c>
      <c r="D1765">
        <v>101.2</v>
      </c>
      <c r="E1765" s="4">
        <v>5445</v>
      </c>
      <c r="F1765">
        <f t="shared" si="54"/>
        <v>5</v>
      </c>
      <c r="G1765" s="6">
        <f t="shared" si="55"/>
        <v>2.0447540826884101</v>
      </c>
      <c r="H1765" s="4">
        <f>E1765*G1765*Inputs!$B$4/SUMPRODUCT($E$5:$E$6785,$G$5:$G$6785)</f>
        <v>5142.8147500575133</v>
      </c>
    </row>
    <row r="1766" spans="1:8" x14ac:dyDescent="0.2">
      <c r="A1766" s="167" t="s">
        <v>4103</v>
      </c>
      <c r="B1766" s="163" t="s">
        <v>4150</v>
      </c>
      <c r="C1766" s="164" t="s">
        <v>4151</v>
      </c>
      <c r="D1766">
        <v>98.9</v>
      </c>
      <c r="E1766" s="4">
        <v>5516</v>
      </c>
      <c r="F1766">
        <f t="shared" si="54"/>
        <v>4</v>
      </c>
      <c r="G1766" s="6">
        <f t="shared" si="55"/>
        <v>1.7099397688077311</v>
      </c>
      <c r="H1766" s="4">
        <f>E1766*G1766*Inputs!$B$4/SUMPRODUCT($E$5:$E$6785,$G$5:$G$6785)</f>
        <v>4356.7935720094692</v>
      </c>
    </row>
    <row r="1767" spans="1:8" x14ac:dyDescent="0.2">
      <c r="A1767" s="167" t="s">
        <v>4103</v>
      </c>
      <c r="B1767" s="163" t="s">
        <v>4152</v>
      </c>
      <c r="C1767" s="164" t="s">
        <v>4153</v>
      </c>
      <c r="D1767">
        <v>173.4</v>
      </c>
      <c r="E1767" s="4">
        <v>6286</v>
      </c>
      <c r="F1767">
        <f t="shared" si="54"/>
        <v>10</v>
      </c>
      <c r="G1767" s="6">
        <f t="shared" si="55"/>
        <v>4.9996826525224378</v>
      </c>
      <c r="H1767" s="4">
        <f>E1767*G1767*Inputs!$B$4/SUMPRODUCT($E$5:$E$6785,$G$5:$G$6785)</f>
        <v>14517.061892755068</v>
      </c>
    </row>
    <row r="1768" spans="1:8" x14ac:dyDescent="0.2">
      <c r="A1768" s="167" t="s">
        <v>4103</v>
      </c>
      <c r="B1768" s="163" t="s">
        <v>4154</v>
      </c>
      <c r="C1768" s="164" t="s">
        <v>4155</v>
      </c>
      <c r="D1768">
        <v>206</v>
      </c>
      <c r="E1768" s="4">
        <v>7395</v>
      </c>
      <c r="F1768">
        <f t="shared" si="54"/>
        <v>10</v>
      </c>
      <c r="G1768" s="6">
        <f t="shared" si="55"/>
        <v>4.9996826525224378</v>
      </c>
      <c r="H1768" s="4">
        <f>E1768*G1768*Inputs!$B$4/SUMPRODUCT($E$5:$E$6785,$G$5:$G$6785)</f>
        <v>17078.217101006001</v>
      </c>
    </row>
    <row r="1769" spans="1:8" x14ac:dyDescent="0.2">
      <c r="A1769" s="167" t="s">
        <v>4103</v>
      </c>
      <c r="B1769" s="163" t="s">
        <v>4156</v>
      </c>
      <c r="C1769" s="164" t="s">
        <v>4157</v>
      </c>
      <c r="D1769">
        <v>167.3</v>
      </c>
      <c r="E1769" s="4">
        <v>6878</v>
      </c>
      <c r="F1769">
        <f t="shared" si="54"/>
        <v>10</v>
      </c>
      <c r="G1769" s="6">
        <f t="shared" si="55"/>
        <v>4.9996826525224378</v>
      </c>
      <c r="H1769" s="4">
        <f>E1769*G1769*Inputs!$B$4/SUMPRODUCT($E$5:$E$6785,$G$5:$G$6785)</f>
        <v>15884.243031875492</v>
      </c>
    </row>
    <row r="1770" spans="1:8" x14ac:dyDescent="0.2">
      <c r="A1770" s="167" t="s">
        <v>4103</v>
      </c>
      <c r="B1770" s="163" t="s">
        <v>4158</v>
      </c>
      <c r="C1770" s="164" t="s">
        <v>3955</v>
      </c>
      <c r="D1770">
        <v>145.69999999999999</v>
      </c>
      <c r="E1770" s="4">
        <v>6604</v>
      </c>
      <c r="F1770">
        <f t="shared" si="54"/>
        <v>8</v>
      </c>
      <c r="G1770" s="6">
        <f t="shared" si="55"/>
        <v>3.4964063234208851</v>
      </c>
      <c r="H1770" s="4">
        <f>E1770*G1770*Inputs!$B$4/SUMPRODUCT($E$5:$E$6785,$G$5:$G$6785)</f>
        <v>10665.737094785225</v>
      </c>
    </row>
    <row r="1771" spans="1:8" x14ac:dyDescent="0.2">
      <c r="A1771" s="167" t="s">
        <v>4103</v>
      </c>
      <c r="B1771" s="163" t="s">
        <v>3956</v>
      </c>
      <c r="C1771" s="164" t="s">
        <v>3957</v>
      </c>
      <c r="D1771">
        <v>164.7</v>
      </c>
      <c r="E1771" s="4">
        <v>6876</v>
      </c>
      <c r="F1771">
        <f t="shared" si="54"/>
        <v>9</v>
      </c>
      <c r="G1771" s="6">
        <f t="shared" si="55"/>
        <v>4.1810192586709229</v>
      </c>
      <c r="H1771" s="4">
        <f>E1771*G1771*Inputs!$B$4/SUMPRODUCT($E$5:$E$6785,$G$5:$G$6785)</f>
        <v>13279.445740349376</v>
      </c>
    </row>
    <row r="1772" spans="1:8" x14ac:dyDescent="0.2">
      <c r="A1772" s="167" t="s">
        <v>4643</v>
      </c>
      <c r="B1772" s="163" t="s">
        <v>3958</v>
      </c>
      <c r="C1772" s="164" t="s">
        <v>4642</v>
      </c>
      <c r="D1772">
        <v>134.5</v>
      </c>
      <c r="E1772" s="4">
        <v>8563</v>
      </c>
      <c r="F1772">
        <f t="shared" si="54"/>
        <v>7</v>
      </c>
      <c r="G1772" s="6">
        <f t="shared" si="55"/>
        <v>2.9238940129502371</v>
      </c>
      <c r="H1772" s="4">
        <f>E1772*G1772*Inputs!$B$4/SUMPRODUCT($E$5:$E$6785,$G$5:$G$6785)</f>
        <v>11565.102407927336</v>
      </c>
    </row>
    <row r="1773" spans="1:8" x14ac:dyDescent="0.2">
      <c r="A1773" s="167" t="s">
        <v>4643</v>
      </c>
      <c r="B1773" s="163" t="s">
        <v>4644</v>
      </c>
      <c r="C1773" s="164" t="s">
        <v>4645</v>
      </c>
      <c r="D1773">
        <v>186.9</v>
      </c>
      <c r="E1773" s="4">
        <v>7798</v>
      </c>
      <c r="F1773">
        <f t="shared" si="54"/>
        <v>10</v>
      </c>
      <c r="G1773" s="6">
        <f t="shared" si="55"/>
        <v>4.9996826525224378</v>
      </c>
      <c r="H1773" s="4">
        <f>E1773*G1773*Inputs!$B$4/SUMPRODUCT($E$5:$E$6785,$G$5:$G$6785)</f>
        <v>18008.916423751831</v>
      </c>
    </row>
    <row r="1774" spans="1:8" x14ac:dyDescent="0.2">
      <c r="A1774" s="167" t="s">
        <v>4643</v>
      </c>
      <c r="B1774" s="163" t="s">
        <v>4646</v>
      </c>
      <c r="C1774" s="164" t="s">
        <v>4647</v>
      </c>
      <c r="D1774">
        <v>93.2</v>
      </c>
      <c r="E1774" s="4">
        <v>6785</v>
      </c>
      <c r="F1774">
        <f t="shared" si="54"/>
        <v>4</v>
      </c>
      <c r="G1774" s="6">
        <f t="shared" si="55"/>
        <v>1.7099397688077311</v>
      </c>
      <c r="H1774" s="4">
        <f>E1774*G1774*Inputs!$B$4/SUMPRODUCT($E$5:$E$6785,$G$5:$G$6785)</f>
        <v>5359.1088444677762</v>
      </c>
    </row>
    <row r="1775" spans="1:8" x14ac:dyDescent="0.2">
      <c r="A1775" s="167" t="s">
        <v>4643</v>
      </c>
      <c r="B1775" s="163" t="s">
        <v>4648</v>
      </c>
      <c r="C1775" s="164" t="s">
        <v>4649</v>
      </c>
      <c r="D1775">
        <v>103.9</v>
      </c>
      <c r="E1775" s="4">
        <v>6655</v>
      </c>
      <c r="F1775">
        <f t="shared" si="54"/>
        <v>5</v>
      </c>
      <c r="G1775" s="6">
        <f t="shared" si="55"/>
        <v>2.0447540826884101</v>
      </c>
      <c r="H1775" s="4">
        <f>E1775*G1775*Inputs!$B$4/SUMPRODUCT($E$5:$E$6785,$G$5:$G$6785)</f>
        <v>6285.6624722925153</v>
      </c>
    </row>
    <row r="1776" spans="1:8" x14ac:dyDescent="0.2">
      <c r="A1776" s="167" t="s">
        <v>4643</v>
      </c>
      <c r="B1776" s="163" t="s">
        <v>4650</v>
      </c>
      <c r="C1776" s="164" t="s">
        <v>4651</v>
      </c>
      <c r="D1776">
        <v>100.7</v>
      </c>
      <c r="E1776" s="4">
        <v>5540</v>
      </c>
      <c r="F1776">
        <f t="shared" si="54"/>
        <v>5</v>
      </c>
      <c r="G1776" s="6">
        <f t="shared" si="55"/>
        <v>2.0447540826884101</v>
      </c>
      <c r="H1776" s="4">
        <f>E1776*G1776*Inputs!$B$4/SUMPRODUCT($E$5:$E$6785,$G$5:$G$6785)</f>
        <v>5232.5424637867072</v>
      </c>
    </row>
    <row r="1777" spans="1:8" x14ac:dyDescent="0.2">
      <c r="A1777" s="167" t="s">
        <v>4643</v>
      </c>
      <c r="B1777" s="163" t="s">
        <v>4652</v>
      </c>
      <c r="C1777" s="164" t="s">
        <v>4653</v>
      </c>
      <c r="D1777">
        <v>71.099999999999994</v>
      </c>
      <c r="E1777" s="4">
        <v>5722</v>
      </c>
      <c r="F1777">
        <f t="shared" si="54"/>
        <v>2</v>
      </c>
      <c r="G1777" s="6">
        <f t="shared" si="55"/>
        <v>1.195804741189294</v>
      </c>
      <c r="H1777" s="4">
        <f>E1777*G1777*Inputs!$B$4/SUMPRODUCT($E$5:$E$6785,$G$5:$G$6785)</f>
        <v>3160.6036492239359</v>
      </c>
    </row>
    <row r="1778" spans="1:8" x14ac:dyDescent="0.2">
      <c r="A1778" s="167" t="s">
        <v>4643</v>
      </c>
      <c r="B1778" s="163" t="s">
        <v>4654</v>
      </c>
      <c r="C1778" s="164" t="s">
        <v>4655</v>
      </c>
      <c r="D1778">
        <v>165.9</v>
      </c>
      <c r="E1778" s="4">
        <v>5672</v>
      </c>
      <c r="F1778">
        <f t="shared" si="54"/>
        <v>10</v>
      </c>
      <c r="G1778" s="6">
        <f t="shared" si="55"/>
        <v>4.9996826525224378</v>
      </c>
      <c r="H1778" s="4">
        <f>E1778*G1778*Inputs!$B$4/SUMPRODUCT($E$5:$E$6785,$G$5:$G$6785)</f>
        <v>13099.073346437597</v>
      </c>
    </row>
    <row r="1779" spans="1:8" x14ac:dyDescent="0.2">
      <c r="A1779" s="167" t="s">
        <v>4643</v>
      </c>
      <c r="B1779" s="163" t="s">
        <v>4656</v>
      </c>
      <c r="C1779" s="164" t="s">
        <v>4657</v>
      </c>
      <c r="D1779">
        <v>140.9</v>
      </c>
      <c r="E1779" s="4">
        <v>5916</v>
      </c>
      <c r="F1779">
        <f t="shared" si="54"/>
        <v>8</v>
      </c>
      <c r="G1779" s="6">
        <f t="shared" si="55"/>
        <v>3.4964063234208851</v>
      </c>
      <c r="H1779" s="4">
        <f>E1779*G1779*Inputs!$B$4/SUMPRODUCT($E$5:$E$6785,$G$5:$G$6785)</f>
        <v>9554.5882272485451</v>
      </c>
    </row>
    <row r="1780" spans="1:8" x14ac:dyDescent="0.2">
      <c r="A1780" s="167" t="s">
        <v>4643</v>
      </c>
      <c r="B1780" s="163" t="s">
        <v>4658</v>
      </c>
      <c r="C1780" s="164" t="s">
        <v>4659</v>
      </c>
      <c r="D1780">
        <v>140</v>
      </c>
      <c r="E1780" s="4">
        <v>8822</v>
      </c>
      <c r="F1780">
        <f t="shared" si="54"/>
        <v>8</v>
      </c>
      <c r="G1780" s="6">
        <f t="shared" si="55"/>
        <v>3.4964063234208851</v>
      </c>
      <c r="H1780" s="4">
        <f>E1780*G1780*Inputs!$B$4/SUMPRODUCT($E$5:$E$6785,$G$5:$G$6785)</f>
        <v>14247.900159024115</v>
      </c>
    </row>
    <row r="1781" spans="1:8" x14ac:dyDescent="0.2">
      <c r="A1781" s="167" t="s">
        <v>4643</v>
      </c>
      <c r="B1781" s="163" t="s">
        <v>4660</v>
      </c>
      <c r="C1781" s="164" t="s">
        <v>4661</v>
      </c>
      <c r="D1781">
        <v>136.30000000000001</v>
      </c>
      <c r="E1781" s="4">
        <v>6686</v>
      </c>
      <c r="F1781">
        <f t="shared" si="54"/>
        <v>8</v>
      </c>
      <c r="G1781" s="6">
        <f t="shared" si="55"/>
        <v>3.4964063234208851</v>
      </c>
      <c r="H1781" s="4">
        <f>E1781*G1781*Inputs!$B$4/SUMPRODUCT($E$5:$E$6785,$G$5:$G$6785)</f>
        <v>10798.170535392794</v>
      </c>
    </row>
    <row r="1782" spans="1:8" x14ac:dyDescent="0.2">
      <c r="A1782" s="167" t="s">
        <v>4643</v>
      </c>
      <c r="B1782" s="163" t="s">
        <v>4662</v>
      </c>
      <c r="C1782" s="164" t="s">
        <v>4663</v>
      </c>
      <c r="D1782">
        <v>125.8</v>
      </c>
      <c r="E1782" s="4">
        <v>6422</v>
      </c>
      <c r="F1782">
        <f t="shared" si="54"/>
        <v>7</v>
      </c>
      <c r="G1782" s="6">
        <f t="shared" si="55"/>
        <v>2.9238940129502371</v>
      </c>
      <c r="H1782" s="4">
        <f>E1782*G1782*Inputs!$B$4/SUMPRODUCT($E$5:$E$6785,$G$5:$G$6785)</f>
        <v>8673.489158438555</v>
      </c>
    </row>
    <row r="1783" spans="1:8" x14ac:dyDescent="0.2">
      <c r="A1783" s="167" t="s">
        <v>4643</v>
      </c>
      <c r="B1783" s="163" t="s">
        <v>4664</v>
      </c>
      <c r="C1783" s="164" t="s">
        <v>4665</v>
      </c>
      <c r="D1783">
        <v>146.80000000000001</v>
      </c>
      <c r="E1783" s="4">
        <v>5543</v>
      </c>
      <c r="F1783">
        <f t="shared" si="54"/>
        <v>8</v>
      </c>
      <c r="G1783" s="6">
        <f t="shared" si="55"/>
        <v>3.4964063234208851</v>
      </c>
      <c r="H1783" s="4">
        <f>E1783*G1783*Inputs!$B$4/SUMPRODUCT($E$5:$E$6785,$G$5:$G$6785)</f>
        <v>8952.1775766799674</v>
      </c>
    </row>
    <row r="1784" spans="1:8" x14ac:dyDescent="0.2">
      <c r="A1784" s="167" t="s">
        <v>4643</v>
      </c>
      <c r="B1784" s="163" t="s">
        <v>4666</v>
      </c>
      <c r="C1784" s="164" t="s">
        <v>4667</v>
      </c>
      <c r="D1784">
        <v>107.7</v>
      </c>
      <c r="E1784" s="4">
        <v>5351</v>
      </c>
      <c r="F1784">
        <f t="shared" si="54"/>
        <v>5</v>
      </c>
      <c r="G1784" s="6">
        <f t="shared" si="55"/>
        <v>2.0447540826884101</v>
      </c>
      <c r="H1784" s="4">
        <f>E1784*G1784*Inputs!$B$4/SUMPRODUCT($E$5:$E$6785,$G$5:$G$6785)</f>
        <v>5054.0315385780996</v>
      </c>
    </row>
    <row r="1785" spans="1:8" x14ac:dyDescent="0.2">
      <c r="A1785" s="167" t="s">
        <v>4643</v>
      </c>
      <c r="B1785" s="163" t="s">
        <v>4668</v>
      </c>
      <c r="C1785" s="164" t="s">
        <v>4182</v>
      </c>
      <c r="D1785">
        <v>143.9</v>
      </c>
      <c r="E1785" s="4">
        <v>5674</v>
      </c>
      <c r="F1785">
        <f t="shared" si="54"/>
        <v>8</v>
      </c>
      <c r="G1785" s="6">
        <f t="shared" si="55"/>
        <v>3.4964063234208851</v>
      </c>
      <c r="H1785" s="4">
        <f>E1785*G1785*Inputs!$B$4/SUMPRODUCT($E$5:$E$6785,$G$5:$G$6785)</f>
        <v>9163.7480732603508</v>
      </c>
    </row>
    <row r="1786" spans="1:8" x14ac:dyDescent="0.2">
      <c r="A1786" s="167" t="s">
        <v>4643</v>
      </c>
      <c r="B1786" s="163" t="s">
        <v>4183</v>
      </c>
      <c r="C1786" s="164" t="s">
        <v>4184</v>
      </c>
      <c r="D1786">
        <v>122.9</v>
      </c>
      <c r="E1786" s="4">
        <v>9057</v>
      </c>
      <c r="F1786">
        <f t="shared" si="54"/>
        <v>6</v>
      </c>
      <c r="G1786" s="6">
        <f t="shared" si="55"/>
        <v>2.4451266266449672</v>
      </c>
      <c r="H1786" s="4">
        <f>E1786*G1786*Inputs!$B$4/SUMPRODUCT($E$5:$E$6785,$G$5:$G$6785)</f>
        <v>10229.340510464677</v>
      </c>
    </row>
    <row r="1787" spans="1:8" x14ac:dyDescent="0.2">
      <c r="A1787" s="167" t="s">
        <v>4643</v>
      </c>
      <c r="B1787" s="163" t="s">
        <v>4185</v>
      </c>
      <c r="C1787" s="164" t="s">
        <v>4186</v>
      </c>
      <c r="D1787">
        <v>140.4</v>
      </c>
      <c r="E1787" s="4">
        <v>7158</v>
      </c>
      <c r="F1787">
        <f t="shared" si="54"/>
        <v>8</v>
      </c>
      <c r="G1787" s="6">
        <f t="shared" si="55"/>
        <v>3.4964063234208851</v>
      </c>
      <c r="H1787" s="4">
        <f>E1787*G1787*Inputs!$B$4/SUMPRODUCT($E$5:$E$6785,$G$5:$G$6785)</f>
        <v>11560.470339865633</v>
      </c>
    </row>
    <row r="1788" spans="1:8" x14ac:dyDescent="0.2">
      <c r="A1788" s="167" t="s">
        <v>4643</v>
      </c>
      <c r="B1788" s="163" t="s">
        <v>4187</v>
      </c>
      <c r="C1788" s="164" t="s">
        <v>4188</v>
      </c>
      <c r="D1788">
        <v>134.1</v>
      </c>
      <c r="E1788" s="4">
        <v>7124</v>
      </c>
      <c r="F1788">
        <f t="shared" si="54"/>
        <v>7</v>
      </c>
      <c r="G1788" s="6">
        <f t="shared" si="55"/>
        <v>2.9238940129502371</v>
      </c>
      <c r="H1788" s="4">
        <f>E1788*G1788*Inputs!$B$4/SUMPRODUCT($E$5:$E$6785,$G$5:$G$6785)</f>
        <v>9621.6033579439845</v>
      </c>
    </row>
    <row r="1789" spans="1:8" x14ac:dyDescent="0.2">
      <c r="A1789" s="167" t="s">
        <v>4643</v>
      </c>
      <c r="B1789" s="163" t="s">
        <v>4189</v>
      </c>
      <c r="C1789" s="164" t="s">
        <v>4190</v>
      </c>
      <c r="D1789">
        <v>110.3</v>
      </c>
      <c r="E1789" s="4">
        <v>7923</v>
      </c>
      <c r="F1789">
        <f t="shared" si="54"/>
        <v>5</v>
      </c>
      <c r="G1789" s="6">
        <f t="shared" si="55"/>
        <v>2.0447540826884101</v>
      </c>
      <c r="H1789" s="4">
        <f>E1789*G1789*Inputs!$B$4/SUMPRODUCT($E$5:$E$6785,$G$5:$G$6785)</f>
        <v>7483.2913250148158</v>
      </c>
    </row>
    <row r="1790" spans="1:8" x14ac:dyDescent="0.2">
      <c r="A1790" s="167" t="s">
        <v>4643</v>
      </c>
      <c r="B1790" s="163" t="s">
        <v>7833</v>
      </c>
      <c r="C1790" s="164" t="s">
        <v>7834</v>
      </c>
      <c r="D1790">
        <v>134.4</v>
      </c>
      <c r="E1790" s="4">
        <v>7341</v>
      </c>
      <c r="F1790">
        <f t="shared" si="54"/>
        <v>7</v>
      </c>
      <c r="G1790" s="6">
        <f t="shared" si="55"/>
        <v>2.9238940129502371</v>
      </c>
      <c r="H1790" s="4">
        <f>E1790*G1790*Inputs!$B$4/SUMPRODUCT($E$5:$E$6785,$G$5:$G$6785)</f>
        <v>9914.6813939734402</v>
      </c>
    </row>
    <row r="1791" spans="1:8" x14ac:dyDescent="0.2">
      <c r="A1791" s="167" t="s">
        <v>4643</v>
      </c>
      <c r="B1791" s="163" t="s">
        <v>7835</v>
      </c>
      <c r="C1791" s="164" t="s">
        <v>7836</v>
      </c>
      <c r="D1791">
        <v>116.7</v>
      </c>
      <c r="E1791" s="4">
        <v>5778</v>
      </c>
      <c r="F1791">
        <f t="shared" si="54"/>
        <v>6</v>
      </c>
      <c r="G1791" s="6">
        <f t="shared" si="55"/>
        <v>2.4451266266449672</v>
      </c>
      <c r="H1791" s="4">
        <f>E1791*G1791*Inputs!$B$4/SUMPRODUCT($E$5:$E$6785,$G$5:$G$6785)</f>
        <v>6525.9058705382486</v>
      </c>
    </row>
    <row r="1792" spans="1:8" x14ac:dyDescent="0.2">
      <c r="A1792" s="167" t="s">
        <v>4643</v>
      </c>
      <c r="B1792" s="163" t="s">
        <v>7837</v>
      </c>
      <c r="C1792" s="164" t="s">
        <v>7838</v>
      </c>
      <c r="D1792">
        <v>138.80000000000001</v>
      </c>
      <c r="E1792" s="4">
        <v>6155</v>
      </c>
      <c r="F1792">
        <f t="shared" si="54"/>
        <v>8</v>
      </c>
      <c r="G1792" s="6">
        <f t="shared" si="55"/>
        <v>3.4964063234208851</v>
      </c>
      <c r="H1792" s="4">
        <f>E1792*G1792*Inputs!$B$4/SUMPRODUCT($E$5:$E$6785,$G$5:$G$6785)</f>
        <v>9940.5832553608507</v>
      </c>
    </row>
    <row r="1793" spans="1:8" x14ac:dyDescent="0.2">
      <c r="A1793" s="167" t="s">
        <v>4643</v>
      </c>
      <c r="B1793" s="163" t="s">
        <v>7839</v>
      </c>
      <c r="C1793" s="164" t="s">
        <v>7840</v>
      </c>
      <c r="D1793">
        <v>61.5</v>
      </c>
      <c r="E1793" s="4">
        <v>6004</v>
      </c>
      <c r="F1793">
        <f t="shared" si="54"/>
        <v>1</v>
      </c>
      <c r="G1793" s="6">
        <f t="shared" si="55"/>
        <v>1</v>
      </c>
      <c r="H1793" s="4">
        <f>E1793*G1793*Inputs!$B$4/SUMPRODUCT($E$5:$E$6785,$G$5:$G$6785)</f>
        <v>2773.3366841988268</v>
      </c>
    </row>
    <row r="1794" spans="1:8" x14ac:dyDescent="0.2">
      <c r="A1794" s="167" t="s">
        <v>4643</v>
      </c>
      <c r="B1794" s="163" t="s">
        <v>7841</v>
      </c>
      <c r="C1794" s="164" t="s">
        <v>7842</v>
      </c>
      <c r="D1794">
        <v>76.400000000000006</v>
      </c>
      <c r="E1794" s="4">
        <v>5981</v>
      </c>
      <c r="F1794">
        <f t="shared" si="54"/>
        <v>3</v>
      </c>
      <c r="G1794" s="6">
        <f t="shared" si="55"/>
        <v>1.4299489790507947</v>
      </c>
      <c r="H1794" s="4">
        <f>E1794*G1794*Inputs!$B$4/SUMPRODUCT($E$5:$E$6785,$G$5:$G$6785)</f>
        <v>3950.5381231783508</v>
      </c>
    </row>
    <row r="1795" spans="1:8" x14ac:dyDescent="0.2">
      <c r="A1795" s="167" t="s">
        <v>7845</v>
      </c>
      <c r="B1795" s="163" t="s">
        <v>7843</v>
      </c>
      <c r="C1795" s="164" t="s">
        <v>7844</v>
      </c>
      <c r="D1795">
        <v>76.3</v>
      </c>
      <c r="E1795" s="4">
        <v>5868</v>
      </c>
      <c r="F1795">
        <f t="shared" si="54"/>
        <v>3</v>
      </c>
      <c r="G1795" s="6">
        <f t="shared" si="55"/>
        <v>1.4299489790507947</v>
      </c>
      <c r="H1795" s="4">
        <f>E1795*G1795*Inputs!$B$4/SUMPRODUCT($E$5:$E$6785,$G$5:$G$6785)</f>
        <v>3875.8999676994758</v>
      </c>
    </row>
    <row r="1796" spans="1:8" x14ac:dyDescent="0.2">
      <c r="A1796" s="167" t="s">
        <v>7845</v>
      </c>
      <c r="B1796" s="163" t="s">
        <v>7846</v>
      </c>
      <c r="C1796" s="164" t="s">
        <v>7847</v>
      </c>
      <c r="D1796">
        <v>103.9</v>
      </c>
      <c r="E1796" s="4">
        <v>7282</v>
      </c>
      <c r="F1796">
        <f t="shared" si="54"/>
        <v>5</v>
      </c>
      <c r="G1796" s="6">
        <f t="shared" si="55"/>
        <v>2.0447540826884101</v>
      </c>
      <c r="H1796" s="4">
        <f>E1796*G1796*Inputs!$B$4/SUMPRODUCT($E$5:$E$6785,$G$5:$G$6785)</f>
        <v>6877.8653829051991</v>
      </c>
    </row>
    <row r="1797" spans="1:8" x14ac:dyDescent="0.2">
      <c r="A1797" s="167" t="s">
        <v>7845</v>
      </c>
      <c r="B1797" s="163" t="s">
        <v>7848</v>
      </c>
      <c r="C1797" s="164" t="s">
        <v>7849</v>
      </c>
      <c r="D1797">
        <v>151</v>
      </c>
      <c r="E1797" s="4">
        <v>9101</v>
      </c>
      <c r="F1797">
        <f t="shared" si="54"/>
        <v>9</v>
      </c>
      <c r="G1797" s="6">
        <f t="shared" si="55"/>
        <v>4.1810192586709229</v>
      </c>
      <c r="H1797" s="4">
        <f>E1797*G1797*Inputs!$B$4/SUMPRODUCT($E$5:$E$6785,$G$5:$G$6785)</f>
        <v>17576.532240098848</v>
      </c>
    </row>
    <row r="1798" spans="1:8" x14ac:dyDescent="0.2">
      <c r="A1798" s="167" t="s">
        <v>7845</v>
      </c>
      <c r="B1798" s="163" t="s">
        <v>7850</v>
      </c>
      <c r="C1798" s="164" t="s">
        <v>7851</v>
      </c>
      <c r="D1798">
        <v>145.5</v>
      </c>
      <c r="E1798" s="4">
        <v>9092</v>
      </c>
      <c r="F1798">
        <f t="shared" ref="F1798:F1861" si="56">VLOOKUP(D1798,$K$5:$L$15,2)</f>
        <v>8</v>
      </c>
      <c r="G1798" s="6">
        <f t="shared" ref="G1798:G1861" si="57">VLOOKUP(F1798,$L$5:$M$15,2,0)</f>
        <v>3.4964063234208851</v>
      </c>
      <c r="H1798" s="4">
        <f>E1798*G1798*Inputs!$B$4/SUMPRODUCT($E$5:$E$6785,$G$5:$G$6785)</f>
        <v>14683.961487853916</v>
      </c>
    </row>
    <row r="1799" spans="1:8" x14ac:dyDescent="0.2">
      <c r="A1799" s="167" t="s">
        <v>7845</v>
      </c>
      <c r="B1799" s="163" t="s">
        <v>7852</v>
      </c>
      <c r="C1799" s="164" t="s">
        <v>7853</v>
      </c>
      <c r="D1799">
        <v>166.2</v>
      </c>
      <c r="E1799" s="4">
        <v>7581</v>
      </c>
      <c r="F1799">
        <f t="shared" si="56"/>
        <v>10</v>
      </c>
      <c r="G1799" s="6">
        <f t="shared" si="57"/>
        <v>4.9996826525224378</v>
      </c>
      <c r="H1799" s="4">
        <f>E1799*G1799*Inputs!$B$4/SUMPRODUCT($E$5:$E$6785,$G$5:$G$6785)</f>
        <v>17507.770634580997</v>
      </c>
    </row>
    <row r="1800" spans="1:8" x14ac:dyDescent="0.2">
      <c r="A1800" s="167" t="s">
        <v>7845</v>
      </c>
      <c r="B1800" s="163" t="s">
        <v>7854</v>
      </c>
      <c r="C1800" s="164" t="s">
        <v>7855</v>
      </c>
      <c r="D1800">
        <v>127.8</v>
      </c>
      <c r="E1800" s="4">
        <v>9422</v>
      </c>
      <c r="F1800">
        <f t="shared" si="56"/>
        <v>7</v>
      </c>
      <c r="G1800" s="6">
        <f t="shared" si="57"/>
        <v>2.9238940129502371</v>
      </c>
      <c r="H1800" s="4">
        <f>E1800*G1800*Inputs!$B$4/SUMPRODUCT($E$5:$E$6785,$G$5:$G$6785)</f>
        <v>12725.259241795091</v>
      </c>
    </row>
    <row r="1801" spans="1:8" x14ac:dyDescent="0.2">
      <c r="A1801" s="167" t="s">
        <v>7845</v>
      </c>
      <c r="B1801" s="163" t="s">
        <v>7856</v>
      </c>
      <c r="C1801" s="164" t="s">
        <v>7857</v>
      </c>
      <c r="D1801">
        <v>92.4</v>
      </c>
      <c r="E1801" s="4">
        <v>5930</v>
      </c>
      <c r="F1801">
        <f t="shared" si="56"/>
        <v>4</v>
      </c>
      <c r="G1801" s="6">
        <f t="shared" si="57"/>
        <v>1.7099397688077311</v>
      </c>
      <c r="H1801" s="4">
        <f>E1801*G1801*Inputs!$B$4/SUMPRODUCT($E$5:$E$6785,$G$5:$G$6785)</f>
        <v>4683.7900438753004</v>
      </c>
    </row>
    <row r="1802" spans="1:8" x14ac:dyDescent="0.2">
      <c r="A1802" s="167" t="s">
        <v>7845</v>
      </c>
      <c r="B1802" s="163" t="s">
        <v>7858</v>
      </c>
      <c r="C1802" s="164" t="s">
        <v>7859</v>
      </c>
      <c r="D1802">
        <v>127.6</v>
      </c>
      <c r="E1802" s="4">
        <v>8650</v>
      </c>
      <c r="F1802">
        <f t="shared" si="56"/>
        <v>7</v>
      </c>
      <c r="G1802" s="6">
        <f t="shared" si="57"/>
        <v>2.9238940129502371</v>
      </c>
      <c r="H1802" s="4">
        <f>E1802*G1802*Inputs!$B$4/SUMPRODUCT($E$5:$E$6785,$G$5:$G$6785)</f>
        <v>11682.603740344675</v>
      </c>
    </row>
    <row r="1803" spans="1:8" x14ac:dyDescent="0.2">
      <c r="A1803" s="167" t="s">
        <v>7845</v>
      </c>
      <c r="B1803" s="163" t="s">
        <v>7860</v>
      </c>
      <c r="C1803" s="164" t="s">
        <v>7861</v>
      </c>
      <c r="D1803">
        <v>140.30000000000001</v>
      </c>
      <c r="E1803" s="4">
        <v>10173</v>
      </c>
      <c r="F1803">
        <f t="shared" si="56"/>
        <v>8</v>
      </c>
      <c r="G1803" s="6">
        <f t="shared" si="57"/>
        <v>3.4964063234208851</v>
      </c>
      <c r="H1803" s="4">
        <f>E1803*G1803*Inputs!$B$4/SUMPRODUCT($E$5:$E$6785,$G$5:$G$6785)</f>
        <v>16429.821845131752</v>
      </c>
    </row>
    <row r="1804" spans="1:8" x14ac:dyDescent="0.2">
      <c r="A1804" s="167" t="s">
        <v>7845</v>
      </c>
      <c r="B1804" s="163" t="s">
        <v>7862</v>
      </c>
      <c r="C1804" s="164" t="s">
        <v>7863</v>
      </c>
      <c r="D1804">
        <v>104.8</v>
      </c>
      <c r="E1804" s="4">
        <v>7153</v>
      </c>
      <c r="F1804">
        <f t="shared" si="56"/>
        <v>5</v>
      </c>
      <c r="G1804" s="6">
        <f t="shared" si="57"/>
        <v>2.0447540826884101</v>
      </c>
      <c r="H1804" s="4">
        <f>E1804*G1804*Inputs!$B$4/SUMPRODUCT($E$5:$E$6785,$G$5:$G$6785)</f>
        <v>6756.0245926834496</v>
      </c>
    </row>
    <row r="1805" spans="1:8" x14ac:dyDescent="0.2">
      <c r="A1805" s="167" t="s">
        <v>7845</v>
      </c>
      <c r="B1805" s="163" t="s">
        <v>7864</v>
      </c>
      <c r="C1805" s="164" t="s">
        <v>4194</v>
      </c>
      <c r="D1805">
        <v>154.1</v>
      </c>
      <c r="E1805" s="4">
        <v>7060</v>
      </c>
      <c r="F1805">
        <f t="shared" si="56"/>
        <v>9</v>
      </c>
      <c r="G1805" s="6">
        <f t="shared" si="57"/>
        <v>4.1810192586709229</v>
      </c>
      <c r="H1805" s="4">
        <f>E1805*G1805*Inputs!$B$4/SUMPRODUCT($E$5:$E$6785,$G$5:$G$6785)</f>
        <v>13634.800309317423</v>
      </c>
    </row>
    <row r="1806" spans="1:8" x14ac:dyDescent="0.2">
      <c r="A1806" s="167" t="s">
        <v>7845</v>
      </c>
      <c r="B1806" s="163" t="s">
        <v>4195</v>
      </c>
      <c r="C1806" s="164" t="s">
        <v>4196</v>
      </c>
      <c r="D1806">
        <v>172.6</v>
      </c>
      <c r="E1806" s="4">
        <v>6642</v>
      </c>
      <c r="F1806">
        <f t="shared" si="56"/>
        <v>10</v>
      </c>
      <c r="G1806" s="6">
        <f t="shared" si="57"/>
        <v>4.9996826525224378</v>
      </c>
      <c r="H1806" s="4">
        <f>E1806*G1806*Inputs!$B$4/SUMPRODUCT($E$5:$E$6785,$G$5:$G$6785)</f>
        <v>15339.218118307215</v>
      </c>
    </row>
    <row r="1807" spans="1:8" x14ac:dyDescent="0.2">
      <c r="A1807" s="167" t="s">
        <v>7845</v>
      </c>
      <c r="B1807" s="163" t="s">
        <v>4197</v>
      </c>
      <c r="C1807" s="164" t="s">
        <v>4198</v>
      </c>
      <c r="D1807">
        <v>195.3</v>
      </c>
      <c r="E1807" s="4">
        <v>8405</v>
      </c>
      <c r="F1807">
        <f t="shared" si="56"/>
        <v>10</v>
      </c>
      <c r="G1807" s="6">
        <f t="shared" si="57"/>
        <v>4.9996826525224378</v>
      </c>
      <c r="H1807" s="4">
        <f>E1807*G1807*Inputs!$B$4/SUMPRODUCT($E$5:$E$6785,$G$5:$G$6785)</f>
        <v>19410.738976870241</v>
      </c>
    </row>
    <row r="1808" spans="1:8" x14ac:dyDescent="0.2">
      <c r="A1808" s="167" t="s">
        <v>7845</v>
      </c>
      <c r="B1808" s="163" t="s">
        <v>4199</v>
      </c>
      <c r="C1808" s="164" t="s">
        <v>4200</v>
      </c>
      <c r="D1808">
        <v>146.1</v>
      </c>
      <c r="E1808" s="4">
        <v>6503</v>
      </c>
      <c r="F1808">
        <f t="shared" si="56"/>
        <v>8</v>
      </c>
      <c r="G1808" s="6">
        <f t="shared" si="57"/>
        <v>3.4964063234208851</v>
      </c>
      <c r="H1808" s="4">
        <f>E1808*G1808*Inputs!$B$4/SUMPRODUCT($E$5:$E$6785,$G$5:$G$6785)</f>
        <v>10502.617856963707</v>
      </c>
    </row>
    <row r="1809" spans="1:8" x14ac:dyDescent="0.2">
      <c r="A1809" s="167" t="s">
        <v>7845</v>
      </c>
      <c r="B1809" s="163" t="s">
        <v>4201</v>
      </c>
      <c r="C1809" s="164" t="s">
        <v>4202</v>
      </c>
      <c r="D1809">
        <v>107.8</v>
      </c>
      <c r="E1809" s="4">
        <v>6049</v>
      </c>
      <c r="F1809">
        <f t="shared" si="56"/>
        <v>5</v>
      </c>
      <c r="G1809" s="6">
        <f t="shared" si="57"/>
        <v>2.0447540826884101</v>
      </c>
      <c r="H1809" s="4">
        <f>E1809*G1809*Inputs!$B$4/SUMPRODUCT($E$5:$E$6785,$G$5:$G$6785)</f>
        <v>5713.2941089252336</v>
      </c>
    </row>
    <row r="1810" spans="1:8" x14ac:dyDescent="0.2">
      <c r="A1810" s="167" t="s">
        <v>7845</v>
      </c>
      <c r="B1810" s="163" t="s">
        <v>4203</v>
      </c>
      <c r="C1810" s="164" t="s">
        <v>4204</v>
      </c>
      <c r="D1810">
        <v>228.6</v>
      </c>
      <c r="E1810" s="4">
        <v>8663</v>
      </c>
      <c r="F1810">
        <f t="shared" si="56"/>
        <v>10</v>
      </c>
      <c r="G1810" s="6">
        <f t="shared" si="57"/>
        <v>4.9996826525224378</v>
      </c>
      <c r="H1810" s="4">
        <f>E1810*G1810*Inputs!$B$4/SUMPRODUCT($E$5:$E$6785,$G$5:$G$6785)</f>
        <v>20006.571297635561</v>
      </c>
    </row>
    <row r="1811" spans="1:8" x14ac:dyDescent="0.2">
      <c r="A1811" s="167" t="s">
        <v>7845</v>
      </c>
      <c r="B1811" s="163" t="s">
        <v>4205</v>
      </c>
      <c r="C1811" s="164" t="s">
        <v>4206</v>
      </c>
      <c r="D1811">
        <v>104.4</v>
      </c>
      <c r="E1811" s="4">
        <v>7678</v>
      </c>
      <c r="F1811">
        <f t="shared" si="56"/>
        <v>5</v>
      </c>
      <c r="G1811" s="6">
        <f t="shared" si="57"/>
        <v>2.0447540826884101</v>
      </c>
      <c r="H1811" s="4">
        <f>E1811*G1811*Inputs!$B$4/SUMPRODUCT($E$5:$E$6785,$G$5:$G$6785)</f>
        <v>7251.888273818473</v>
      </c>
    </row>
    <row r="1812" spans="1:8" x14ac:dyDescent="0.2">
      <c r="A1812" s="167" t="s">
        <v>7845</v>
      </c>
      <c r="B1812" s="163" t="s">
        <v>4207</v>
      </c>
      <c r="C1812" s="164" t="s">
        <v>4208</v>
      </c>
      <c r="D1812">
        <v>108.7</v>
      </c>
      <c r="E1812" s="4">
        <v>6187</v>
      </c>
      <c r="F1812">
        <f t="shared" si="56"/>
        <v>5</v>
      </c>
      <c r="G1812" s="6">
        <f t="shared" si="57"/>
        <v>2.0447540826884101</v>
      </c>
      <c r="H1812" s="4">
        <f>E1812*G1812*Inputs!$B$4/SUMPRODUCT($E$5:$E$6785,$G$5:$G$6785)</f>
        <v>5843.635419395011</v>
      </c>
    </row>
    <row r="1813" spans="1:8" x14ac:dyDescent="0.2">
      <c r="A1813" s="167" t="s">
        <v>7845</v>
      </c>
      <c r="B1813" s="163" t="s">
        <v>4209</v>
      </c>
      <c r="C1813" s="164" t="s">
        <v>4210</v>
      </c>
      <c r="D1813">
        <v>97.1</v>
      </c>
      <c r="E1813" s="4">
        <v>6829</v>
      </c>
      <c r="F1813">
        <f t="shared" si="56"/>
        <v>4</v>
      </c>
      <c r="G1813" s="6">
        <f t="shared" si="57"/>
        <v>1.7099397688077311</v>
      </c>
      <c r="H1813" s="4">
        <f>E1813*G1813*Inputs!$B$4/SUMPRODUCT($E$5:$E$6785,$G$5:$G$6785)</f>
        <v>5393.8620926853991</v>
      </c>
    </row>
    <row r="1814" spans="1:8" x14ac:dyDescent="0.2">
      <c r="A1814" s="167" t="s">
        <v>7845</v>
      </c>
      <c r="B1814" s="163" t="s">
        <v>4211</v>
      </c>
      <c r="C1814" s="164" t="s">
        <v>4212</v>
      </c>
      <c r="D1814">
        <v>113.6</v>
      </c>
      <c r="E1814" s="4">
        <v>8960</v>
      </c>
      <c r="F1814">
        <f t="shared" si="56"/>
        <v>6</v>
      </c>
      <c r="G1814" s="6">
        <f t="shared" si="57"/>
        <v>2.4451266266449672</v>
      </c>
      <c r="H1814" s="4">
        <f>E1814*G1814*Inputs!$B$4/SUMPRODUCT($E$5:$E$6785,$G$5:$G$6785)</f>
        <v>10119.78480443453</v>
      </c>
    </row>
    <row r="1815" spans="1:8" x14ac:dyDescent="0.2">
      <c r="A1815" s="167" t="s">
        <v>7845</v>
      </c>
      <c r="B1815" s="163" t="s">
        <v>7974</v>
      </c>
      <c r="C1815" s="164" t="s">
        <v>7975</v>
      </c>
      <c r="D1815">
        <v>137.9</v>
      </c>
      <c r="E1815" s="4">
        <v>9344</v>
      </c>
      <c r="F1815">
        <f t="shared" si="56"/>
        <v>8</v>
      </c>
      <c r="G1815" s="6">
        <f t="shared" si="57"/>
        <v>3.4964063234208851</v>
      </c>
      <c r="H1815" s="4">
        <f>E1815*G1815*Inputs!$B$4/SUMPRODUCT($E$5:$E$6785,$G$5:$G$6785)</f>
        <v>15090.952061428399</v>
      </c>
    </row>
    <row r="1816" spans="1:8" x14ac:dyDescent="0.2">
      <c r="A1816" s="167" t="s">
        <v>7845</v>
      </c>
      <c r="B1816" s="163" t="s">
        <v>7976</v>
      </c>
      <c r="C1816" s="164" t="s">
        <v>7977</v>
      </c>
      <c r="D1816">
        <v>65.8</v>
      </c>
      <c r="E1816" s="4">
        <v>10558</v>
      </c>
      <c r="F1816">
        <f t="shared" si="56"/>
        <v>2</v>
      </c>
      <c r="G1816" s="6">
        <f t="shared" si="57"/>
        <v>1.195804741189294</v>
      </c>
      <c r="H1816" s="4">
        <f>E1816*G1816*Inputs!$B$4/SUMPRODUCT($E$5:$E$6785,$G$5:$G$6785)</f>
        <v>5831.8163803750995</v>
      </c>
    </row>
    <row r="1817" spans="1:8" x14ac:dyDescent="0.2">
      <c r="A1817" s="167" t="s">
        <v>7845</v>
      </c>
      <c r="B1817" s="163" t="s">
        <v>7978</v>
      </c>
      <c r="C1817" s="164" t="s">
        <v>7979</v>
      </c>
      <c r="D1817">
        <v>150.5</v>
      </c>
      <c r="E1817" s="4">
        <v>10316</v>
      </c>
      <c r="F1817">
        <f t="shared" si="56"/>
        <v>9</v>
      </c>
      <c r="G1817" s="6">
        <f t="shared" si="57"/>
        <v>4.1810192586709229</v>
      </c>
      <c r="H1817" s="4">
        <f>E1817*G1817*Inputs!$B$4/SUMPRODUCT($E$5:$E$6785,$G$5:$G$6785)</f>
        <v>19923.031160186762</v>
      </c>
    </row>
    <row r="1818" spans="1:8" x14ac:dyDescent="0.2">
      <c r="A1818" s="167" t="s">
        <v>7845</v>
      </c>
      <c r="B1818" s="163" t="s">
        <v>7980</v>
      </c>
      <c r="C1818" s="164" t="s">
        <v>7981</v>
      </c>
      <c r="D1818">
        <v>123.9</v>
      </c>
      <c r="E1818" s="4">
        <v>6347</v>
      </c>
      <c r="F1818">
        <f t="shared" si="56"/>
        <v>7</v>
      </c>
      <c r="G1818" s="6">
        <f t="shared" si="57"/>
        <v>2.9238940129502371</v>
      </c>
      <c r="H1818" s="4">
        <f>E1818*G1818*Inputs!$B$4/SUMPRODUCT($E$5:$E$6785,$G$5:$G$6785)</f>
        <v>8572.1949063546417</v>
      </c>
    </row>
    <row r="1819" spans="1:8" x14ac:dyDescent="0.2">
      <c r="A1819" s="167" t="s">
        <v>7845</v>
      </c>
      <c r="B1819" s="163" t="s">
        <v>7982</v>
      </c>
      <c r="C1819" s="164" t="s">
        <v>7983</v>
      </c>
      <c r="D1819">
        <v>87.9</v>
      </c>
      <c r="E1819" s="4">
        <v>10521</v>
      </c>
      <c r="F1819">
        <f t="shared" si="56"/>
        <v>4</v>
      </c>
      <c r="G1819" s="6">
        <f t="shared" si="57"/>
        <v>1.7099397688077311</v>
      </c>
      <c r="H1819" s="4">
        <f>E1819*G1819*Inputs!$B$4/SUMPRODUCT($E$5:$E$6785,$G$5:$G$6785)</f>
        <v>8309.9755567642551</v>
      </c>
    </row>
    <row r="1820" spans="1:8" x14ac:dyDescent="0.2">
      <c r="A1820" s="167" t="s">
        <v>7845</v>
      </c>
      <c r="B1820" s="163" t="s">
        <v>7984</v>
      </c>
      <c r="C1820" s="164" t="s">
        <v>7985</v>
      </c>
      <c r="D1820">
        <v>146</v>
      </c>
      <c r="E1820" s="4">
        <v>7159</v>
      </c>
      <c r="F1820">
        <f t="shared" si="56"/>
        <v>8</v>
      </c>
      <c r="G1820" s="6">
        <f t="shared" si="57"/>
        <v>3.4964063234208851</v>
      </c>
      <c r="H1820" s="4">
        <f>E1820*G1820*Inputs!$B$4/SUMPRODUCT($E$5:$E$6785,$G$5:$G$6785)</f>
        <v>11562.085381824261</v>
      </c>
    </row>
    <row r="1821" spans="1:8" x14ac:dyDescent="0.2">
      <c r="A1821" s="167" t="s">
        <v>7845</v>
      </c>
      <c r="B1821" s="163" t="s">
        <v>7986</v>
      </c>
      <c r="C1821" s="164" t="s">
        <v>7987</v>
      </c>
      <c r="D1821">
        <v>121.5</v>
      </c>
      <c r="E1821" s="4">
        <v>6570</v>
      </c>
      <c r="F1821">
        <f t="shared" si="56"/>
        <v>6</v>
      </c>
      <c r="G1821" s="6">
        <f t="shared" si="57"/>
        <v>2.4451266266449672</v>
      </c>
      <c r="H1821" s="4">
        <f>E1821*G1821*Inputs!$B$4/SUMPRODUCT($E$5:$E$6785,$G$5:$G$6785)</f>
        <v>7420.4225630730862</v>
      </c>
    </row>
    <row r="1822" spans="1:8" x14ac:dyDescent="0.2">
      <c r="A1822" s="167" t="s">
        <v>7845</v>
      </c>
      <c r="B1822" s="163" t="s">
        <v>7988</v>
      </c>
      <c r="C1822" s="164" t="s">
        <v>7989</v>
      </c>
      <c r="D1822">
        <v>113.8</v>
      </c>
      <c r="E1822" s="4">
        <v>8635</v>
      </c>
      <c r="F1822">
        <f t="shared" si="56"/>
        <v>6</v>
      </c>
      <c r="G1822" s="6">
        <f t="shared" si="57"/>
        <v>2.4451266266449672</v>
      </c>
      <c r="H1822" s="4">
        <f>E1822*G1822*Inputs!$B$4/SUMPRODUCT($E$5:$E$6785,$G$5:$G$6785)</f>
        <v>9752.7167172201061</v>
      </c>
    </row>
    <row r="1823" spans="1:8" x14ac:dyDescent="0.2">
      <c r="A1823" s="167" t="s">
        <v>7845</v>
      </c>
      <c r="B1823" s="163" t="s">
        <v>7990</v>
      </c>
      <c r="C1823" s="164" t="s">
        <v>7991</v>
      </c>
      <c r="D1823">
        <v>82.1</v>
      </c>
      <c r="E1823" s="4">
        <v>7171</v>
      </c>
      <c r="F1823">
        <f t="shared" si="56"/>
        <v>3</v>
      </c>
      <c r="G1823" s="6">
        <f t="shared" si="57"/>
        <v>1.4299489790507947</v>
      </c>
      <c r="H1823" s="4">
        <f>E1823*G1823*Inputs!$B$4/SUMPRODUCT($E$5:$E$6785,$G$5:$G$6785)</f>
        <v>4736.5505569824372</v>
      </c>
    </row>
    <row r="1824" spans="1:8" x14ac:dyDescent="0.2">
      <c r="A1824" s="167" t="s">
        <v>7845</v>
      </c>
      <c r="B1824" s="163" t="s">
        <v>7992</v>
      </c>
      <c r="C1824" s="164" t="s">
        <v>7993</v>
      </c>
      <c r="D1824">
        <v>99.8</v>
      </c>
      <c r="E1824" s="4">
        <v>9018</v>
      </c>
      <c r="F1824">
        <f t="shared" si="56"/>
        <v>5</v>
      </c>
      <c r="G1824" s="6">
        <f t="shared" si="57"/>
        <v>2.0447540826884101</v>
      </c>
      <c r="H1824" s="4">
        <f>E1824*G1824*Inputs!$B$4/SUMPRODUCT($E$5:$E$6785,$G$5:$G$6785)</f>
        <v>8517.5212885250039</v>
      </c>
    </row>
    <row r="1825" spans="1:8" x14ac:dyDescent="0.2">
      <c r="A1825" s="167" t="s">
        <v>7845</v>
      </c>
      <c r="B1825" s="163" t="s">
        <v>7994</v>
      </c>
      <c r="C1825" s="164" t="s">
        <v>7995</v>
      </c>
      <c r="D1825">
        <v>92.1</v>
      </c>
      <c r="E1825" s="4">
        <v>6327</v>
      </c>
      <c r="F1825">
        <f t="shared" si="56"/>
        <v>4</v>
      </c>
      <c r="G1825" s="6">
        <f t="shared" si="57"/>
        <v>1.7099397688077311</v>
      </c>
      <c r="H1825" s="4">
        <f>E1825*G1825*Inputs!$B$4/SUMPRODUCT($E$5:$E$6785,$G$5:$G$6785)</f>
        <v>4997.3591243843202</v>
      </c>
    </row>
    <row r="1826" spans="1:8" x14ac:dyDescent="0.2">
      <c r="A1826" s="167" t="s">
        <v>7845</v>
      </c>
      <c r="B1826" s="163" t="s">
        <v>7996</v>
      </c>
      <c r="C1826" s="164" t="s">
        <v>7997</v>
      </c>
      <c r="D1826">
        <v>120.8</v>
      </c>
      <c r="E1826" s="4">
        <v>8079</v>
      </c>
      <c r="F1826">
        <f t="shared" si="56"/>
        <v>6</v>
      </c>
      <c r="G1826" s="6">
        <f t="shared" si="57"/>
        <v>2.4451266266449672</v>
      </c>
      <c r="H1826" s="4">
        <f>E1826*G1826*Inputs!$B$4/SUMPRODUCT($E$5:$E$6785,$G$5:$G$6785)</f>
        <v>9124.7479280163552</v>
      </c>
    </row>
    <row r="1827" spans="1:8" x14ac:dyDescent="0.2">
      <c r="A1827" s="167" t="s">
        <v>7845</v>
      </c>
      <c r="B1827" s="163" t="s">
        <v>7998</v>
      </c>
      <c r="C1827" s="164" t="s">
        <v>7999</v>
      </c>
      <c r="D1827">
        <v>138.5</v>
      </c>
      <c r="E1827" s="4">
        <v>7447</v>
      </c>
      <c r="F1827">
        <f t="shared" si="56"/>
        <v>8</v>
      </c>
      <c r="G1827" s="6">
        <f t="shared" si="57"/>
        <v>3.4964063234208851</v>
      </c>
      <c r="H1827" s="4">
        <f>E1827*G1827*Inputs!$B$4/SUMPRODUCT($E$5:$E$6785,$G$5:$G$6785)</f>
        <v>12027.217465909383</v>
      </c>
    </row>
    <row r="1828" spans="1:8" x14ac:dyDescent="0.2">
      <c r="A1828" s="167" t="s">
        <v>7845</v>
      </c>
      <c r="B1828" s="163" t="s">
        <v>8000</v>
      </c>
      <c r="C1828" s="164" t="s">
        <v>8001</v>
      </c>
      <c r="D1828">
        <v>117.2</v>
      </c>
      <c r="E1828" s="4">
        <v>8522</v>
      </c>
      <c r="F1828">
        <f t="shared" si="56"/>
        <v>6</v>
      </c>
      <c r="G1828" s="6">
        <f t="shared" si="57"/>
        <v>2.4451266266449672</v>
      </c>
      <c r="H1828" s="4">
        <f>E1828*G1828*Inputs!$B$4/SUMPRODUCT($E$5:$E$6785,$G$5:$G$6785)</f>
        <v>9625.0899668963229</v>
      </c>
    </row>
    <row r="1829" spans="1:8" x14ac:dyDescent="0.2">
      <c r="A1829" s="167" t="s">
        <v>7845</v>
      </c>
      <c r="B1829" s="163" t="s">
        <v>11649</v>
      </c>
      <c r="C1829" s="164" t="s">
        <v>11650</v>
      </c>
      <c r="D1829">
        <v>146.5</v>
      </c>
      <c r="E1829" s="4">
        <v>7557</v>
      </c>
      <c r="F1829">
        <f t="shared" si="56"/>
        <v>8</v>
      </c>
      <c r="G1829" s="6">
        <f t="shared" si="57"/>
        <v>3.4964063234208851</v>
      </c>
      <c r="H1829" s="4">
        <f>E1829*G1829*Inputs!$B$4/SUMPRODUCT($E$5:$E$6785,$G$5:$G$6785)</f>
        <v>12204.872081358561</v>
      </c>
    </row>
    <row r="1830" spans="1:8" x14ac:dyDescent="0.2">
      <c r="A1830" s="167" t="s">
        <v>7845</v>
      </c>
      <c r="B1830" s="163" t="s">
        <v>11651</v>
      </c>
      <c r="C1830" s="164" t="s">
        <v>11652</v>
      </c>
      <c r="D1830">
        <v>118.6</v>
      </c>
      <c r="E1830" s="4">
        <v>6710</v>
      </c>
      <c r="F1830">
        <f t="shared" si="56"/>
        <v>6</v>
      </c>
      <c r="G1830" s="6">
        <f t="shared" si="57"/>
        <v>2.4451266266449672</v>
      </c>
      <c r="H1830" s="4">
        <f>E1830*G1830*Inputs!$B$4/SUMPRODUCT($E$5:$E$6785,$G$5:$G$6785)</f>
        <v>7578.5442006423755</v>
      </c>
    </row>
    <row r="1831" spans="1:8" x14ac:dyDescent="0.2">
      <c r="A1831" s="167" t="s">
        <v>11655</v>
      </c>
      <c r="B1831" s="163" t="s">
        <v>11653</v>
      </c>
      <c r="C1831" s="164" t="s">
        <v>11654</v>
      </c>
      <c r="D1831">
        <v>86.7</v>
      </c>
      <c r="E1831" s="4">
        <v>5920</v>
      </c>
      <c r="F1831">
        <f t="shared" si="56"/>
        <v>4</v>
      </c>
      <c r="G1831" s="6">
        <f t="shared" si="57"/>
        <v>1.7099397688077311</v>
      </c>
      <c r="H1831" s="4">
        <f>E1831*G1831*Inputs!$B$4/SUMPRODUCT($E$5:$E$6785,$G$5:$G$6785)</f>
        <v>4675.8915783712937</v>
      </c>
    </row>
    <row r="1832" spans="1:8" x14ac:dyDescent="0.2">
      <c r="A1832" s="167" t="s">
        <v>11655</v>
      </c>
      <c r="B1832" s="163" t="s">
        <v>11656</v>
      </c>
      <c r="C1832" s="164" t="s">
        <v>11657</v>
      </c>
      <c r="D1832">
        <v>87.1</v>
      </c>
      <c r="E1832" s="4">
        <v>6485</v>
      </c>
      <c r="F1832">
        <f t="shared" si="56"/>
        <v>4</v>
      </c>
      <c r="G1832" s="6">
        <f t="shared" si="57"/>
        <v>1.7099397688077311</v>
      </c>
      <c r="H1832" s="4">
        <f>E1832*G1832*Inputs!$B$4/SUMPRODUCT($E$5:$E$6785,$G$5:$G$6785)</f>
        <v>5122.1548793476086</v>
      </c>
    </row>
    <row r="1833" spans="1:8" x14ac:dyDescent="0.2">
      <c r="A1833" s="167" t="s">
        <v>11655</v>
      </c>
      <c r="B1833" s="163" t="s">
        <v>11658</v>
      </c>
      <c r="C1833" s="164" t="s">
        <v>11659</v>
      </c>
      <c r="D1833">
        <v>56.9</v>
      </c>
      <c r="E1833" s="4">
        <v>8434</v>
      </c>
      <c r="F1833">
        <f t="shared" si="56"/>
        <v>1</v>
      </c>
      <c r="G1833" s="6">
        <f t="shared" si="57"/>
        <v>1</v>
      </c>
      <c r="H1833" s="4">
        <f>E1833*G1833*Inputs!$B$4/SUMPRODUCT($E$5:$E$6785,$G$5:$G$6785)</f>
        <v>3895.7897392626423</v>
      </c>
    </row>
    <row r="1834" spans="1:8" x14ac:dyDescent="0.2">
      <c r="A1834" s="167" t="s">
        <v>11655</v>
      </c>
      <c r="B1834" s="163" t="s">
        <v>11660</v>
      </c>
      <c r="C1834" s="164" t="s">
        <v>11661</v>
      </c>
      <c r="D1834">
        <v>66.3</v>
      </c>
      <c r="E1834" s="4">
        <v>8957</v>
      </c>
      <c r="F1834">
        <f t="shared" si="56"/>
        <v>2</v>
      </c>
      <c r="G1834" s="6">
        <f t="shared" si="57"/>
        <v>1.195804741189294</v>
      </c>
      <c r="H1834" s="4">
        <f>E1834*G1834*Inputs!$B$4/SUMPRODUCT($E$5:$E$6785,$G$5:$G$6785)</f>
        <v>4947.4880961375038</v>
      </c>
    </row>
    <row r="1835" spans="1:8" x14ac:dyDescent="0.2">
      <c r="A1835" s="167" t="s">
        <v>11655</v>
      </c>
      <c r="B1835" s="163" t="s">
        <v>11662</v>
      </c>
      <c r="C1835" s="164" t="s">
        <v>11663</v>
      </c>
      <c r="D1835">
        <v>95.1</v>
      </c>
      <c r="E1835" s="4">
        <v>10169</v>
      </c>
      <c r="F1835">
        <f t="shared" si="56"/>
        <v>4</v>
      </c>
      <c r="G1835" s="6">
        <f t="shared" si="57"/>
        <v>1.7099397688077311</v>
      </c>
      <c r="H1835" s="4">
        <f>E1835*G1835*Inputs!$B$4/SUMPRODUCT($E$5:$E$6785,$G$5:$G$6785)</f>
        <v>8031.9495710232595</v>
      </c>
    </row>
    <row r="1836" spans="1:8" x14ac:dyDescent="0.2">
      <c r="A1836" s="167" t="s">
        <v>11655</v>
      </c>
      <c r="B1836" s="163" t="s">
        <v>11664</v>
      </c>
      <c r="C1836" s="164" t="s">
        <v>11665</v>
      </c>
      <c r="D1836">
        <v>64.099999999999994</v>
      </c>
      <c r="E1836" s="4">
        <v>7950</v>
      </c>
      <c r="F1836">
        <f t="shared" si="56"/>
        <v>2</v>
      </c>
      <c r="G1836" s="6">
        <f t="shared" si="57"/>
        <v>1.195804741189294</v>
      </c>
      <c r="H1836" s="4">
        <f>E1836*G1836*Inputs!$B$4/SUMPRODUCT($E$5:$E$6785,$G$5:$G$6785)</f>
        <v>4391.2616237906841</v>
      </c>
    </row>
    <row r="1837" spans="1:8" x14ac:dyDescent="0.2">
      <c r="A1837" s="167" t="s">
        <v>11655</v>
      </c>
      <c r="B1837" s="163" t="s">
        <v>11666</v>
      </c>
      <c r="C1837" s="164" t="s">
        <v>9144</v>
      </c>
      <c r="D1837">
        <v>66</v>
      </c>
      <c r="E1837" s="4">
        <v>5725</v>
      </c>
      <c r="F1837">
        <f t="shared" si="56"/>
        <v>2</v>
      </c>
      <c r="G1837" s="6">
        <f t="shared" si="57"/>
        <v>1.195804741189294</v>
      </c>
      <c r="H1837" s="4">
        <f>E1837*G1837*Inputs!$B$4/SUMPRODUCT($E$5:$E$6785,$G$5:$G$6785)</f>
        <v>3162.2607290819701</v>
      </c>
    </row>
    <row r="1838" spans="1:8" x14ac:dyDescent="0.2">
      <c r="A1838" s="167" t="s">
        <v>11655</v>
      </c>
      <c r="B1838" s="163" t="s">
        <v>9090</v>
      </c>
      <c r="C1838" s="164" t="s">
        <v>9091</v>
      </c>
      <c r="D1838">
        <v>118.8</v>
      </c>
      <c r="E1838" s="4">
        <v>6027</v>
      </c>
      <c r="F1838">
        <f t="shared" si="56"/>
        <v>6</v>
      </c>
      <c r="G1838" s="6">
        <f t="shared" si="57"/>
        <v>2.4451266266449672</v>
      </c>
      <c r="H1838" s="4">
        <f>E1838*G1838*Inputs!$B$4/SUMPRODUCT($E$5:$E$6785,$G$5:$G$6785)</f>
        <v>6807.136497357912</v>
      </c>
    </row>
    <row r="1839" spans="1:8" x14ac:dyDescent="0.2">
      <c r="A1839" s="167" t="s">
        <v>11655</v>
      </c>
      <c r="B1839" s="163" t="s">
        <v>9092</v>
      </c>
      <c r="C1839" s="164" t="s">
        <v>9093</v>
      </c>
      <c r="D1839">
        <v>96.1</v>
      </c>
      <c r="E1839" s="4">
        <v>7706</v>
      </c>
      <c r="F1839">
        <f t="shared" si="56"/>
        <v>4</v>
      </c>
      <c r="G1839" s="6">
        <f t="shared" si="57"/>
        <v>1.7099397688077311</v>
      </c>
      <c r="H1839" s="4">
        <f>E1839*G1839*Inputs!$B$4/SUMPRODUCT($E$5:$E$6785,$G$5:$G$6785)</f>
        <v>6086.5575173866891</v>
      </c>
    </row>
    <row r="1840" spans="1:8" x14ac:dyDescent="0.2">
      <c r="A1840" s="167" t="s">
        <v>11655</v>
      </c>
      <c r="B1840" s="163" t="s">
        <v>9094</v>
      </c>
      <c r="C1840" s="164" t="s">
        <v>9095</v>
      </c>
      <c r="D1840">
        <v>84</v>
      </c>
      <c r="E1840" s="4">
        <v>8914</v>
      </c>
      <c r="F1840">
        <f t="shared" si="56"/>
        <v>3</v>
      </c>
      <c r="G1840" s="6">
        <f t="shared" si="57"/>
        <v>1.4299489790507947</v>
      </c>
      <c r="H1840" s="4">
        <f>E1840*G1840*Inputs!$B$4/SUMPRODUCT($E$5:$E$6785,$G$5:$G$6785)</f>
        <v>5887.8275923778328</v>
      </c>
    </row>
    <row r="1841" spans="1:8" x14ac:dyDescent="0.2">
      <c r="A1841" s="167" t="s">
        <v>11655</v>
      </c>
      <c r="B1841" s="163" t="s">
        <v>9096</v>
      </c>
      <c r="C1841" s="164" t="s">
        <v>11417</v>
      </c>
      <c r="D1841">
        <v>174.1</v>
      </c>
      <c r="E1841" s="4">
        <v>10540</v>
      </c>
      <c r="F1841">
        <f t="shared" si="56"/>
        <v>10</v>
      </c>
      <c r="G1841" s="6">
        <f t="shared" si="57"/>
        <v>4.9996826525224378</v>
      </c>
      <c r="H1841" s="4">
        <f>E1841*G1841*Inputs!$B$4/SUMPRODUCT($E$5:$E$6785,$G$5:$G$6785)</f>
        <v>24341.366902583264</v>
      </c>
    </row>
    <row r="1842" spans="1:8" x14ac:dyDescent="0.2">
      <c r="A1842" s="167" t="s">
        <v>11655</v>
      </c>
      <c r="B1842" s="163" t="s">
        <v>11418</v>
      </c>
      <c r="C1842" s="164" t="s">
        <v>11419</v>
      </c>
      <c r="D1842">
        <v>62</v>
      </c>
      <c r="E1842" s="4">
        <v>7569</v>
      </c>
      <c r="F1842">
        <f t="shared" si="56"/>
        <v>2</v>
      </c>
      <c r="G1842" s="6">
        <f t="shared" si="57"/>
        <v>1.195804741189294</v>
      </c>
      <c r="H1842" s="4">
        <f>E1842*G1842*Inputs!$B$4/SUMPRODUCT($E$5:$E$6785,$G$5:$G$6785)</f>
        <v>4180.8124818203369</v>
      </c>
    </row>
    <row r="1843" spans="1:8" x14ac:dyDescent="0.2">
      <c r="A1843" s="167" t="s">
        <v>11655</v>
      </c>
      <c r="B1843" s="163" t="s">
        <v>11420</v>
      </c>
      <c r="C1843" s="164" t="s">
        <v>11421</v>
      </c>
      <c r="D1843">
        <v>111.3</v>
      </c>
      <c r="E1843" s="4">
        <v>6366</v>
      </c>
      <c r="F1843">
        <f t="shared" si="56"/>
        <v>5</v>
      </c>
      <c r="G1843" s="6">
        <f t="shared" si="57"/>
        <v>2.0447540826884101</v>
      </c>
      <c r="H1843" s="4">
        <f>E1843*G1843*Inputs!$B$4/SUMPRODUCT($E$5:$E$6785,$G$5:$G$6785)</f>
        <v>6012.7013221058078</v>
      </c>
    </row>
    <row r="1844" spans="1:8" x14ac:dyDescent="0.2">
      <c r="A1844" s="167" t="s">
        <v>11655</v>
      </c>
      <c r="B1844" s="163" t="s">
        <v>11422</v>
      </c>
      <c r="C1844" s="164" t="s">
        <v>11423</v>
      </c>
      <c r="D1844">
        <v>181.4</v>
      </c>
      <c r="E1844" s="4">
        <v>8264</v>
      </c>
      <c r="F1844">
        <f t="shared" si="56"/>
        <v>10</v>
      </c>
      <c r="G1844" s="6">
        <f t="shared" si="57"/>
        <v>4.9996826525224378</v>
      </c>
      <c r="H1844" s="4">
        <f>E1844*G1844*Inputs!$B$4/SUMPRODUCT($E$5:$E$6785,$G$5:$G$6785)</f>
        <v>19085.109685289193</v>
      </c>
    </row>
    <row r="1845" spans="1:8" x14ac:dyDescent="0.2">
      <c r="A1845" s="167" t="s">
        <v>11655</v>
      </c>
      <c r="B1845" s="163" t="s">
        <v>11424</v>
      </c>
      <c r="C1845" s="164" t="s">
        <v>11425</v>
      </c>
      <c r="D1845">
        <v>46.9</v>
      </c>
      <c r="E1845" s="4">
        <v>6002</v>
      </c>
      <c r="F1845">
        <f t="shared" si="56"/>
        <v>1</v>
      </c>
      <c r="G1845" s="6">
        <f t="shared" si="57"/>
        <v>1</v>
      </c>
      <c r="H1845" s="4">
        <f>E1845*G1845*Inputs!$B$4/SUMPRODUCT($E$5:$E$6785,$G$5:$G$6785)</f>
        <v>2772.4128545238768</v>
      </c>
    </row>
    <row r="1846" spans="1:8" x14ac:dyDescent="0.2">
      <c r="A1846" s="167" t="s">
        <v>11655</v>
      </c>
      <c r="B1846" s="163" t="s">
        <v>11426</v>
      </c>
      <c r="C1846" s="164" t="s">
        <v>11427</v>
      </c>
      <c r="D1846">
        <v>86.7</v>
      </c>
      <c r="E1846" s="4">
        <v>7607</v>
      </c>
      <c r="F1846">
        <f t="shared" si="56"/>
        <v>4</v>
      </c>
      <c r="G1846" s="6">
        <f t="shared" si="57"/>
        <v>1.7099397688077311</v>
      </c>
      <c r="H1846" s="4">
        <f>E1846*G1846*Inputs!$B$4/SUMPRODUCT($E$5:$E$6785,$G$5:$G$6785)</f>
        <v>6008.3627088970334</v>
      </c>
    </row>
    <row r="1847" spans="1:8" x14ac:dyDescent="0.2">
      <c r="A1847" s="167" t="s">
        <v>11655</v>
      </c>
      <c r="B1847" s="163" t="s">
        <v>11428</v>
      </c>
      <c r="C1847" s="164" t="s">
        <v>11429</v>
      </c>
      <c r="D1847">
        <v>106.9</v>
      </c>
      <c r="E1847" s="4">
        <v>6084</v>
      </c>
      <c r="F1847">
        <f t="shared" si="56"/>
        <v>5</v>
      </c>
      <c r="G1847" s="6">
        <f t="shared" si="57"/>
        <v>2.0447540826884101</v>
      </c>
      <c r="H1847" s="4">
        <f>E1847*G1847*Inputs!$B$4/SUMPRODUCT($E$5:$E$6785,$G$5:$G$6785)</f>
        <v>5746.3516876675676</v>
      </c>
    </row>
    <row r="1848" spans="1:8" x14ac:dyDescent="0.2">
      <c r="A1848" s="167" t="s">
        <v>11655</v>
      </c>
      <c r="B1848" s="163" t="s">
        <v>11430</v>
      </c>
      <c r="C1848" s="164" t="s">
        <v>11431</v>
      </c>
      <c r="D1848">
        <v>99.5</v>
      </c>
      <c r="E1848" s="4">
        <v>9318</v>
      </c>
      <c r="F1848">
        <f t="shared" si="56"/>
        <v>5</v>
      </c>
      <c r="G1848" s="6">
        <f t="shared" si="57"/>
        <v>2.0447540826884101</v>
      </c>
      <c r="H1848" s="4">
        <f>E1848*G1848*Inputs!$B$4/SUMPRODUCT($E$5:$E$6785,$G$5:$G$6785)</f>
        <v>8800.8719634593035</v>
      </c>
    </row>
    <row r="1849" spans="1:8" x14ac:dyDescent="0.2">
      <c r="A1849" s="167" t="s">
        <v>11655</v>
      </c>
      <c r="B1849" s="163" t="s">
        <v>11432</v>
      </c>
      <c r="C1849" s="164" t="s">
        <v>11433</v>
      </c>
      <c r="D1849">
        <v>87.2</v>
      </c>
      <c r="E1849" s="4">
        <v>6207</v>
      </c>
      <c r="F1849">
        <f t="shared" si="56"/>
        <v>4</v>
      </c>
      <c r="G1849" s="6">
        <f t="shared" si="57"/>
        <v>1.7099397688077311</v>
      </c>
      <c r="H1849" s="4">
        <f>E1849*G1849*Inputs!$B$4/SUMPRODUCT($E$5:$E$6785,$G$5:$G$6785)</f>
        <v>4902.5775383362543</v>
      </c>
    </row>
    <row r="1850" spans="1:8" x14ac:dyDescent="0.2">
      <c r="A1850" s="167" t="s">
        <v>11655</v>
      </c>
      <c r="B1850" s="163" t="s">
        <v>11434</v>
      </c>
      <c r="C1850" s="164" t="s">
        <v>11435</v>
      </c>
      <c r="D1850">
        <v>135.6</v>
      </c>
      <c r="E1850" s="4">
        <v>7487</v>
      </c>
      <c r="F1850">
        <f t="shared" si="56"/>
        <v>7</v>
      </c>
      <c r="G1850" s="6">
        <f t="shared" si="57"/>
        <v>2.9238940129502371</v>
      </c>
      <c r="H1850" s="4">
        <f>E1850*G1850*Inputs!$B$4/SUMPRODUCT($E$5:$E$6785,$G$5:$G$6785)</f>
        <v>10111.867538030125</v>
      </c>
    </row>
    <row r="1851" spans="1:8" x14ac:dyDescent="0.2">
      <c r="A1851" s="167" t="s">
        <v>11655</v>
      </c>
      <c r="B1851" s="163" t="s">
        <v>11436</v>
      </c>
      <c r="C1851" s="164" t="s">
        <v>11437</v>
      </c>
      <c r="D1851">
        <v>83.6</v>
      </c>
      <c r="E1851" s="4">
        <v>5566</v>
      </c>
      <c r="F1851">
        <f t="shared" si="56"/>
        <v>3</v>
      </c>
      <c r="G1851" s="6">
        <f t="shared" si="57"/>
        <v>1.4299489790507947</v>
      </c>
      <c r="H1851" s="4">
        <f>E1851*G1851*Inputs!$B$4/SUMPRODUCT($E$5:$E$6785,$G$5:$G$6785)</f>
        <v>3676.4245433223045</v>
      </c>
    </row>
    <row r="1852" spans="1:8" x14ac:dyDescent="0.2">
      <c r="A1852" s="167" t="s">
        <v>11655</v>
      </c>
      <c r="B1852" s="163" t="s">
        <v>11438</v>
      </c>
      <c r="C1852" s="164" t="s">
        <v>11439</v>
      </c>
      <c r="D1852">
        <v>152.4</v>
      </c>
      <c r="E1852" s="4">
        <v>6132</v>
      </c>
      <c r="F1852">
        <f t="shared" si="56"/>
        <v>9</v>
      </c>
      <c r="G1852" s="6">
        <f t="shared" si="57"/>
        <v>4.1810192586709229</v>
      </c>
      <c r="H1852" s="4">
        <f>E1852*G1852*Inputs!$B$4/SUMPRODUCT($E$5:$E$6785,$G$5:$G$6785)</f>
        <v>11842.577265826407</v>
      </c>
    </row>
    <row r="1853" spans="1:8" x14ac:dyDescent="0.2">
      <c r="A1853" s="167" t="s">
        <v>11655</v>
      </c>
      <c r="B1853" s="163" t="s">
        <v>11440</v>
      </c>
      <c r="C1853" s="164" t="s">
        <v>11441</v>
      </c>
      <c r="D1853">
        <v>175.8</v>
      </c>
      <c r="E1853" s="4">
        <v>6965</v>
      </c>
      <c r="F1853">
        <f t="shared" si="56"/>
        <v>10</v>
      </c>
      <c r="G1853" s="6">
        <f t="shared" si="57"/>
        <v>4.9996826525224378</v>
      </c>
      <c r="H1853" s="4">
        <f>E1853*G1853*Inputs!$B$4/SUMPRODUCT($E$5:$E$6785,$G$5:$G$6785)</f>
        <v>16085.163233063797</v>
      </c>
    </row>
    <row r="1854" spans="1:8" x14ac:dyDescent="0.2">
      <c r="A1854" s="167" t="s">
        <v>11655</v>
      </c>
      <c r="B1854" s="163" t="s">
        <v>11442</v>
      </c>
      <c r="C1854" s="164" t="s">
        <v>11443</v>
      </c>
      <c r="D1854">
        <v>109.5</v>
      </c>
      <c r="E1854" s="4">
        <v>8102</v>
      </c>
      <c r="F1854">
        <f t="shared" si="56"/>
        <v>5</v>
      </c>
      <c r="G1854" s="6">
        <f t="shared" si="57"/>
        <v>2.0447540826884101</v>
      </c>
      <c r="H1854" s="4">
        <f>E1854*G1854*Inputs!$B$4/SUMPRODUCT($E$5:$E$6785,$G$5:$G$6785)</f>
        <v>7652.3572277256144</v>
      </c>
    </row>
    <row r="1855" spans="1:8" x14ac:dyDescent="0.2">
      <c r="A1855" s="167" t="s">
        <v>11655</v>
      </c>
      <c r="B1855" s="163" t="s">
        <v>11444</v>
      </c>
      <c r="C1855" s="164" t="s">
        <v>12416</v>
      </c>
      <c r="D1855">
        <v>137</v>
      </c>
      <c r="E1855" s="4">
        <v>8811</v>
      </c>
      <c r="F1855">
        <f t="shared" si="56"/>
        <v>8</v>
      </c>
      <c r="G1855" s="6">
        <f t="shared" si="57"/>
        <v>3.4964063234208851</v>
      </c>
      <c r="H1855" s="4">
        <f>E1855*G1855*Inputs!$B$4/SUMPRODUCT($E$5:$E$6785,$G$5:$G$6785)</f>
        <v>14230.134697479196</v>
      </c>
    </row>
    <row r="1856" spans="1:8" x14ac:dyDescent="0.2">
      <c r="A1856" s="167" t="s">
        <v>11655</v>
      </c>
      <c r="B1856" s="163" t="s">
        <v>12417</v>
      </c>
      <c r="C1856" s="164" t="s">
        <v>12418</v>
      </c>
      <c r="D1856">
        <v>147.6</v>
      </c>
      <c r="E1856" s="4">
        <v>6487</v>
      </c>
      <c r="F1856">
        <f t="shared" si="56"/>
        <v>8</v>
      </c>
      <c r="G1856" s="6">
        <f t="shared" si="57"/>
        <v>3.4964063234208851</v>
      </c>
      <c r="H1856" s="4">
        <f>E1856*G1856*Inputs!$B$4/SUMPRODUCT($E$5:$E$6785,$G$5:$G$6785)</f>
        <v>10476.777185625644</v>
      </c>
    </row>
    <row r="1857" spans="1:8" x14ac:dyDescent="0.2">
      <c r="A1857" s="167" t="s">
        <v>11655</v>
      </c>
      <c r="B1857" s="163" t="s">
        <v>12419</v>
      </c>
      <c r="C1857" s="164" t="s">
        <v>12420</v>
      </c>
      <c r="D1857">
        <v>89</v>
      </c>
      <c r="E1857" s="4">
        <v>10106</v>
      </c>
      <c r="F1857">
        <f t="shared" si="56"/>
        <v>4</v>
      </c>
      <c r="G1857" s="6">
        <f t="shared" si="57"/>
        <v>1.7099397688077311</v>
      </c>
      <c r="H1857" s="4">
        <f>E1857*G1857*Inputs!$B$4/SUMPRODUCT($E$5:$E$6785,$G$5:$G$6785)</f>
        <v>7982.1892383480244</v>
      </c>
    </row>
    <row r="1858" spans="1:8" x14ac:dyDescent="0.2">
      <c r="A1858" s="167" t="s">
        <v>11655</v>
      </c>
      <c r="B1858" s="163" t="s">
        <v>12421</v>
      </c>
      <c r="C1858" s="164" t="s">
        <v>12422</v>
      </c>
      <c r="D1858">
        <v>128.1</v>
      </c>
      <c r="E1858" s="4">
        <v>7717</v>
      </c>
      <c r="F1858">
        <f t="shared" si="56"/>
        <v>7</v>
      </c>
      <c r="G1858" s="6">
        <f t="shared" si="57"/>
        <v>2.9238940129502371</v>
      </c>
      <c r="H1858" s="4">
        <f>E1858*G1858*Inputs!$B$4/SUMPRODUCT($E$5:$E$6785,$G$5:$G$6785)</f>
        <v>10422.503244420792</v>
      </c>
    </row>
    <row r="1859" spans="1:8" x14ac:dyDescent="0.2">
      <c r="A1859" s="167" t="s">
        <v>11655</v>
      </c>
      <c r="B1859" s="163" t="s">
        <v>12423</v>
      </c>
      <c r="C1859" s="164" t="s">
        <v>12424</v>
      </c>
      <c r="D1859">
        <v>142.6</v>
      </c>
      <c r="E1859" s="4">
        <v>10288</v>
      </c>
      <c r="F1859">
        <f t="shared" si="56"/>
        <v>8</v>
      </c>
      <c r="G1859" s="6">
        <f t="shared" si="57"/>
        <v>3.4964063234208851</v>
      </c>
      <c r="H1859" s="4">
        <f>E1859*G1859*Inputs!$B$4/SUMPRODUCT($E$5:$E$6785,$G$5:$G$6785)</f>
        <v>16615.551670374076</v>
      </c>
    </row>
    <row r="1860" spans="1:8" x14ac:dyDescent="0.2">
      <c r="A1860" s="167" t="s">
        <v>11655</v>
      </c>
      <c r="B1860" s="163" t="s">
        <v>12425</v>
      </c>
      <c r="C1860" s="164" t="s">
        <v>12426</v>
      </c>
      <c r="D1860">
        <v>129.6</v>
      </c>
      <c r="E1860" s="4">
        <v>7893</v>
      </c>
      <c r="F1860">
        <f t="shared" si="56"/>
        <v>7</v>
      </c>
      <c r="G1860" s="6">
        <f t="shared" si="57"/>
        <v>2.9238940129502371</v>
      </c>
      <c r="H1860" s="4">
        <f>E1860*G1860*Inputs!$B$4/SUMPRODUCT($E$5:$E$6785,$G$5:$G$6785)</f>
        <v>10660.207089311043</v>
      </c>
    </row>
    <row r="1861" spans="1:8" x14ac:dyDescent="0.2">
      <c r="A1861" s="167" t="s">
        <v>11655</v>
      </c>
      <c r="B1861" s="163" t="s">
        <v>12427</v>
      </c>
      <c r="C1861" s="164" t="s">
        <v>12428</v>
      </c>
      <c r="D1861">
        <v>148.6</v>
      </c>
      <c r="E1861" s="4">
        <v>11995</v>
      </c>
      <c r="F1861">
        <f t="shared" si="56"/>
        <v>9</v>
      </c>
      <c r="G1861" s="6">
        <f t="shared" si="57"/>
        <v>4.1810192586709229</v>
      </c>
      <c r="H1861" s="4">
        <f>E1861*G1861*Inputs!$B$4/SUMPRODUCT($E$5:$E$6785,$G$5:$G$6785)</f>
        <v>23165.641602020183</v>
      </c>
    </row>
    <row r="1862" spans="1:8" x14ac:dyDescent="0.2">
      <c r="A1862" s="167" t="s">
        <v>11655</v>
      </c>
      <c r="B1862" s="163" t="s">
        <v>12429</v>
      </c>
      <c r="C1862" s="164" t="s">
        <v>12430</v>
      </c>
      <c r="D1862">
        <v>123.8</v>
      </c>
      <c r="E1862" s="4">
        <v>8493</v>
      </c>
      <c r="F1862">
        <f t="shared" ref="F1862:F1925" si="58">VLOOKUP(D1862,$K$5:$L$15,2)</f>
        <v>6</v>
      </c>
      <c r="G1862" s="6">
        <f t="shared" ref="G1862:G1925" si="59">VLOOKUP(F1862,$L$5:$M$15,2,0)</f>
        <v>2.4451266266449672</v>
      </c>
      <c r="H1862" s="4">
        <f>E1862*G1862*Inputs!$B$4/SUMPRODUCT($E$5:$E$6785,$G$5:$G$6785)</f>
        <v>9592.3361991141119</v>
      </c>
    </row>
    <row r="1863" spans="1:8" x14ac:dyDescent="0.2">
      <c r="A1863" s="167" t="s">
        <v>11655</v>
      </c>
      <c r="B1863" s="163" t="s">
        <v>12431</v>
      </c>
      <c r="C1863" s="164" t="s">
        <v>12432</v>
      </c>
      <c r="D1863">
        <v>127.6</v>
      </c>
      <c r="E1863" s="4">
        <v>10713</v>
      </c>
      <c r="F1863">
        <f t="shared" si="58"/>
        <v>7</v>
      </c>
      <c r="G1863" s="6">
        <f t="shared" si="59"/>
        <v>2.9238940129502371</v>
      </c>
      <c r="H1863" s="4">
        <f>E1863*G1863*Inputs!$B$4/SUMPRODUCT($E$5:$E$6785,$G$5:$G$6785)</f>
        <v>14468.870967666186</v>
      </c>
    </row>
    <row r="1864" spans="1:8" x14ac:dyDescent="0.2">
      <c r="A1864" s="167" t="s">
        <v>11655</v>
      </c>
      <c r="B1864" s="163" t="s">
        <v>12433</v>
      </c>
      <c r="C1864" s="164" t="s">
        <v>12434</v>
      </c>
      <c r="D1864">
        <v>134.1</v>
      </c>
      <c r="E1864" s="4">
        <v>8395</v>
      </c>
      <c r="F1864">
        <f t="shared" si="58"/>
        <v>7</v>
      </c>
      <c r="G1864" s="6">
        <f t="shared" si="59"/>
        <v>2.9238940129502371</v>
      </c>
      <c r="H1864" s="4">
        <f>E1864*G1864*Inputs!$B$4/SUMPRODUCT($E$5:$E$6785,$G$5:$G$6785)</f>
        <v>11338.203283259369</v>
      </c>
    </row>
    <row r="1865" spans="1:8" x14ac:dyDescent="0.2">
      <c r="A1865" s="167" t="s">
        <v>11655</v>
      </c>
      <c r="B1865" s="163" t="s">
        <v>12435</v>
      </c>
      <c r="C1865" s="164" t="s">
        <v>12436</v>
      </c>
      <c r="D1865">
        <v>148</v>
      </c>
      <c r="E1865" s="4">
        <v>9591</v>
      </c>
      <c r="F1865">
        <f t="shared" si="58"/>
        <v>8</v>
      </c>
      <c r="G1865" s="6">
        <f t="shared" si="59"/>
        <v>3.4964063234208851</v>
      </c>
      <c r="H1865" s="4">
        <f>E1865*G1865*Inputs!$B$4/SUMPRODUCT($E$5:$E$6785,$G$5:$G$6785)</f>
        <v>15489.867425209735</v>
      </c>
    </row>
    <row r="1866" spans="1:8" x14ac:dyDescent="0.2">
      <c r="A1866" s="167" t="s">
        <v>11655</v>
      </c>
      <c r="B1866" s="163" t="s">
        <v>12437</v>
      </c>
      <c r="C1866" s="164" t="s">
        <v>12438</v>
      </c>
      <c r="D1866">
        <v>153.69999999999999</v>
      </c>
      <c r="E1866" s="4">
        <v>9518</v>
      </c>
      <c r="F1866">
        <f t="shared" si="58"/>
        <v>9</v>
      </c>
      <c r="G1866" s="6">
        <f t="shared" si="59"/>
        <v>4.1810192586709229</v>
      </c>
      <c r="H1866" s="4">
        <f>E1866*G1866*Inputs!$B$4/SUMPRODUCT($E$5:$E$6785,$G$5:$G$6785)</f>
        <v>18381.873844770998</v>
      </c>
    </row>
    <row r="1867" spans="1:8" x14ac:dyDescent="0.2">
      <c r="A1867" s="167" t="s">
        <v>11655</v>
      </c>
      <c r="B1867" s="163" t="s">
        <v>12439</v>
      </c>
      <c r="C1867" s="164" t="s">
        <v>12440</v>
      </c>
      <c r="D1867">
        <v>156.1</v>
      </c>
      <c r="E1867" s="4">
        <v>7779</v>
      </c>
      <c r="F1867">
        <f t="shared" si="58"/>
        <v>9</v>
      </c>
      <c r="G1867" s="6">
        <f t="shared" si="59"/>
        <v>4.1810192586709229</v>
      </c>
      <c r="H1867" s="4">
        <f>E1867*G1867*Inputs!$B$4/SUMPRODUCT($E$5:$E$6785,$G$5:$G$6785)</f>
        <v>15023.386913056689</v>
      </c>
    </row>
    <row r="1868" spans="1:8" x14ac:dyDescent="0.2">
      <c r="A1868" s="167" t="s">
        <v>11655</v>
      </c>
      <c r="B1868" s="163" t="s">
        <v>12441</v>
      </c>
      <c r="C1868" s="164" t="s">
        <v>12442</v>
      </c>
      <c r="D1868">
        <v>159.30000000000001</v>
      </c>
      <c r="E1868" s="4">
        <v>5516</v>
      </c>
      <c r="F1868">
        <f t="shared" si="58"/>
        <v>9</v>
      </c>
      <c r="G1868" s="6">
        <f t="shared" si="59"/>
        <v>4.1810192586709229</v>
      </c>
      <c r="H1868" s="4">
        <f>E1868*G1868*Inputs!$B$4/SUMPRODUCT($E$5:$E$6785,$G$5:$G$6785)</f>
        <v>10652.911969715991</v>
      </c>
    </row>
    <row r="1869" spans="1:8" x14ac:dyDescent="0.2">
      <c r="A1869" s="167" t="s">
        <v>11655</v>
      </c>
      <c r="B1869" s="163" t="s">
        <v>12443</v>
      </c>
      <c r="C1869" s="164" t="s">
        <v>12444</v>
      </c>
      <c r="D1869">
        <v>142.30000000000001</v>
      </c>
      <c r="E1869" s="4">
        <v>11139</v>
      </c>
      <c r="F1869">
        <f t="shared" si="58"/>
        <v>8</v>
      </c>
      <c r="G1869" s="6">
        <f t="shared" si="59"/>
        <v>3.4964063234208851</v>
      </c>
      <c r="H1869" s="4">
        <f>E1869*G1869*Inputs!$B$4/SUMPRODUCT($E$5:$E$6785,$G$5:$G$6785)</f>
        <v>17989.952377167265</v>
      </c>
    </row>
    <row r="1870" spans="1:8" x14ac:dyDescent="0.2">
      <c r="A1870" s="167" t="s">
        <v>11655</v>
      </c>
      <c r="B1870" s="163" t="s">
        <v>12445</v>
      </c>
      <c r="C1870" s="164" t="s">
        <v>12446</v>
      </c>
      <c r="D1870">
        <v>182.8</v>
      </c>
      <c r="E1870" s="4">
        <v>8182</v>
      </c>
      <c r="F1870">
        <f t="shared" si="58"/>
        <v>10</v>
      </c>
      <c r="G1870" s="6">
        <f t="shared" si="59"/>
        <v>4.9996826525224378</v>
      </c>
      <c r="H1870" s="4">
        <f>E1870*G1870*Inputs!$B$4/SUMPRODUCT($E$5:$E$6785,$G$5:$G$6785)</f>
        <v>18895.736622100216</v>
      </c>
    </row>
    <row r="1871" spans="1:8" x14ac:dyDescent="0.2">
      <c r="A1871" s="167" t="s">
        <v>11655</v>
      </c>
      <c r="B1871" s="163" t="s">
        <v>12447</v>
      </c>
      <c r="C1871" s="164" t="s">
        <v>12448</v>
      </c>
      <c r="D1871">
        <v>176.6</v>
      </c>
      <c r="E1871" s="4">
        <v>7108</v>
      </c>
      <c r="F1871">
        <f t="shared" si="58"/>
        <v>10</v>
      </c>
      <c r="G1871" s="6">
        <f t="shared" si="59"/>
        <v>4.9996826525224378</v>
      </c>
      <c r="H1871" s="4">
        <f>E1871*G1871*Inputs!$B$4/SUMPRODUCT($E$5:$E$6785,$G$5:$G$6785)</f>
        <v>16415.411379844576</v>
      </c>
    </row>
    <row r="1872" spans="1:8" x14ac:dyDescent="0.2">
      <c r="A1872" s="167" t="s">
        <v>11655</v>
      </c>
      <c r="B1872" s="163" t="s">
        <v>12449</v>
      </c>
      <c r="C1872" s="164" t="s">
        <v>5493</v>
      </c>
      <c r="D1872">
        <v>106</v>
      </c>
      <c r="E1872" s="4">
        <v>8561</v>
      </c>
      <c r="F1872">
        <f t="shared" si="58"/>
        <v>5</v>
      </c>
      <c r="G1872" s="6">
        <f t="shared" si="59"/>
        <v>2.0447540826884101</v>
      </c>
      <c r="H1872" s="4">
        <f>E1872*G1872*Inputs!$B$4/SUMPRODUCT($E$5:$E$6785,$G$5:$G$6785)</f>
        <v>8085.8837603750899</v>
      </c>
    </row>
    <row r="1873" spans="1:8" x14ac:dyDescent="0.2">
      <c r="A1873" s="167" t="s">
        <v>11655</v>
      </c>
      <c r="B1873" s="163" t="s">
        <v>5494</v>
      </c>
      <c r="C1873" s="164" t="s">
        <v>5495</v>
      </c>
      <c r="D1873">
        <v>196</v>
      </c>
      <c r="E1873" s="4">
        <v>5851</v>
      </c>
      <c r="F1873">
        <f t="shared" si="58"/>
        <v>10</v>
      </c>
      <c r="G1873" s="6">
        <f t="shared" si="59"/>
        <v>4.9996826525224378</v>
      </c>
      <c r="H1873" s="4">
        <f>E1873*G1873*Inputs!$B$4/SUMPRODUCT($E$5:$E$6785,$G$5:$G$6785)</f>
        <v>13512.460886813538</v>
      </c>
    </row>
    <row r="1874" spans="1:8" x14ac:dyDescent="0.2">
      <c r="A1874" s="167" t="s">
        <v>11655</v>
      </c>
      <c r="B1874" s="163" t="s">
        <v>5496</v>
      </c>
      <c r="C1874" s="164" t="s">
        <v>5497</v>
      </c>
      <c r="D1874">
        <v>110.9</v>
      </c>
      <c r="E1874" s="4">
        <v>10916</v>
      </c>
      <c r="F1874">
        <f t="shared" si="58"/>
        <v>5</v>
      </c>
      <c r="G1874" s="6">
        <f t="shared" si="59"/>
        <v>2.0447540826884101</v>
      </c>
      <c r="H1874" s="4">
        <f>E1874*G1874*Inputs!$B$4/SUMPRODUCT($E$5:$E$6785,$G$5:$G$6785)</f>
        <v>10310.186558609332</v>
      </c>
    </row>
    <row r="1875" spans="1:8" x14ac:dyDescent="0.2">
      <c r="A1875" s="167" t="s">
        <v>11655</v>
      </c>
      <c r="B1875" s="163" t="s">
        <v>5498</v>
      </c>
      <c r="C1875" s="164" t="s">
        <v>5499</v>
      </c>
      <c r="D1875">
        <v>164.7</v>
      </c>
      <c r="E1875" s="4">
        <v>7703</v>
      </c>
      <c r="F1875">
        <f t="shared" si="58"/>
        <v>9</v>
      </c>
      <c r="G1875" s="6">
        <f t="shared" si="59"/>
        <v>4.1810192586709229</v>
      </c>
      <c r="H1875" s="4">
        <f>E1875*G1875*Inputs!$B$4/SUMPRODUCT($E$5:$E$6785,$G$5:$G$6785)</f>
        <v>14876.610025874235</v>
      </c>
    </row>
    <row r="1876" spans="1:8" x14ac:dyDescent="0.2">
      <c r="A1876" s="167" t="s">
        <v>11655</v>
      </c>
      <c r="B1876" s="163" t="s">
        <v>5500</v>
      </c>
      <c r="C1876" s="164" t="s">
        <v>5501</v>
      </c>
      <c r="D1876">
        <v>135.69999999999999</v>
      </c>
      <c r="E1876" s="4">
        <v>6702</v>
      </c>
      <c r="F1876">
        <f t="shared" si="58"/>
        <v>7</v>
      </c>
      <c r="G1876" s="6">
        <f t="shared" si="59"/>
        <v>2.9238940129502371</v>
      </c>
      <c r="H1876" s="4">
        <f>E1876*G1876*Inputs!$B$4/SUMPRODUCT($E$5:$E$6785,$G$5:$G$6785)</f>
        <v>9051.6543662184995</v>
      </c>
    </row>
    <row r="1877" spans="1:8" x14ac:dyDescent="0.2">
      <c r="A1877" s="167" t="s">
        <v>11655</v>
      </c>
      <c r="B1877" s="163" t="s">
        <v>5502</v>
      </c>
      <c r="C1877" s="164" t="s">
        <v>5503</v>
      </c>
      <c r="D1877">
        <v>156.1</v>
      </c>
      <c r="E1877" s="4">
        <v>9026</v>
      </c>
      <c r="F1877">
        <f t="shared" si="58"/>
        <v>9</v>
      </c>
      <c r="G1877" s="6">
        <f t="shared" si="59"/>
        <v>4.1810192586709229</v>
      </c>
      <c r="H1877" s="4">
        <f>E1877*G1877*Inputs!$B$4/SUMPRODUCT($E$5:$E$6785,$G$5:$G$6785)</f>
        <v>17431.686627747738</v>
      </c>
    </row>
    <row r="1878" spans="1:8" x14ac:dyDescent="0.2">
      <c r="A1878" s="167" t="s">
        <v>11655</v>
      </c>
      <c r="B1878" s="163" t="s">
        <v>5504</v>
      </c>
      <c r="C1878" s="164" t="s">
        <v>5505</v>
      </c>
      <c r="D1878">
        <v>160.1</v>
      </c>
      <c r="E1878" s="4">
        <v>9151</v>
      </c>
      <c r="F1878">
        <f t="shared" si="58"/>
        <v>9</v>
      </c>
      <c r="G1878" s="6">
        <f t="shared" si="59"/>
        <v>4.1810192586709229</v>
      </c>
      <c r="H1878" s="4">
        <f>E1878*G1878*Inputs!$B$4/SUMPRODUCT($E$5:$E$6785,$G$5:$G$6785)</f>
        <v>17673.095981666254</v>
      </c>
    </row>
    <row r="1879" spans="1:8" x14ac:dyDescent="0.2">
      <c r="A1879" s="167" t="s">
        <v>11655</v>
      </c>
      <c r="B1879" s="163" t="s">
        <v>5506</v>
      </c>
      <c r="C1879" s="164" t="s">
        <v>5507</v>
      </c>
      <c r="D1879">
        <v>147.9</v>
      </c>
      <c r="E1879" s="4">
        <v>7799</v>
      </c>
      <c r="F1879">
        <f t="shared" si="58"/>
        <v>8</v>
      </c>
      <c r="G1879" s="6">
        <f t="shared" si="59"/>
        <v>3.4964063234208851</v>
      </c>
      <c r="H1879" s="4">
        <f>E1879*G1879*Inputs!$B$4/SUMPRODUCT($E$5:$E$6785,$G$5:$G$6785)</f>
        <v>12595.712235346753</v>
      </c>
    </row>
    <row r="1880" spans="1:8" x14ac:dyDescent="0.2">
      <c r="A1880" s="167" t="s">
        <v>11655</v>
      </c>
      <c r="B1880" s="163" t="s">
        <v>5508</v>
      </c>
      <c r="C1880" s="164" t="s">
        <v>5509</v>
      </c>
      <c r="D1880">
        <v>164.4</v>
      </c>
      <c r="E1880" s="4">
        <v>11550</v>
      </c>
      <c r="F1880">
        <f t="shared" si="58"/>
        <v>9</v>
      </c>
      <c r="G1880" s="6">
        <f t="shared" si="59"/>
        <v>4.1810192586709229</v>
      </c>
      <c r="H1880" s="4">
        <f>E1880*G1880*Inputs!$B$4/SUMPRODUCT($E$5:$E$6785,$G$5:$G$6785)</f>
        <v>22306.224302070288</v>
      </c>
    </row>
    <row r="1881" spans="1:8" x14ac:dyDescent="0.2">
      <c r="A1881" s="167" t="s">
        <v>11655</v>
      </c>
      <c r="B1881" s="163" t="s">
        <v>5510</v>
      </c>
      <c r="C1881" s="164" t="s">
        <v>5511</v>
      </c>
      <c r="D1881">
        <v>186.6</v>
      </c>
      <c r="E1881" s="4">
        <v>8707</v>
      </c>
      <c r="F1881">
        <f t="shared" si="58"/>
        <v>10</v>
      </c>
      <c r="G1881" s="6">
        <f t="shared" si="59"/>
        <v>4.9996826525224378</v>
      </c>
      <c r="H1881" s="4">
        <f>E1881*G1881*Inputs!$B$4/SUMPRODUCT($E$5:$E$6785,$G$5:$G$6785)</f>
        <v>20108.186112029649</v>
      </c>
    </row>
    <row r="1882" spans="1:8" x14ac:dyDescent="0.2">
      <c r="A1882" s="167" t="s">
        <v>11655</v>
      </c>
      <c r="B1882" s="163" t="s">
        <v>5512</v>
      </c>
      <c r="C1882" s="164" t="s">
        <v>5513</v>
      </c>
      <c r="D1882">
        <v>144.30000000000001</v>
      </c>
      <c r="E1882" s="4">
        <v>8347</v>
      </c>
      <c r="F1882">
        <f t="shared" si="58"/>
        <v>8</v>
      </c>
      <c r="G1882" s="6">
        <f t="shared" si="59"/>
        <v>3.4964063234208851</v>
      </c>
      <c r="H1882" s="4">
        <f>E1882*G1882*Inputs!$B$4/SUMPRODUCT($E$5:$E$6785,$G$5:$G$6785)</f>
        <v>13480.755228675387</v>
      </c>
    </row>
    <row r="1883" spans="1:8" x14ac:dyDescent="0.2">
      <c r="A1883" s="167" t="s">
        <v>11655</v>
      </c>
      <c r="B1883" s="163" t="s">
        <v>5514</v>
      </c>
      <c r="C1883" s="164" t="s">
        <v>5515</v>
      </c>
      <c r="D1883">
        <v>160.1</v>
      </c>
      <c r="E1883" s="4">
        <v>8076</v>
      </c>
      <c r="F1883">
        <f t="shared" si="58"/>
        <v>9</v>
      </c>
      <c r="G1883" s="6">
        <f t="shared" si="59"/>
        <v>4.1810192586709229</v>
      </c>
      <c r="H1883" s="4">
        <f>E1883*G1883*Inputs!$B$4/SUMPRODUCT($E$5:$E$6785,$G$5:$G$6785)</f>
        <v>15596.97553796707</v>
      </c>
    </row>
    <row r="1884" spans="1:8" x14ac:dyDescent="0.2">
      <c r="A1884" s="167" t="s">
        <v>11655</v>
      </c>
      <c r="B1884" s="163" t="s">
        <v>5516</v>
      </c>
      <c r="C1884" s="164" t="s">
        <v>5517</v>
      </c>
      <c r="D1884">
        <v>159.1</v>
      </c>
      <c r="E1884" s="4">
        <v>9143</v>
      </c>
      <c r="F1884">
        <f t="shared" si="58"/>
        <v>9</v>
      </c>
      <c r="G1884" s="6">
        <f t="shared" si="59"/>
        <v>4.1810192586709229</v>
      </c>
      <c r="H1884" s="4">
        <f>E1884*G1884*Inputs!$B$4/SUMPRODUCT($E$5:$E$6785,$G$5:$G$6785)</f>
        <v>17657.645783015465</v>
      </c>
    </row>
    <row r="1885" spans="1:8" x14ac:dyDescent="0.2">
      <c r="A1885" s="167" t="s">
        <v>11655</v>
      </c>
      <c r="B1885" s="163" t="s">
        <v>5518</v>
      </c>
      <c r="C1885" s="164" t="s">
        <v>5519</v>
      </c>
      <c r="D1885">
        <v>169.1</v>
      </c>
      <c r="E1885" s="4">
        <v>8454</v>
      </c>
      <c r="F1885">
        <f t="shared" si="58"/>
        <v>10</v>
      </c>
      <c r="G1885" s="6">
        <f t="shared" si="59"/>
        <v>4.9996826525224378</v>
      </c>
      <c r="H1885" s="4">
        <f>E1885*G1885*Inputs!$B$4/SUMPRODUCT($E$5:$E$6785,$G$5:$G$6785)</f>
        <v>19523.900929263655</v>
      </c>
    </row>
    <row r="1886" spans="1:8" x14ac:dyDescent="0.2">
      <c r="A1886" s="167" t="s">
        <v>11655</v>
      </c>
      <c r="B1886" s="163" t="s">
        <v>5520</v>
      </c>
      <c r="C1886" s="164" t="s">
        <v>5521</v>
      </c>
      <c r="D1886">
        <v>118.4</v>
      </c>
      <c r="E1886" s="4">
        <v>7723</v>
      </c>
      <c r="F1886">
        <f t="shared" si="58"/>
        <v>6</v>
      </c>
      <c r="G1886" s="6">
        <f t="shared" si="59"/>
        <v>2.4451266266449672</v>
      </c>
      <c r="H1886" s="4">
        <f>E1886*G1886*Inputs!$B$4/SUMPRODUCT($E$5:$E$6785,$G$5:$G$6785)</f>
        <v>8722.6671924830207</v>
      </c>
    </row>
    <row r="1887" spans="1:8" x14ac:dyDescent="0.2">
      <c r="A1887" s="167" t="s">
        <v>11655</v>
      </c>
      <c r="B1887" s="163" t="s">
        <v>5522</v>
      </c>
      <c r="C1887" s="164" t="s">
        <v>5523</v>
      </c>
      <c r="D1887">
        <v>143.80000000000001</v>
      </c>
      <c r="E1887" s="4">
        <v>7778</v>
      </c>
      <c r="F1887">
        <f t="shared" si="58"/>
        <v>8</v>
      </c>
      <c r="G1887" s="6">
        <f t="shared" si="59"/>
        <v>3.4964063234208851</v>
      </c>
      <c r="H1887" s="4">
        <f>E1887*G1887*Inputs!$B$4/SUMPRODUCT($E$5:$E$6785,$G$5:$G$6785)</f>
        <v>12561.796354215548</v>
      </c>
    </row>
    <row r="1888" spans="1:8" x14ac:dyDescent="0.2">
      <c r="A1888" s="167" t="s">
        <v>11655</v>
      </c>
      <c r="B1888" s="163" t="s">
        <v>5524</v>
      </c>
      <c r="C1888" s="164" t="s">
        <v>5525</v>
      </c>
      <c r="D1888">
        <v>142.9</v>
      </c>
      <c r="E1888" s="4">
        <v>9620</v>
      </c>
      <c r="F1888">
        <f t="shared" si="58"/>
        <v>8</v>
      </c>
      <c r="G1888" s="6">
        <f t="shared" si="59"/>
        <v>3.4964063234208851</v>
      </c>
      <c r="H1888" s="4">
        <f>E1888*G1888*Inputs!$B$4/SUMPRODUCT($E$5:$E$6785,$G$5:$G$6785)</f>
        <v>15536.703642009972</v>
      </c>
    </row>
    <row r="1889" spans="1:8" x14ac:dyDescent="0.2">
      <c r="A1889" s="167" t="s">
        <v>11655</v>
      </c>
      <c r="B1889" s="163" t="s">
        <v>5526</v>
      </c>
      <c r="C1889" s="164" t="s">
        <v>5527</v>
      </c>
      <c r="D1889">
        <v>149.19999999999999</v>
      </c>
      <c r="E1889" s="4">
        <v>14905</v>
      </c>
      <c r="F1889">
        <f t="shared" si="58"/>
        <v>9</v>
      </c>
      <c r="G1889" s="6">
        <f t="shared" si="59"/>
        <v>4.1810192586709229</v>
      </c>
      <c r="H1889" s="4">
        <f>E1889*G1889*Inputs!$B$4/SUMPRODUCT($E$5:$E$6785,$G$5:$G$6785)</f>
        <v>28785.651361243086</v>
      </c>
    </row>
    <row r="1890" spans="1:8" x14ac:dyDescent="0.2">
      <c r="A1890" s="167" t="s">
        <v>11655</v>
      </c>
      <c r="B1890" s="163" t="s">
        <v>5528</v>
      </c>
      <c r="C1890" s="164" t="s">
        <v>5529</v>
      </c>
      <c r="D1890">
        <v>136.4</v>
      </c>
      <c r="E1890" s="4">
        <v>7884</v>
      </c>
      <c r="F1890">
        <f t="shared" si="58"/>
        <v>8</v>
      </c>
      <c r="G1890" s="6">
        <f t="shared" si="59"/>
        <v>3.4964063234208851</v>
      </c>
      <c r="H1890" s="4">
        <f>E1890*G1890*Inputs!$B$4/SUMPRODUCT($E$5:$E$6785,$G$5:$G$6785)</f>
        <v>12732.990801830212</v>
      </c>
    </row>
    <row r="1891" spans="1:8" x14ac:dyDescent="0.2">
      <c r="A1891" s="167" t="s">
        <v>11655</v>
      </c>
      <c r="B1891" s="163" t="s">
        <v>5530</v>
      </c>
      <c r="C1891" s="164" t="s">
        <v>5531</v>
      </c>
      <c r="D1891">
        <v>148.19999999999999</v>
      </c>
      <c r="E1891" s="4">
        <v>6929</v>
      </c>
      <c r="F1891">
        <f t="shared" si="58"/>
        <v>8</v>
      </c>
      <c r="G1891" s="6">
        <f t="shared" si="59"/>
        <v>3.4964063234208851</v>
      </c>
      <c r="H1891" s="4">
        <f>E1891*G1891*Inputs!$B$4/SUMPRODUCT($E$5:$E$6785,$G$5:$G$6785)</f>
        <v>11190.625731339616</v>
      </c>
    </row>
    <row r="1892" spans="1:8" x14ac:dyDescent="0.2">
      <c r="A1892" s="167" t="s">
        <v>11655</v>
      </c>
      <c r="B1892" s="163" t="s">
        <v>5532</v>
      </c>
      <c r="C1892" s="164" t="s">
        <v>5533</v>
      </c>
      <c r="D1892">
        <v>154.80000000000001</v>
      </c>
      <c r="E1892" s="4">
        <v>6114</v>
      </c>
      <c r="F1892">
        <f t="shared" si="58"/>
        <v>9</v>
      </c>
      <c r="G1892" s="6">
        <f t="shared" si="59"/>
        <v>4.1810192586709229</v>
      </c>
      <c r="H1892" s="4">
        <f>E1892*G1892*Inputs!$B$4/SUMPRODUCT($E$5:$E$6785,$G$5:$G$6785)</f>
        <v>11807.814318862142</v>
      </c>
    </row>
    <row r="1893" spans="1:8" x14ac:dyDescent="0.2">
      <c r="A1893" s="167" t="s">
        <v>11655</v>
      </c>
      <c r="B1893" s="163" t="s">
        <v>5534</v>
      </c>
      <c r="C1893" s="164" t="s">
        <v>5535</v>
      </c>
      <c r="D1893">
        <v>165.7</v>
      </c>
      <c r="E1893" s="4">
        <v>8850</v>
      </c>
      <c r="F1893">
        <f t="shared" si="58"/>
        <v>9</v>
      </c>
      <c r="G1893" s="6">
        <f t="shared" si="59"/>
        <v>4.1810192586709229</v>
      </c>
      <c r="H1893" s="4">
        <f>E1893*G1893*Inputs!$B$4/SUMPRODUCT($E$5:$E$6785,$G$5:$G$6785)</f>
        <v>17091.782257430481</v>
      </c>
    </row>
    <row r="1894" spans="1:8" x14ac:dyDescent="0.2">
      <c r="A1894" s="167" t="s">
        <v>11655</v>
      </c>
      <c r="B1894" s="163" t="s">
        <v>5536</v>
      </c>
      <c r="C1894" s="164" t="s">
        <v>5537</v>
      </c>
      <c r="D1894">
        <v>101</v>
      </c>
      <c r="E1894" s="4">
        <v>8470</v>
      </c>
      <c r="F1894">
        <f t="shared" si="58"/>
        <v>5</v>
      </c>
      <c r="G1894" s="6">
        <f t="shared" si="59"/>
        <v>2.0447540826884101</v>
      </c>
      <c r="H1894" s="4">
        <f>E1894*G1894*Inputs!$B$4/SUMPRODUCT($E$5:$E$6785,$G$5:$G$6785)</f>
        <v>7999.9340556450206</v>
      </c>
    </row>
    <row r="1895" spans="1:8" x14ac:dyDescent="0.2">
      <c r="A1895" s="167" t="s">
        <v>11655</v>
      </c>
      <c r="B1895" s="163" t="s">
        <v>5538</v>
      </c>
      <c r="C1895" s="164" t="s">
        <v>5539</v>
      </c>
      <c r="D1895">
        <v>108.7</v>
      </c>
      <c r="E1895" s="4">
        <v>8168</v>
      </c>
      <c r="F1895">
        <f t="shared" si="58"/>
        <v>5</v>
      </c>
      <c r="G1895" s="6">
        <f t="shared" si="59"/>
        <v>2.0447540826884101</v>
      </c>
      <c r="H1895" s="4">
        <f>E1895*G1895*Inputs!$B$4/SUMPRODUCT($E$5:$E$6785,$G$5:$G$6785)</f>
        <v>7714.6943762111596</v>
      </c>
    </row>
    <row r="1896" spans="1:8" x14ac:dyDescent="0.2">
      <c r="A1896" s="167" t="s">
        <v>11655</v>
      </c>
      <c r="B1896" s="163" t="s">
        <v>5540</v>
      </c>
      <c r="C1896" s="164" t="s">
        <v>5541</v>
      </c>
      <c r="D1896">
        <v>148.80000000000001</v>
      </c>
      <c r="E1896" s="4">
        <v>9984</v>
      </c>
      <c r="F1896">
        <f t="shared" si="58"/>
        <v>9</v>
      </c>
      <c r="G1896" s="6">
        <f t="shared" si="59"/>
        <v>4.1810192586709229</v>
      </c>
      <c r="H1896" s="4">
        <f>E1896*G1896*Inputs!$B$4/SUMPRODUCT($E$5:$E$6785,$G$5:$G$6785)</f>
        <v>19281.847916179198</v>
      </c>
    </row>
    <row r="1897" spans="1:8" x14ac:dyDescent="0.2">
      <c r="A1897" s="167" t="s">
        <v>11655</v>
      </c>
      <c r="B1897" s="163" t="s">
        <v>5542</v>
      </c>
      <c r="C1897" s="164" t="s">
        <v>5543</v>
      </c>
      <c r="D1897">
        <v>114.7</v>
      </c>
      <c r="E1897" s="4">
        <v>7912</v>
      </c>
      <c r="F1897">
        <f t="shared" si="58"/>
        <v>6</v>
      </c>
      <c r="G1897" s="6">
        <f t="shared" si="59"/>
        <v>2.4451266266449672</v>
      </c>
      <c r="H1897" s="4">
        <f>E1897*G1897*Inputs!$B$4/SUMPRODUCT($E$5:$E$6785,$G$5:$G$6785)</f>
        <v>8936.1314032015616</v>
      </c>
    </row>
    <row r="1898" spans="1:8" x14ac:dyDescent="0.2">
      <c r="A1898" s="167" t="s">
        <v>11655</v>
      </c>
      <c r="B1898" s="163" t="s">
        <v>5544</v>
      </c>
      <c r="C1898" s="164" t="s">
        <v>5545</v>
      </c>
      <c r="D1898">
        <v>222.4</v>
      </c>
      <c r="E1898" s="4">
        <v>8933</v>
      </c>
      <c r="F1898">
        <f t="shared" si="58"/>
        <v>10</v>
      </c>
      <c r="G1898" s="6">
        <f t="shared" si="59"/>
        <v>4.9996826525224378</v>
      </c>
      <c r="H1898" s="4">
        <f>E1898*G1898*Inputs!$B$4/SUMPRODUCT($E$5:$E$6785,$G$5:$G$6785)</f>
        <v>20630.116749599267</v>
      </c>
    </row>
    <row r="1899" spans="1:8" x14ac:dyDescent="0.2">
      <c r="A1899" s="167" t="s">
        <v>11655</v>
      </c>
      <c r="B1899" s="163" t="s">
        <v>5546</v>
      </c>
      <c r="C1899" s="164" t="s">
        <v>5547</v>
      </c>
      <c r="D1899">
        <v>139.1</v>
      </c>
      <c r="E1899" s="4">
        <v>7607</v>
      </c>
      <c r="F1899">
        <f t="shared" si="58"/>
        <v>8</v>
      </c>
      <c r="G1899" s="6">
        <f t="shared" si="59"/>
        <v>3.4964063234208851</v>
      </c>
      <c r="H1899" s="4">
        <f>E1899*G1899*Inputs!$B$4/SUMPRODUCT($E$5:$E$6785,$G$5:$G$6785)</f>
        <v>12285.624179290007</v>
      </c>
    </row>
    <row r="1900" spans="1:8" x14ac:dyDescent="0.2">
      <c r="A1900" s="167" t="s">
        <v>11655</v>
      </c>
      <c r="B1900" s="163" t="s">
        <v>5548</v>
      </c>
      <c r="C1900" s="164" t="s">
        <v>5549</v>
      </c>
      <c r="D1900">
        <v>132.4</v>
      </c>
      <c r="E1900" s="4">
        <v>9311</v>
      </c>
      <c r="F1900">
        <f t="shared" si="58"/>
        <v>7</v>
      </c>
      <c r="G1900" s="6">
        <f t="shared" si="59"/>
        <v>2.9238940129502371</v>
      </c>
      <c r="H1900" s="4">
        <f>E1900*G1900*Inputs!$B$4/SUMPRODUCT($E$5:$E$6785,$G$5:$G$6785)</f>
        <v>12575.343748710899</v>
      </c>
    </row>
    <row r="1901" spans="1:8" x14ac:dyDescent="0.2">
      <c r="A1901" s="167" t="s">
        <v>11655</v>
      </c>
      <c r="B1901" s="163" t="s">
        <v>5550</v>
      </c>
      <c r="C1901" s="164" t="s">
        <v>5551</v>
      </c>
      <c r="D1901">
        <v>193.2</v>
      </c>
      <c r="E1901" s="4">
        <v>7029</v>
      </c>
      <c r="F1901">
        <f t="shared" si="58"/>
        <v>10</v>
      </c>
      <c r="G1901" s="6">
        <f t="shared" si="59"/>
        <v>4.9996826525224378</v>
      </c>
      <c r="H1901" s="4">
        <f>E1901*G1901*Inputs!$B$4/SUMPRODUCT($E$5:$E$6785,$G$5:$G$6785)</f>
        <v>16232.966599455194</v>
      </c>
    </row>
    <row r="1902" spans="1:8" x14ac:dyDescent="0.2">
      <c r="A1902" s="167" t="s">
        <v>11655</v>
      </c>
      <c r="B1902" s="163" t="s">
        <v>5552</v>
      </c>
      <c r="C1902" s="164" t="s">
        <v>5553</v>
      </c>
      <c r="D1902">
        <v>83.7</v>
      </c>
      <c r="E1902" s="4">
        <v>6435</v>
      </c>
      <c r="F1902">
        <f t="shared" si="58"/>
        <v>3</v>
      </c>
      <c r="G1902" s="6">
        <f t="shared" si="59"/>
        <v>1.4299489790507947</v>
      </c>
      <c r="H1902" s="4">
        <f>E1902*G1902*Inputs!$B$4/SUMPRODUCT($E$5:$E$6785,$G$5:$G$6785)</f>
        <v>4250.4117743943634</v>
      </c>
    </row>
    <row r="1903" spans="1:8" x14ac:dyDescent="0.2">
      <c r="A1903" s="167" t="s">
        <v>11655</v>
      </c>
      <c r="B1903" s="163" t="s">
        <v>5554</v>
      </c>
      <c r="C1903" s="164" t="s">
        <v>5555</v>
      </c>
      <c r="D1903">
        <v>75.400000000000006</v>
      </c>
      <c r="E1903" s="4">
        <v>7547</v>
      </c>
      <c r="F1903">
        <f t="shared" si="58"/>
        <v>3</v>
      </c>
      <c r="G1903" s="6">
        <f t="shared" si="59"/>
        <v>1.4299489790507947</v>
      </c>
      <c r="H1903" s="4">
        <f>E1903*G1903*Inputs!$B$4/SUMPRODUCT($E$5:$E$6785,$G$5:$G$6785)</f>
        <v>4984.9040654785167</v>
      </c>
    </row>
    <row r="1904" spans="1:8" x14ac:dyDescent="0.2">
      <c r="A1904" s="167" t="s">
        <v>11655</v>
      </c>
      <c r="B1904" s="163" t="s">
        <v>5556</v>
      </c>
      <c r="C1904" s="164" t="s">
        <v>5557</v>
      </c>
      <c r="D1904">
        <v>127.5</v>
      </c>
      <c r="E1904" s="4">
        <v>5975</v>
      </c>
      <c r="F1904">
        <f t="shared" si="58"/>
        <v>7</v>
      </c>
      <c r="G1904" s="6">
        <f t="shared" si="59"/>
        <v>2.9238940129502371</v>
      </c>
      <c r="H1904" s="4">
        <f>E1904*G1904*Inputs!$B$4/SUMPRODUCT($E$5:$E$6785,$G$5:$G$6785)</f>
        <v>8069.7754160184313</v>
      </c>
    </row>
    <row r="1905" spans="1:8" x14ac:dyDescent="0.2">
      <c r="A1905" s="167" t="s">
        <v>11655</v>
      </c>
      <c r="B1905" s="163" t="s">
        <v>5558</v>
      </c>
      <c r="C1905" s="164" t="s">
        <v>5559</v>
      </c>
      <c r="D1905">
        <v>86.2</v>
      </c>
      <c r="E1905" s="4">
        <v>7828</v>
      </c>
      <c r="F1905">
        <f t="shared" si="58"/>
        <v>3</v>
      </c>
      <c r="G1905" s="6">
        <f t="shared" si="59"/>
        <v>1.4299489790507947</v>
      </c>
      <c r="H1905" s="4">
        <f>E1905*G1905*Inputs!$B$4/SUMPRODUCT($E$5:$E$6785,$G$5:$G$6785)</f>
        <v>5170.5086822003232</v>
      </c>
    </row>
    <row r="1906" spans="1:8" x14ac:dyDescent="0.2">
      <c r="A1906" s="167" t="s">
        <v>11655</v>
      </c>
      <c r="B1906" s="163" t="s">
        <v>5560</v>
      </c>
      <c r="C1906" s="164" t="s">
        <v>5561</v>
      </c>
      <c r="D1906">
        <v>79.400000000000006</v>
      </c>
      <c r="E1906" s="4">
        <v>5992</v>
      </c>
      <c r="F1906">
        <f t="shared" si="58"/>
        <v>3</v>
      </c>
      <c r="G1906" s="6">
        <f t="shared" si="59"/>
        <v>1.4299489790507947</v>
      </c>
      <c r="H1906" s="4">
        <f>E1906*G1906*Inputs!$B$4/SUMPRODUCT($E$5:$E$6785,$G$5:$G$6785)</f>
        <v>3957.8037843311618</v>
      </c>
    </row>
    <row r="1907" spans="1:8" x14ac:dyDescent="0.2">
      <c r="A1907" s="167" t="s">
        <v>11655</v>
      </c>
      <c r="B1907" s="163" t="s">
        <v>1843</v>
      </c>
      <c r="C1907" s="164" t="s">
        <v>1844</v>
      </c>
      <c r="D1907">
        <v>160</v>
      </c>
      <c r="E1907" s="4">
        <v>8396</v>
      </c>
      <c r="F1907">
        <f t="shared" si="58"/>
        <v>9</v>
      </c>
      <c r="G1907" s="6">
        <f t="shared" si="59"/>
        <v>4.1810192586709229</v>
      </c>
      <c r="H1907" s="4">
        <f>E1907*G1907*Inputs!$B$4/SUMPRODUCT($E$5:$E$6785,$G$5:$G$6785)</f>
        <v>16214.983483998454</v>
      </c>
    </row>
    <row r="1908" spans="1:8" x14ac:dyDescent="0.2">
      <c r="A1908" s="167" t="s">
        <v>11655</v>
      </c>
      <c r="B1908" s="163" t="s">
        <v>1845</v>
      </c>
      <c r="C1908" s="164" t="s">
        <v>1846</v>
      </c>
      <c r="D1908">
        <v>127.5</v>
      </c>
      <c r="E1908" s="4">
        <v>6834</v>
      </c>
      <c r="F1908">
        <f t="shared" si="58"/>
        <v>7</v>
      </c>
      <c r="G1908" s="6">
        <f t="shared" si="59"/>
        <v>2.9238940129502371</v>
      </c>
      <c r="H1908" s="4">
        <f>E1908*G1908*Inputs!$B$4/SUMPRODUCT($E$5:$E$6785,$G$5:$G$6785)</f>
        <v>9229.9322498861857</v>
      </c>
    </row>
    <row r="1909" spans="1:8" x14ac:dyDescent="0.2">
      <c r="A1909" s="167" t="s">
        <v>11655</v>
      </c>
      <c r="B1909" s="163" t="s">
        <v>1847</v>
      </c>
      <c r="C1909" s="164" t="s">
        <v>1848</v>
      </c>
      <c r="D1909">
        <v>70.5</v>
      </c>
      <c r="E1909" s="4">
        <v>9675</v>
      </c>
      <c r="F1909">
        <f t="shared" si="58"/>
        <v>2</v>
      </c>
      <c r="G1909" s="6">
        <f t="shared" si="59"/>
        <v>1.195804741189294</v>
      </c>
      <c r="H1909" s="4">
        <f>E1909*G1909*Inputs!$B$4/SUMPRODUCT($E$5:$E$6785,$G$5:$G$6785)</f>
        <v>5344.0825421603604</v>
      </c>
    </row>
    <row r="1910" spans="1:8" x14ac:dyDescent="0.2">
      <c r="A1910" s="167" t="s">
        <v>11655</v>
      </c>
      <c r="B1910" s="163" t="s">
        <v>1849</v>
      </c>
      <c r="C1910" s="164" t="s">
        <v>1850</v>
      </c>
      <c r="D1910">
        <v>92.5</v>
      </c>
      <c r="E1910" s="4">
        <v>9189</v>
      </c>
      <c r="F1910">
        <f t="shared" si="58"/>
        <v>4</v>
      </c>
      <c r="G1910" s="6">
        <f t="shared" si="59"/>
        <v>1.7099397688077311</v>
      </c>
      <c r="H1910" s="4">
        <f>E1910*G1910*Inputs!$B$4/SUMPRODUCT($E$5:$E$6785,$G$5:$G$6785)</f>
        <v>7257.899951630714</v>
      </c>
    </row>
    <row r="1911" spans="1:8" x14ac:dyDescent="0.2">
      <c r="A1911" s="167" t="s">
        <v>11655</v>
      </c>
      <c r="B1911" s="163" t="s">
        <v>1851</v>
      </c>
      <c r="C1911" s="164" t="s">
        <v>1852</v>
      </c>
      <c r="D1911">
        <v>104.1</v>
      </c>
      <c r="E1911" s="4">
        <v>9288</v>
      </c>
      <c r="F1911">
        <f t="shared" si="58"/>
        <v>5</v>
      </c>
      <c r="G1911" s="6">
        <f t="shared" si="59"/>
        <v>2.0447540826884101</v>
      </c>
      <c r="H1911" s="4">
        <f>E1911*G1911*Inputs!$B$4/SUMPRODUCT($E$5:$E$6785,$G$5:$G$6785)</f>
        <v>8772.5368959658717</v>
      </c>
    </row>
    <row r="1912" spans="1:8" x14ac:dyDescent="0.2">
      <c r="A1912" s="167" t="s">
        <v>11655</v>
      </c>
      <c r="B1912" s="163" t="s">
        <v>1853</v>
      </c>
      <c r="C1912" s="164" t="s">
        <v>1854</v>
      </c>
      <c r="D1912">
        <v>98.2</v>
      </c>
      <c r="E1912" s="4">
        <v>9386</v>
      </c>
      <c r="F1912">
        <f t="shared" si="58"/>
        <v>4</v>
      </c>
      <c r="G1912" s="6">
        <f t="shared" si="59"/>
        <v>1.7099397688077311</v>
      </c>
      <c r="H1912" s="4">
        <f>E1912*G1912*Inputs!$B$4/SUMPRODUCT($E$5:$E$6785,$G$5:$G$6785)</f>
        <v>7413.4997220596233</v>
      </c>
    </row>
    <row r="1913" spans="1:8" x14ac:dyDescent="0.2">
      <c r="A1913" s="167" t="s">
        <v>11655</v>
      </c>
      <c r="B1913" s="163" t="s">
        <v>1855</v>
      </c>
      <c r="C1913" s="164" t="s">
        <v>1856</v>
      </c>
      <c r="D1913">
        <v>161.4</v>
      </c>
      <c r="E1913" s="4">
        <v>8013</v>
      </c>
      <c r="F1913">
        <f t="shared" si="58"/>
        <v>9</v>
      </c>
      <c r="G1913" s="6">
        <f t="shared" si="59"/>
        <v>4.1810192586709229</v>
      </c>
      <c r="H1913" s="4">
        <f>E1913*G1913*Inputs!$B$4/SUMPRODUCT($E$5:$E$6785,$G$5:$G$6785)</f>
        <v>15475.305223592139</v>
      </c>
    </row>
    <row r="1914" spans="1:8" x14ac:dyDescent="0.2">
      <c r="A1914" s="167" t="s">
        <v>11655</v>
      </c>
      <c r="B1914" s="163" t="s">
        <v>1857</v>
      </c>
      <c r="C1914" s="164" t="s">
        <v>1858</v>
      </c>
      <c r="D1914">
        <v>132.9</v>
      </c>
      <c r="E1914" s="4">
        <v>7329</v>
      </c>
      <c r="F1914">
        <f t="shared" si="58"/>
        <v>7</v>
      </c>
      <c r="G1914" s="6">
        <f t="shared" si="59"/>
        <v>2.9238940129502371</v>
      </c>
      <c r="H1914" s="4">
        <f>E1914*G1914*Inputs!$B$4/SUMPRODUCT($E$5:$E$6785,$G$5:$G$6785)</f>
        <v>9898.4743136400139</v>
      </c>
    </row>
    <row r="1915" spans="1:8" x14ac:dyDescent="0.2">
      <c r="A1915" s="167" t="s">
        <v>11655</v>
      </c>
      <c r="B1915" s="163" t="s">
        <v>1859</v>
      </c>
      <c r="C1915" s="164" t="s">
        <v>1860</v>
      </c>
      <c r="D1915">
        <v>122.4</v>
      </c>
      <c r="E1915" s="4">
        <v>7802</v>
      </c>
      <c r="F1915">
        <f t="shared" si="58"/>
        <v>6</v>
      </c>
      <c r="G1915" s="6">
        <f t="shared" si="59"/>
        <v>2.4451266266449672</v>
      </c>
      <c r="H1915" s="4">
        <f>E1915*G1915*Inputs!$B$4/SUMPRODUCT($E$5:$E$6785,$G$5:$G$6785)</f>
        <v>8811.8929736828322</v>
      </c>
    </row>
    <row r="1916" spans="1:8" x14ac:dyDescent="0.2">
      <c r="A1916" s="167" t="s">
        <v>11655</v>
      </c>
      <c r="B1916" s="163" t="s">
        <v>1861</v>
      </c>
      <c r="C1916" s="164" t="s">
        <v>1862</v>
      </c>
      <c r="D1916">
        <v>126.1</v>
      </c>
      <c r="E1916" s="4">
        <v>7625</v>
      </c>
      <c r="F1916">
        <f t="shared" si="58"/>
        <v>7</v>
      </c>
      <c r="G1916" s="6">
        <f t="shared" si="59"/>
        <v>2.9238940129502371</v>
      </c>
      <c r="H1916" s="4">
        <f>E1916*G1916*Inputs!$B$4/SUMPRODUCT($E$5:$E$6785,$G$5:$G$6785)</f>
        <v>10298.248961864527</v>
      </c>
    </row>
    <row r="1917" spans="1:8" x14ac:dyDescent="0.2">
      <c r="A1917" s="167" t="s">
        <v>11655</v>
      </c>
      <c r="B1917" s="163" t="s">
        <v>1863</v>
      </c>
      <c r="C1917" s="164" t="s">
        <v>1864</v>
      </c>
      <c r="D1917">
        <v>135.1</v>
      </c>
      <c r="E1917" s="4">
        <v>7713</v>
      </c>
      <c r="F1917">
        <f t="shared" si="58"/>
        <v>7</v>
      </c>
      <c r="G1917" s="6">
        <f t="shared" si="59"/>
        <v>2.9238940129502371</v>
      </c>
      <c r="H1917" s="4">
        <f>E1917*G1917*Inputs!$B$4/SUMPRODUCT($E$5:$E$6785,$G$5:$G$6785)</f>
        <v>10417.10088430965</v>
      </c>
    </row>
    <row r="1918" spans="1:8" x14ac:dyDescent="0.2">
      <c r="A1918" s="167" t="s">
        <v>11655</v>
      </c>
      <c r="B1918" s="163" t="s">
        <v>1865</v>
      </c>
      <c r="C1918" s="164" t="s">
        <v>1866</v>
      </c>
      <c r="D1918">
        <v>127.4</v>
      </c>
      <c r="E1918" s="4">
        <v>6097</v>
      </c>
      <c r="F1918">
        <f t="shared" si="58"/>
        <v>7</v>
      </c>
      <c r="G1918" s="6">
        <f t="shared" si="59"/>
        <v>2.9238940129502371</v>
      </c>
      <c r="H1918" s="4">
        <f>E1918*G1918*Inputs!$B$4/SUMPRODUCT($E$5:$E$6785,$G$5:$G$6785)</f>
        <v>8234.547399408264</v>
      </c>
    </row>
    <row r="1919" spans="1:8" x14ac:dyDescent="0.2">
      <c r="A1919" s="167" t="s">
        <v>11655</v>
      </c>
      <c r="B1919" s="163" t="s">
        <v>1867</v>
      </c>
      <c r="C1919" s="164" t="s">
        <v>1868</v>
      </c>
      <c r="D1919">
        <v>145.9</v>
      </c>
      <c r="E1919" s="4">
        <v>11140</v>
      </c>
      <c r="F1919">
        <f t="shared" si="58"/>
        <v>8</v>
      </c>
      <c r="G1919" s="6">
        <f t="shared" si="59"/>
        <v>3.4964063234208851</v>
      </c>
      <c r="H1919" s="4">
        <f>E1919*G1919*Inputs!$B$4/SUMPRODUCT($E$5:$E$6785,$G$5:$G$6785)</f>
        <v>17991.567419125895</v>
      </c>
    </row>
    <row r="1920" spans="1:8" x14ac:dyDescent="0.2">
      <c r="A1920" s="167" t="s">
        <v>11655</v>
      </c>
      <c r="B1920" s="163" t="s">
        <v>1869</v>
      </c>
      <c r="C1920" s="164" t="s">
        <v>1870</v>
      </c>
      <c r="D1920">
        <v>137.4</v>
      </c>
      <c r="E1920" s="4">
        <v>8279</v>
      </c>
      <c r="F1920">
        <f t="shared" si="58"/>
        <v>8</v>
      </c>
      <c r="G1920" s="6">
        <f t="shared" si="59"/>
        <v>3.4964063234208851</v>
      </c>
      <c r="H1920" s="4">
        <f>E1920*G1920*Inputs!$B$4/SUMPRODUCT($E$5:$E$6785,$G$5:$G$6785)</f>
        <v>13370.932375488625</v>
      </c>
    </row>
    <row r="1921" spans="1:8" x14ac:dyDescent="0.2">
      <c r="A1921" s="167" t="s">
        <v>11655</v>
      </c>
      <c r="B1921" s="163" t="s">
        <v>1871</v>
      </c>
      <c r="C1921" s="164" t="s">
        <v>1872</v>
      </c>
      <c r="D1921">
        <v>98.4</v>
      </c>
      <c r="E1921" s="4">
        <v>6820</v>
      </c>
      <c r="F1921">
        <f t="shared" si="58"/>
        <v>4</v>
      </c>
      <c r="G1921" s="6">
        <f t="shared" si="59"/>
        <v>1.7099397688077311</v>
      </c>
      <c r="H1921" s="4">
        <f>E1921*G1921*Inputs!$B$4/SUMPRODUCT($E$5:$E$6785,$G$5:$G$6785)</f>
        <v>5386.7534737317947</v>
      </c>
    </row>
    <row r="1922" spans="1:8" x14ac:dyDescent="0.2">
      <c r="A1922" s="167" t="s">
        <v>11655</v>
      </c>
      <c r="B1922" s="163" t="s">
        <v>1873</v>
      </c>
      <c r="C1922" s="164" t="s">
        <v>1874</v>
      </c>
      <c r="D1922">
        <v>172.1</v>
      </c>
      <c r="E1922" s="4">
        <v>8384</v>
      </c>
      <c r="F1922">
        <f t="shared" si="58"/>
        <v>10</v>
      </c>
      <c r="G1922" s="6">
        <f t="shared" si="59"/>
        <v>4.9996826525224378</v>
      </c>
      <c r="H1922" s="4">
        <f>E1922*G1922*Inputs!$B$4/SUMPRODUCT($E$5:$E$6785,$G$5:$G$6785)</f>
        <v>19362.240997273064</v>
      </c>
    </row>
    <row r="1923" spans="1:8" x14ac:dyDescent="0.2">
      <c r="A1923" s="167" t="s">
        <v>11655</v>
      </c>
      <c r="B1923" s="163" t="s">
        <v>1875</v>
      </c>
      <c r="C1923" s="164" t="s">
        <v>1876</v>
      </c>
      <c r="D1923">
        <v>122.7</v>
      </c>
      <c r="E1923" s="4">
        <v>6170</v>
      </c>
      <c r="F1923">
        <f t="shared" si="58"/>
        <v>6</v>
      </c>
      <c r="G1923" s="6">
        <f t="shared" si="59"/>
        <v>2.4451266266449672</v>
      </c>
      <c r="H1923" s="4">
        <f>E1923*G1923*Inputs!$B$4/SUMPRODUCT($E$5:$E$6785,$G$5:$G$6785)</f>
        <v>6968.6464557322588</v>
      </c>
    </row>
    <row r="1924" spans="1:8" x14ac:dyDescent="0.2">
      <c r="A1924" s="167" t="s">
        <v>11655</v>
      </c>
      <c r="B1924" s="163" t="s">
        <v>1877</v>
      </c>
      <c r="C1924" s="164" t="s">
        <v>1878</v>
      </c>
      <c r="D1924">
        <v>117.6</v>
      </c>
      <c r="E1924" s="4">
        <v>7390</v>
      </c>
      <c r="F1924">
        <f t="shared" si="58"/>
        <v>6</v>
      </c>
      <c r="G1924" s="6">
        <f t="shared" si="59"/>
        <v>2.4451266266449672</v>
      </c>
      <c r="H1924" s="4">
        <f>E1924*G1924*Inputs!$B$4/SUMPRODUCT($E$5:$E$6785,$G$5:$G$6785)</f>
        <v>8346.5635831217824</v>
      </c>
    </row>
    <row r="1925" spans="1:8" x14ac:dyDescent="0.2">
      <c r="A1925" s="167" t="s">
        <v>11655</v>
      </c>
      <c r="B1925" s="163" t="s">
        <v>1879</v>
      </c>
      <c r="C1925" s="164" t="s">
        <v>1880</v>
      </c>
      <c r="D1925">
        <v>128.6</v>
      </c>
      <c r="E1925" s="4">
        <v>7557</v>
      </c>
      <c r="F1925">
        <f t="shared" si="58"/>
        <v>7</v>
      </c>
      <c r="G1925" s="6">
        <f t="shared" si="59"/>
        <v>2.9238940129502371</v>
      </c>
      <c r="H1925" s="4">
        <f>E1925*G1925*Inputs!$B$4/SUMPRODUCT($E$5:$E$6785,$G$5:$G$6785)</f>
        <v>10206.408839975111</v>
      </c>
    </row>
    <row r="1926" spans="1:8" x14ac:dyDescent="0.2">
      <c r="A1926" s="167" t="s">
        <v>11655</v>
      </c>
      <c r="B1926" s="163" t="s">
        <v>1881</v>
      </c>
      <c r="C1926" s="164" t="s">
        <v>1882</v>
      </c>
      <c r="D1926">
        <v>74.7</v>
      </c>
      <c r="E1926" s="4">
        <v>10802</v>
      </c>
      <c r="F1926">
        <f t="shared" ref="F1926:F1989" si="60">VLOOKUP(D1926,$K$5:$L$15,2)</f>
        <v>3</v>
      </c>
      <c r="G1926" s="6">
        <f t="shared" ref="G1926:G1989" si="61">VLOOKUP(F1926,$L$5:$M$15,2,0)</f>
        <v>1.4299489790507947</v>
      </c>
      <c r="H1926" s="4">
        <f>E1926*G1926*Inputs!$B$4/SUMPRODUCT($E$5:$E$6785,$G$5:$G$6785)</f>
        <v>7134.879252060281</v>
      </c>
    </row>
    <row r="1927" spans="1:8" x14ac:dyDescent="0.2">
      <c r="A1927" s="167" t="s">
        <v>11655</v>
      </c>
      <c r="B1927" s="163" t="s">
        <v>1883</v>
      </c>
      <c r="C1927" s="164" t="s">
        <v>5891</v>
      </c>
      <c r="D1927">
        <v>122.8</v>
      </c>
      <c r="E1927" s="4">
        <v>10050</v>
      </c>
      <c r="F1927">
        <f t="shared" si="60"/>
        <v>6</v>
      </c>
      <c r="G1927" s="6">
        <f t="shared" si="61"/>
        <v>2.4451266266449672</v>
      </c>
      <c r="H1927" s="4">
        <f>E1927*G1927*Inputs!$B$4/SUMPRODUCT($E$5:$E$6785,$G$5:$G$6785)</f>
        <v>11350.874696938283</v>
      </c>
    </row>
    <row r="1928" spans="1:8" x14ac:dyDescent="0.2">
      <c r="A1928" s="167" t="s">
        <v>11655</v>
      </c>
      <c r="B1928" s="163" t="s">
        <v>5892</v>
      </c>
      <c r="C1928" s="164" t="s">
        <v>5893</v>
      </c>
      <c r="D1928">
        <v>126.4</v>
      </c>
      <c r="E1928" s="4">
        <v>6475</v>
      </c>
      <c r="F1928">
        <f t="shared" si="60"/>
        <v>7</v>
      </c>
      <c r="G1928" s="6">
        <f t="shared" si="61"/>
        <v>2.9238940129502371</v>
      </c>
      <c r="H1928" s="4">
        <f>E1928*G1928*Inputs!$B$4/SUMPRODUCT($E$5:$E$6785,$G$5:$G$6785)</f>
        <v>8745.0704299111876</v>
      </c>
    </row>
    <row r="1929" spans="1:8" x14ac:dyDescent="0.2">
      <c r="A1929" s="167" t="s">
        <v>11655</v>
      </c>
      <c r="B1929" s="163" t="s">
        <v>5894</v>
      </c>
      <c r="C1929" s="164" t="s">
        <v>5895</v>
      </c>
      <c r="D1929">
        <v>94.2</v>
      </c>
      <c r="E1929" s="4">
        <v>6444</v>
      </c>
      <c r="F1929">
        <f t="shared" si="60"/>
        <v>4</v>
      </c>
      <c r="G1929" s="6">
        <f t="shared" si="61"/>
        <v>1.7099397688077311</v>
      </c>
      <c r="H1929" s="4">
        <f>E1929*G1929*Inputs!$B$4/SUMPRODUCT($E$5:$E$6785,$G$5:$G$6785)</f>
        <v>5089.771170781185</v>
      </c>
    </row>
    <row r="1930" spans="1:8" x14ac:dyDescent="0.2">
      <c r="A1930" s="167" t="s">
        <v>11655</v>
      </c>
      <c r="B1930" s="163" t="s">
        <v>5896</v>
      </c>
      <c r="C1930" s="164" t="s">
        <v>5897</v>
      </c>
      <c r="D1930">
        <v>129.9</v>
      </c>
      <c r="E1930" s="4">
        <v>7389</v>
      </c>
      <c r="F1930">
        <f t="shared" si="60"/>
        <v>7</v>
      </c>
      <c r="G1930" s="6">
        <f t="shared" si="61"/>
        <v>2.9238940129502371</v>
      </c>
      <c r="H1930" s="4">
        <f>E1930*G1930*Inputs!$B$4/SUMPRODUCT($E$5:$E$6785,$G$5:$G$6785)</f>
        <v>9979.5097153071438</v>
      </c>
    </row>
    <row r="1931" spans="1:8" x14ac:dyDescent="0.2">
      <c r="A1931" s="167" t="s">
        <v>11655</v>
      </c>
      <c r="B1931" s="163" t="s">
        <v>5898</v>
      </c>
      <c r="C1931" s="164" t="s">
        <v>5899</v>
      </c>
      <c r="D1931">
        <v>104.8</v>
      </c>
      <c r="E1931" s="4">
        <v>7585</v>
      </c>
      <c r="F1931">
        <f t="shared" si="60"/>
        <v>5</v>
      </c>
      <c r="G1931" s="6">
        <f t="shared" si="61"/>
        <v>2.0447540826884101</v>
      </c>
      <c r="H1931" s="4">
        <f>E1931*G1931*Inputs!$B$4/SUMPRODUCT($E$5:$E$6785,$G$5:$G$6785)</f>
        <v>7164.0495645888395</v>
      </c>
    </row>
    <row r="1932" spans="1:8" x14ac:dyDescent="0.2">
      <c r="A1932" s="167" t="s">
        <v>11655</v>
      </c>
      <c r="B1932" s="163" t="s">
        <v>5900</v>
      </c>
      <c r="C1932" s="164" t="s">
        <v>5901</v>
      </c>
      <c r="D1932">
        <v>120.3</v>
      </c>
      <c r="E1932" s="4">
        <v>6784</v>
      </c>
      <c r="F1932">
        <f t="shared" si="60"/>
        <v>6</v>
      </c>
      <c r="G1932" s="6">
        <f t="shared" si="61"/>
        <v>2.4451266266449672</v>
      </c>
      <c r="H1932" s="4">
        <f>E1932*G1932*Inputs!$B$4/SUMPRODUCT($E$5:$E$6785,$G$5:$G$6785)</f>
        <v>7662.1227805004291</v>
      </c>
    </row>
    <row r="1933" spans="1:8" x14ac:dyDescent="0.2">
      <c r="A1933" s="167" t="s">
        <v>11655</v>
      </c>
      <c r="B1933" s="163" t="s">
        <v>5902</v>
      </c>
      <c r="C1933" s="164" t="s">
        <v>5903</v>
      </c>
      <c r="D1933">
        <v>139.6</v>
      </c>
      <c r="E1933" s="4">
        <v>9840</v>
      </c>
      <c r="F1933">
        <f t="shared" si="60"/>
        <v>8</v>
      </c>
      <c r="G1933" s="6">
        <f t="shared" si="61"/>
        <v>3.4964063234208851</v>
      </c>
      <c r="H1933" s="4">
        <f>E1933*G1933*Inputs!$B$4/SUMPRODUCT($E$5:$E$6785,$G$5:$G$6785)</f>
        <v>15892.01287290833</v>
      </c>
    </row>
    <row r="1934" spans="1:8" x14ac:dyDescent="0.2">
      <c r="A1934" s="167" t="s">
        <v>11655</v>
      </c>
      <c r="B1934" s="163" t="s">
        <v>5904</v>
      </c>
      <c r="C1934" s="164" t="s">
        <v>5905</v>
      </c>
      <c r="D1934">
        <v>91.9</v>
      </c>
      <c r="E1934" s="4">
        <v>7396</v>
      </c>
      <c r="F1934">
        <f t="shared" si="60"/>
        <v>4</v>
      </c>
      <c r="G1934" s="6">
        <f t="shared" si="61"/>
        <v>1.7099397688077311</v>
      </c>
      <c r="H1934" s="4">
        <f>E1934*G1934*Inputs!$B$4/SUMPRODUCT($E$5:$E$6785,$G$5:$G$6785)</f>
        <v>5841.7050867625157</v>
      </c>
    </row>
    <row r="1935" spans="1:8" x14ac:dyDescent="0.2">
      <c r="A1935" s="167" t="s">
        <v>11655</v>
      </c>
      <c r="B1935" s="163" t="s">
        <v>5906</v>
      </c>
      <c r="C1935" s="164" t="s">
        <v>5907</v>
      </c>
      <c r="D1935">
        <v>94.8</v>
      </c>
      <c r="E1935" s="4">
        <v>7827</v>
      </c>
      <c r="F1935">
        <f t="shared" si="60"/>
        <v>4</v>
      </c>
      <c r="G1935" s="6">
        <f t="shared" si="61"/>
        <v>1.7099397688077311</v>
      </c>
      <c r="H1935" s="4">
        <f>E1935*G1935*Inputs!$B$4/SUMPRODUCT($E$5:$E$6785,$G$5:$G$6785)</f>
        <v>6182.1289499851555</v>
      </c>
    </row>
    <row r="1936" spans="1:8" x14ac:dyDescent="0.2">
      <c r="A1936" s="167" t="s">
        <v>11655</v>
      </c>
      <c r="B1936" s="163" t="s">
        <v>5908</v>
      </c>
      <c r="C1936" s="164" t="s">
        <v>5909</v>
      </c>
      <c r="D1936">
        <v>146.30000000000001</v>
      </c>
      <c r="E1936" s="4">
        <v>6760</v>
      </c>
      <c r="F1936">
        <f t="shared" si="60"/>
        <v>8</v>
      </c>
      <c r="G1936" s="6">
        <f t="shared" si="61"/>
        <v>3.4964063234208851</v>
      </c>
      <c r="H1936" s="4">
        <f>E1936*G1936*Inputs!$B$4/SUMPRODUCT($E$5:$E$6785,$G$5:$G$6785)</f>
        <v>10917.683640331334</v>
      </c>
    </row>
    <row r="1937" spans="1:8" x14ac:dyDescent="0.2">
      <c r="A1937" s="167" t="s">
        <v>11655</v>
      </c>
      <c r="B1937" s="163" t="s">
        <v>5910</v>
      </c>
      <c r="C1937" s="164" t="s">
        <v>5911</v>
      </c>
      <c r="D1937">
        <v>143.6</v>
      </c>
      <c r="E1937" s="4">
        <v>7759</v>
      </c>
      <c r="F1937">
        <f t="shared" si="60"/>
        <v>8</v>
      </c>
      <c r="G1937" s="6">
        <f t="shared" si="61"/>
        <v>3.4964063234208851</v>
      </c>
      <c r="H1937" s="4">
        <f>E1937*G1937*Inputs!$B$4/SUMPRODUCT($E$5:$E$6785,$G$5:$G$6785)</f>
        <v>12531.110557001597</v>
      </c>
    </row>
    <row r="1938" spans="1:8" x14ac:dyDescent="0.2">
      <c r="A1938" s="167" t="s">
        <v>11655</v>
      </c>
      <c r="B1938" s="163" t="s">
        <v>5912</v>
      </c>
      <c r="C1938" s="164" t="s">
        <v>5913</v>
      </c>
      <c r="D1938">
        <v>90.1</v>
      </c>
      <c r="E1938" s="4">
        <v>6598</v>
      </c>
      <c r="F1938">
        <f t="shared" si="60"/>
        <v>4</v>
      </c>
      <c r="G1938" s="6">
        <f t="shared" si="61"/>
        <v>1.7099397688077311</v>
      </c>
      <c r="H1938" s="4">
        <f>E1938*G1938*Inputs!$B$4/SUMPRODUCT($E$5:$E$6785,$G$5:$G$6785)</f>
        <v>5211.4075395428717</v>
      </c>
    </row>
    <row r="1939" spans="1:8" x14ac:dyDescent="0.2">
      <c r="A1939" s="167" t="s">
        <v>11655</v>
      </c>
      <c r="B1939" s="163" t="s">
        <v>5914</v>
      </c>
      <c r="C1939" s="164" t="s">
        <v>5915</v>
      </c>
      <c r="D1939">
        <v>89.2</v>
      </c>
      <c r="E1939" s="4">
        <v>7617</v>
      </c>
      <c r="F1939">
        <f t="shared" si="60"/>
        <v>4</v>
      </c>
      <c r="G1939" s="6">
        <f t="shared" si="61"/>
        <v>1.7099397688077311</v>
      </c>
      <c r="H1939" s="4">
        <f>E1939*G1939*Inputs!$B$4/SUMPRODUCT($E$5:$E$6785,$G$5:$G$6785)</f>
        <v>6016.2611744010392</v>
      </c>
    </row>
    <row r="1940" spans="1:8" x14ac:dyDescent="0.2">
      <c r="A1940" s="167" t="s">
        <v>11655</v>
      </c>
      <c r="B1940" s="163" t="s">
        <v>5916</v>
      </c>
      <c r="C1940" s="164" t="s">
        <v>5917</v>
      </c>
      <c r="D1940">
        <v>99.6</v>
      </c>
      <c r="E1940" s="4">
        <v>6258</v>
      </c>
      <c r="F1940">
        <f t="shared" si="60"/>
        <v>5</v>
      </c>
      <c r="G1940" s="6">
        <f t="shared" si="61"/>
        <v>2.0447540826884101</v>
      </c>
      <c r="H1940" s="4">
        <f>E1940*G1940*Inputs!$B$4/SUMPRODUCT($E$5:$E$6785,$G$5:$G$6785)</f>
        <v>5910.6950791294603</v>
      </c>
    </row>
    <row r="1941" spans="1:8" x14ac:dyDescent="0.2">
      <c r="A1941" s="167" t="s">
        <v>11655</v>
      </c>
      <c r="B1941" s="163" t="s">
        <v>5918</v>
      </c>
      <c r="C1941" s="164" t="s">
        <v>5919</v>
      </c>
      <c r="D1941">
        <v>133.80000000000001</v>
      </c>
      <c r="E1941" s="4">
        <v>7762</v>
      </c>
      <c r="F1941">
        <f t="shared" si="60"/>
        <v>7</v>
      </c>
      <c r="G1941" s="6">
        <f t="shared" si="61"/>
        <v>2.9238940129502371</v>
      </c>
      <c r="H1941" s="4">
        <f>E1941*G1941*Inputs!$B$4/SUMPRODUCT($E$5:$E$6785,$G$5:$G$6785)</f>
        <v>10483.27979567114</v>
      </c>
    </row>
    <row r="1942" spans="1:8" x14ac:dyDescent="0.2">
      <c r="A1942" s="167" t="s">
        <v>11655</v>
      </c>
      <c r="B1942" s="163" t="s">
        <v>5920</v>
      </c>
      <c r="C1942" s="164" t="s">
        <v>5921</v>
      </c>
      <c r="D1942">
        <v>112.1</v>
      </c>
      <c r="E1942" s="4">
        <v>7456</v>
      </c>
      <c r="F1942">
        <f t="shared" si="60"/>
        <v>6</v>
      </c>
      <c r="G1942" s="6">
        <f t="shared" si="61"/>
        <v>2.4451266266449672</v>
      </c>
      <c r="H1942" s="4">
        <f>E1942*G1942*Inputs!$B$4/SUMPRODUCT($E$5:$E$6785,$G$5:$G$6785)</f>
        <v>8421.1066408330171</v>
      </c>
    </row>
    <row r="1943" spans="1:8" x14ac:dyDescent="0.2">
      <c r="A1943" s="167" t="s">
        <v>11655</v>
      </c>
      <c r="B1943" s="163" t="s">
        <v>5922</v>
      </c>
      <c r="C1943" s="164" t="s">
        <v>5923</v>
      </c>
      <c r="D1943">
        <v>97.4</v>
      </c>
      <c r="E1943" s="4">
        <v>5857</v>
      </c>
      <c r="F1943">
        <f t="shared" si="60"/>
        <v>4</v>
      </c>
      <c r="G1943" s="6">
        <f t="shared" si="61"/>
        <v>1.7099397688077311</v>
      </c>
      <c r="H1943" s="4">
        <f>E1943*G1943*Inputs!$B$4/SUMPRODUCT($E$5:$E$6785,$G$5:$G$6785)</f>
        <v>4626.1312456960586</v>
      </c>
    </row>
    <row r="1944" spans="1:8" x14ac:dyDescent="0.2">
      <c r="A1944" s="167" t="s">
        <v>11655</v>
      </c>
      <c r="B1944" s="163" t="s">
        <v>5924</v>
      </c>
      <c r="C1944" s="164" t="s">
        <v>5925</v>
      </c>
      <c r="D1944">
        <v>75.3</v>
      </c>
      <c r="E1944" s="4">
        <v>7768</v>
      </c>
      <c r="F1944">
        <f t="shared" si="60"/>
        <v>3</v>
      </c>
      <c r="G1944" s="6">
        <f t="shared" si="61"/>
        <v>1.4299489790507947</v>
      </c>
      <c r="H1944" s="4">
        <f>E1944*G1944*Inputs!$B$4/SUMPRODUCT($E$5:$E$6785,$G$5:$G$6785)</f>
        <v>5130.8778031849906</v>
      </c>
    </row>
    <row r="1945" spans="1:8" x14ac:dyDescent="0.2">
      <c r="A1945" s="167" t="s">
        <v>11655</v>
      </c>
      <c r="B1945" s="163" t="s">
        <v>5926</v>
      </c>
      <c r="C1945" s="164" t="s">
        <v>5927</v>
      </c>
      <c r="D1945">
        <v>121</v>
      </c>
      <c r="E1945" s="4">
        <v>6496</v>
      </c>
      <c r="F1945">
        <f t="shared" si="60"/>
        <v>6</v>
      </c>
      <c r="G1945" s="6">
        <f t="shared" si="61"/>
        <v>2.4451266266449672</v>
      </c>
      <c r="H1945" s="4">
        <f>E1945*G1945*Inputs!$B$4/SUMPRODUCT($E$5:$E$6785,$G$5:$G$6785)</f>
        <v>7336.8439832150325</v>
      </c>
    </row>
    <row r="1946" spans="1:8" x14ac:dyDescent="0.2">
      <c r="A1946" s="167" t="s">
        <v>11655</v>
      </c>
      <c r="B1946" s="163" t="s">
        <v>5928</v>
      </c>
      <c r="C1946" s="164" t="s">
        <v>5929</v>
      </c>
      <c r="D1946">
        <v>99.6</v>
      </c>
      <c r="E1946" s="4">
        <v>6275</v>
      </c>
      <c r="F1946">
        <f t="shared" si="60"/>
        <v>5</v>
      </c>
      <c r="G1946" s="6">
        <f t="shared" si="61"/>
        <v>2.0447540826884101</v>
      </c>
      <c r="H1946" s="4">
        <f>E1946*G1946*Inputs!$B$4/SUMPRODUCT($E$5:$E$6785,$G$5:$G$6785)</f>
        <v>5926.7516173757376</v>
      </c>
    </row>
    <row r="1947" spans="1:8" x14ac:dyDescent="0.2">
      <c r="A1947" s="167" t="s">
        <v>11655</v>
      </c>
      <c r="B1947" s="163" t="s">
        <v>5930</v>
      </c>
      <c r="C1947" s="164" t="s">
        <v>5931</v>
      </c>
      <c r="D1947">
        <v>147.30000000000001</v>
      </c>
      <c r="E1947" s="4">
        <v>6017</v>
      </c>
      <c r="F1947">
        <f t="shared" si="60"/>
        <v>8</v>
      </c>
      <c r="G1947" s="6">
        <f t="shared" si="61"/>
        <v>3.4964063234208851</v>
      </c>
      <c r="H1947" s="4">
        <f>E1947*G1947*Inputs!$B$4/SUMPRODUCT($E$5:$E$6785,$G$5:$G$6785)</f>
        <v>9717.7074650700633</v>
      </c>
    </row>
    <row r="1948" spans="1:8" x14ac:dyDescent="0.2">
      <c r="A1948" s="167" t="s">
        <v>11655</v>
      </c>
      <c r="B1948" s="163" t="s">
        <v>5932</v>
      </c>
      <c r="C1948" s="164" t="s">
        <v>5933</v>
      </c>
      <c r="D1948">
        <v>118.9</v>
      </c>
      <c r="E1948" s="4">
        <v>7379</v>
      </c>
      <c r="F1948">
        <f t="shared" si="60"/>
        <v>6</v>
      </c>
      <c r="G1948" s="6">
        <f t="shared" si="61"/>
        <v>2.4451266266449672</v>
      </c>
      <c r="H1948" s="4">
        <f>E1948*G1948*Inputs!$B$4/SUMPRODUCT($E$5:$E$6785,$G$5:$G$6785)</f>
        <v>8334.1397401699087</v>
      </c>
    </row>
    <row r="1949" spans="1:8" x14ac:dyDescent="0.2">
      <c r="A1949" s="167" t="s">
        <v>11655</v>
      </c>
      <c r="B1949" s="163" t="s">
        <v>5934</v>
      </c>
      <c r="C1949" s="164" t="s">
        <v>5935</v>
      </c>
      <c r="D1949">
        <v>120</v>
      </c>
      <c r="E1949" s="4">
        <v>7873</v>
      </c>
      <c r="F1949">
        <f t="shared" si="60"/>
        <v>6</v>
      </c>
      <c r="G1949" s="6">
        <f t="shared" si="61"/>
        <v>2.4451266266449672</v>
      </c>
      <c r="H1949" s="4">
        <f>E1949*G1949*Inputs!$B$4/SUMPRODUCT($E$5:$E$6785,$G$5:$G$6785)</f>
        <v>8892.0832327358294</v>
      </c>
    </row>
    <row r="1950" spans="1:8" x14ac:dyDescent="0.2">
      <c r="A1950" s="167" t="s">
        <v>11655</v>
      </c>
      <c r="B1950" s="163" t="s">
        <v>5936</v>
      </c>
      <c r="C1950" s="164" t="s">
        <v>5937</v>
      </c>
      <c r="D1950">
        <v>84.3</v>
      </c>
      <c r="E1950" s="4">
        <v>7542</v>
      </c>
      <c r="F1950">
        <f t="shared" si="60"/>
        <v>3</v>
      </c>
      <c r="G1950" s="6">
        <f t="shared" si="61"/>
        <v>1.4299489790507947</v>
      </c>
      <c r="H1950" s="4">
        <f>E1950*G1950*Inputs!$B$4/SUMPRODUCT($E$5:$E$6785,$G$5:$G$6785)</f>
        <v>4981.6014922272398</v>
      </c>
    </row>
    <row r="1951" spans="1:8" x14ac:dyDescent="0.2">
      <c r="A1951" s="167" t="s">
        <v>11655</v>
      </c>
      <c r="B1951" s="163" t="s">
        <v>5938</v>
      </c>
      <c r="C1951" s="164" t="s">
        <v>5939</v>
      </c>
      <c r="D1951">
        <v>168.3</v>
      </c>
      <c r="E1951" s="4">
        <v>6097</v>
      </c>
      <c r="F1951">
        <f t="shared" si="60"/>
        <v>10</v>
      </c>
      <c r="G1951" s="6">
        <f t="shared" si="61"/>
        <v>4.9996826525224378</v>
      </c>
      <c r="H1951" s="4">
        <f>E1951*G1951*Inputs!$B$4/SUMPRODUCT($E$5:$E$6785,$G$5:$G$6785)</f>
        <v>14080.580076380471</v>
      </c>
    </row>
    <row r="1952" spans="1:8" x14ac:dyDescent="0.2">
      <c r="A1952" s="167" t="s">
        <v>11655</v>
      </c>
      <c r="B1952" s="163" t="s">
        <v>5940</v>
      </c>
      <c r="C1952" s="164" t="s">
        <v>5941</v>
      </c>
      <c r="D1952">
        <v>101.2</v>
      </c>
      <c r="E1952" s="4">
        <v>7259</v>
      </c>
      <c r="F1952">
        <f t="shared" si="60"/>
        <v>5</v>
      </c>
      <c r="G1952" s="6">
        <f t="shared" si="61"/>
        <v>2.0447540826884101</v>
      </c>
      <c r="H1952" s="4">
        <f>E1952*G1952*Inputs!$B$4/SUMPRODUCT($E$5:$E$6785,$G$5:$G$6785)</f>
        <v>6856.1418311602356</v>
      </c>
    </row>
    <row r="1953" spans="1:8" x14ac:dyDescent="0.2">
      <c r="A1953" s="167" t="s">
        <v>11655</v>
      </c>
      <c r="B1953" s="163" t="s">
        <v>5942</v>
      </c>
      <c r="C1953" s="164" t="s">
        <v>5943</v>
      </c>
      <c r="D1953">
        <v>137.4</v>
      </c>
      <c r="E1953" s="4">
        <v>5765</v>
      </c>
      <c r="F1953">
        <f t="shared" si="60"/>
        <v>8</v>
      </c>
      <c r="G1953" s="6">
        <f t="shared" si="61"/>
        <v>3.4964063234208851</v>
      </c>
      <c r="H1953" s="4">
        <f>E1953*G1953*Inputs!$B$4/SUMPRODUCT($E$5:$E$6785,$G$5:$G$6785)</f>
        <v>9310.7168914955819</v>
      </c>
    </row>
    <row r="1954" spans="1:8" x14ac:dyDescent="0.2">
      <c r="A1954" s="167" t="s">
        <v>11655</v>
      </c>
      <c r="B1954" s="163" t="s">
        <v>5944</v>
      </c>
      <c r="C1954" s="164" t="s">
        <v>5945</v>
      </c>
      <c r="D1954">
        <v>93.7</v>
      </c>
      <c r="E1954" s="4">
        <v>7978</v>
      </c>
      <c r="F1954">
        <f t="shared" si="60"/>
        <v>4</v>
      </c>
      <c r="G1954" s="6">
        <f t="shared" si="61"/>
        <v>1.7099397688077311</v>
      </c>
      <c r="H1954" s="4">
        <f>E1954*G1954*Inputs!$B$4/SUMPRODUCT($E$5:$E$6785,$G$5:$G$6785)</f>
        <v>6301.3957790956401</v>
      </c>
    </row>
    <row r="1955" spans="1:8" x14ac:dyDescent="0.2">
      <c r="A1955" s="167" t="s">
        <v>11655</v>
      </c>
      <c r="B1955" s="163" t="s">
        <v>5946</v>
      </c>
      <c r="C1955" s="164" t="s">
        <v>5947</v>
      </c>
      <c r="D1955">
        <v>157</v>
      </c>
      <c r="E1955" s="4">
        <v>8345</v>
      </c>
      <c r="F1955">
        <f t="shared" si="60"/>
        <v>9</v>
      </c>
      <c r="G1955" s="6">
        <f t="shared" si="61"/>
        <v>4.1810192586709229</v>
      </c>
      <c r="H1955" s="4">
        <f>E1955*G1955*Inputs!$B$4/SUMPRODUCT($E$5:$E$6785,$G$5:$G$6785)</f>
        <v>16116.488467599702</v>
      </c>
    </row>
    <row r="1956" spans="1:8" x14ac:dyDescent="0.2">
      <c r="A1956" s="167" t="s">
        <v>11655</v>
      </c>
      <c r="B1956" s="163" t="s">
        <v>5948</v>
      </c>
      <c r="C1956" s="164" t="s">
        <v>5949</v>
      </c>
      <c r="D1956">
        <v>150.30000000000001</v>
      </c>
      <c r="E1956" s="4">
        <v>8237</v>
      </c>
      <c r="F1956">
        <f t="shared" si="60"/>
        <v>9</v>
      </c>
      <c r="G1956" s="6">
        <f t="shared" si="61"/>
        <v>4.1810192586709229</v>
      </c>
      <c r="H1956" s="4">
        <f>E1956*G1956*Inputs!$B$4/SUMPRODUCT($E$5:$E$6785,$G$5:$G$6785)</f>
        <v>15907.910785814107</v>
      </c>
    </row>
    <row r="1957" spans="1:8" x14ac:dyDescent="0.2">
      <c r="A1957" s="167" t="s">
        <v>11655</v>
      </c>
      <c r="B1957" s="163" t="s">
        <v>5950</v>
      </c>
      <c r="C1957" s="164" t="s">
        <v>5951</v>
      </c>
      <c r="D1957">
        <v>76.900000000000006</v>
      </c>
      <c r="E1957" s="4">
        <v>7013</v>
      </c>
      <c r="F1957">
        <f t="shared" si="60"/>
        <v>3</v>
      </c>
      <c r="G1957" s="6">
        <f t="shared" si="61"/>
        <v>1.4299489790507947</v>
      </c>
      <c r="H1957" s="4">
        <f>E1957*G1957*Inputs!$B$4/SUMPRODUCT($E$5:$E$6785,$G$5:$G$6785)</f>
        <v>4632.1892422420624</v>
      </c>
    </row>
    <row r="1958" spans="1:8" x14ac:dyDescent="0.2">
      <c r="A1958" s="167" t="s">
        <v>11655</v>
      </c>
      <c r="B1958" s="163" t="s">
        <v>5952</v>
      </c>
      <c r="C1958" s="164" t="s">
        <v>5953</v>
      </c>
      <c r="D1958">
        <v>150.4</v>
      </c>
      <c r="E1958" s="4">
        <v>7435</v>
      </c>
      <c r="F1958">
        <f t="shared" si="60"/>
        <v>9</v>
      </c>
      <c r="G1958" s="6">
        <f t="shared" si="61"/>
        <v>4.1810192586709229</v>
      </c>
      <c r="H1958" s="4">
        <f>E1958*G1958*Inputs!$B$4/SUMPRODUCT($E$5:$E$6785,$G$5:$G$6785)</f>
        <v>14359.028371072951</v>
      </c>
    </row>
    <row r="1959" spans="1:8" x14ac:dyDescent="0.2">
      <c r="A1959" s="167" t="s">
        <v>11655</v>
      </c>
      <c r="B1959" s="163" t="s">
        <v>5954</v>
      </c>
      <c r="C1959" s="164" t="s">
        <v>5955</v>
      </c>
      <c r="D1959">
        <v>130.9</v>
      </c>
      <c r="E1959" s="4">
        <v>6371</v>
      </c>
      <c r="F1959">
        <f t="shared" si="60"/>
        <v>7</v>
      </c>
      <c r="G1959" s="6">
        <f t="shared" si="61"/>
        <v>2.9238940129502371</v>
      </c>
      <c r="H1959" s="4">
        <f>E1959*G1959*Inputs!$B$4/SUMPRODUCT($E$5:$E$6785,$G$5:$G$6785)</f>
        <v>8604.6090670214944</v>
      </c>
    </row>
    <row r="1960" spans="1:8" x14ac:dyDescent="0.2">
      <c r="A1960" s="167" t="s">
        <v>11655</v>
      </c>
      <c r="B1960" s="163" t="s">
        <v>5956</v>
      </c>
      <c r="C1960" s="164" t="s">
        <v>5957</v>
      </c>
      <c r="D1960">
        <v>109.7</v>
      </c>
      <c r="E1960" s="4">
        <v>6297</v>
      </c>
      <c r="F1960">
        <f t="shared" si="60"/>
        <v>5</v>
      </c>
      <c r="G1960" s="6">
        <f t="shared" si="61"/>
        <v>2.0447540826884101</v>
      </c>
      <c r="H1960" s="4">
        <f>E1960*G1960*Inputs!$B$4/SUMPRODUCT($E$5:$E$6785,$G$5:$G$6785)</f>
        <v>5947.53066687092</v>
      </c>
    </row>
    <row r="1961" spans="1:8" x14ac:dyDescent="0.2">
      <c r="A1961" s="167" t="s">
        <v>11655</v>
      </c>
      <c r="B1961" s="163" t="s">
        <v>5958</v>
      </c>
      <c r="C1961" s="164" t="s">
        <v>5959</v>
      </c>
      <c r="D1961">
        <v>96.6</v>
      </c>
      <c r="E1961" s="4">
        <v>7778</v>
      </c>
      <c r="F1961">
        <f t="shared" si="60"/>
        <v>4</v>
      </c>
      <c r="G1961" s="6">
        <f t="shared" si="61"/>
        <v>1.7099397688077311</v>
      </c>
      <c r="H1961" s="4">
        <f>E1961*G1961*Inputs!$B$4/SUMPRODUCT($E$5:$E$6785,$G$5:$G$6785)</f>
        <v>6143.4264690155287</v>
      </c>
    </row>
    <row r="1962" spans="1:8" x14ac:dyDescent="0.2">
      <c r="A1962" s="167" t="s">
        <v>5962</v>
      </c>
      <c r="B1962" s="163" t="s">
        <v>5960</v>
      </c>
      <c r="C1962" s="164" t="s">
        <v>5961</v>
      </c>
      <c r="D1962">
        <v>126.9</v>
      </c>
      <c r="E1962" s="4">
        <v>7893</v>
      </c>
      <c r="F1962">
        <f t="shared" si="60"/>
        <v>7</v>
      </c>
      <c r="G1962" s="6">
        <f t="shared" si="61"/>
        <v>2.9238940129502371</v>
      </c>
      <c r="H1962" s="4">
        <f>E1962*G1962*Inputs!$B$4/SUMPRODUCT($E$5:$E$6785,$G$5:$G$6785)</f>
        <v>10660.207089311043</v>
      </c>
    </row>
    <row r="1963" spans="1:8" x14ac:dyDescent="0.2">
      <c r="A1963" s="167" t="s">
        <v>5962</v>
      </c>
      <c r="B1963" s="163" t="s">
        <v>5963</v>
      </c>
      <c r="C1963" s="164" t="s">
        <v>5964</v>
      </c>
      <c r="D1963">
        <v>104.7</v>
      </c>
      <c r="E1963" s="4">
        <v>6445</v>
      </c>
      <c r="F1963">
        <f t="shared" si="60"/>
        <v>5</v>
      </c>
      <c r="G1963" s="6">
        <f t="shared" si="61"/>
        <v>2.0447540826884101</v>
      </c>
      <c r="H1963" s="4">
        <f>E1963*G1963*Inputs!$B$4/SUMPRODUCT($E$5:$E$6785,$G$5:$G$6785)</f>
        <v>6087.3169998385065</v>
      </c>
    </row>
    <row r="1964" spans="1:8" x14ac:dyDescent="0.2">
      <c r="A1964" s="167" t="s">
        <v>5962</v>
      </c>
      <c r="B1964" s="163" t="s">
        <v>5965</v>
      </c>
      <c r="C1964" s="164" t="s">
        <v>5966</v>
      </c>
      <c r="D1964">
        <v>137.80000000000001</v>
      </c>
      <c r="E1964" s="4">
        <v>8172</v>
      </c>
      <c r="F1964">
        <f t="shared" si="60"/>
        <v>8</v>
      </c>
      <c r="G1964" s="6">
        <f t="shared" si="61"/>
        <v>3.4964063234208851</v>
      </c>
      <c r="H1964" s="4">
        <f>E1964*G1964*Inputs!$B$4/SUMPRODUCT($E$5:$E$6785,$G$5:$G$6785)</f>
        <v>13198.122885915333</v>
      </c>
    </row>
    <row r="1965" spans="1:8" x14ac:dyDescent="0.2">
      <c r="A1965" s="167" t="s">
        <v>5962</v>
      </c>
      <c r="B1965" s="163" t="s">
        <v>5967</v>
      </c>
      <c r="C1965" s="164" t="s">
        <v>5968</v>
      </c>
      <c r="D1965">
        <v>157.5</v>
      </c>
      <c r="E1965" s="4">
        <v>7708</v>
      </c>
      <c r="F1965">
        <f t="shared" si="60"/>
        <v>9</v>
      </c>
      <c r="G1965" s="6">
        <f t="shared" si="61"/>
        <v>4.1810192586709229</v>
      </c>
      <c r="H1965" s="4">
        <f>E1965*G1965*Inputs!$B$4/SUMPRODUCT($E$5:$E$6785,$G$5:$G$6785)</f>
        <v>14886.266400030976</v>
      </c>
    </row>
    <row r="1966" spans="1:8" x14ac:dyDescent="0.2">
      <c r="A1966" s="167" t="s">
        <v>5962</v>
      </c>
      <c r="B1966" s="163" t="s">
        <v>5969</v>
      </c>
      <c r="C1966" s="164" t="s">
        <v>5970</v>
      </c>
      <c r="D1966">
        <v>163.5</v>
      </c>
      <c r="E1966" s="4">
        <v>6187</v>
      </c>
      <c r="F1966">
        <f t="shared" si="60"/>
        <v>9</v>
      </c>
      <c r="G1966" s="6">
        <f t="shared" si="61"/>
        <v>4.1810192586709229</v>
      </c>
      <c r="H1966" s="4">
        <f>E1966*G1966*Inputs!$B$4/SUMPRODUCT($E$5:$E$6785,$G$5:$G$6785)</f>
        <v>11948.797381550552</v>
      </c>
    </row>
    <row r="1967" spans="1:8" x14ac:dyDescent="0.2">
      <c r="A1967" s="167" t="s">
        <v>5962</v>
      </c>
      <c r="B1967" s="163" t="s">
        <v>5971</v>
      </c>
      <c r="C1967" s="164" t="s">
        <v>5972</v>
      </c>
      <c r="D1967">
        <v>108.8</v>
      </c>
      <c r="E1967" s="4">
        <v>5938</v>
      </c>
      <c r="F1967">
        <f t="shared" si="60"/>
        <v>5</v>
      </c>
      <c r="G1967" s="6">
        <f t="shared" si="61"/>
        <v>2.0447540826884101</v>
      </c>
      <c r="H1967" s="4">
        <f>E1967*G1967*Inputs!$B$4/SUMPRODUCT($E$5:$E$6785,$G$5:$G$6785)</f>
        <v>5608.4543591995434</v>
      </c>
    </row>
    <row r="1968" spans="1:8" x14ac:dyDescent="0.2">
      <c r="A1968" s="167" t="s">
        <v>5962</v>
      </c>
      <c r="B1968" s="163" t="s">
        <v>5973</v>
      </c>
      <c r="C1968" s="164" t="s">
        <v>5974</v>
      </c>
      <c r="D1968">
        <v>165.2</v>
      </c>
      <c r="E1968" s="4">
        <v>8883</v>
      </c>
      <c r="F1968">
        <f t="shared" si="60"/>
        <v>9</v>
      </c>
      <c r="G1968" s="6">
        <f t="shared" si="61"/>
        <v>4.1810192586709229</v>
      </c>
      <c r="H1968" s="4">
        <f>E1968*G1968*Inputs!$B$4/SUMPRODUCT($E$5:$E$6785,$G$5:$G$6785)</f>
        <v>17155.514326864966</v>
      </c>
    </row>
    <row r="1969" spans="1:8" x14ac:dyDescent="0.2">
      <c r="A1969" s="167" t="s">
        <v>5962</v>
      </c>
      <c r="B1969" s="163" t="s">
        <v>5975</v>
      </c>
      <c r="C1969" s="164" t="s">
        <v>5976</v>
      </c>
      <c r="D1969">
        <v>98.4</v>
      </c>
      <c r="E1969" s="4">
        <v>8300</v>
      </c>
      <c r="F1969">
        <f t="shared" si="60"/>
        <v>4</v>
      </c>
      <c r="G1969" s="6">
        <f t="shared" si="61"/>
        <v>1.7099397688077311</v>
      </c>
      <c r="H1969" s="4">
        <f>E1969*G1969*Inputs!$B$4/SUMPRODUCT($E$5:$E$6785,$G$5:$G$6785)</f>
        <v>6555.7263683246192</v>
      </c>
    </row>
    <row r="1970" spans="1:8" x14ac:dyDescent="0.2">
      <c r="A1970" s="167" t="s">
        <v>5962</v>
      </c>
      <c r="B1970" s="163" t="s">
        <v>5977</v>
      </c>
      <c r="C1970" s="164" t="s">
        <v>5978</v>
      </c>
      <c r="D1970">
        <v>142</v>
      </c>
      <c r="E1970" s="4">
        <v>6879</v>
      </c>
      <c r="F1970">
        <f t="shared" si="60"/>
        <v>8</v>
      </c>
      <c r="G1970" s="6">
        <f t="shared" si="61"/>
        <v>3.4964063234208851</v>
      </c>
      <c r="H1970" s="4">
        <f>E1970*G1970*Inputs!$B$4/SUMPRODUCT($E$5:$E$6785,$G$5:$G$6785)</f>
        <v>11109.873633408171</v>
      </c>
    </row>
    <row r="1971" spans="1:8" x14ac:dyDescent="0.2">
      <c r="A1971" s="167" t="s">
        <v>5962</v>
      </c>
      <c r="B1971" s="163" t="s">
        <v>5979</v>
      </c>
      <c r="C1971" s="164" t="s">
        <v>5980</v>
      </c>
      <c r="D1971">
        <v>82.8</v>
      </c>
      <c r="E1971" s="4">
        <v>6199</v>
      </c>
      <c r="F1971">
        <f t="shared" si="60"/>
        <v>3</v>
      </c>
      <c r="G1971" s="6">
        <f t="shared" si="61"/>
        <v>1.4299489790507947</v>
      </c>
      <c r="H1971" s="4">
        <f>E1971*G1971*Inputs!$B$4/SUMPRODUCT($E$5:$E$6785,$G$5:$G$6785)</f>
        <v>4094.5303169340568</v>
      </c>
    </row>
    <row r="1972" spans="1:8" x14ac:dyDescent="0.2">
      <c r="A1972" s="167" t="s">
        <v>5962</v>
      </c>
      <c r="B1972" s="163" t="s">
        <v>5981</v>
      </c>
      <c r="C1972" s="164" t="s">
        <v>5982</v>
      </c>
      <c r="D1972">
        <v>112.2</v>
      </c>
      <c r="E1972" s="4">
        <v>7089</v>
      </c>
      <c r="F1972">
        <f t="shared" si="60"/>
        <v>6</v>
      </c>
      <c r="G1972" s="6">
        <f t="shared" si="61"/>
        <v>2.4451266266449672</v>
      </c>
      <c r="H1972" s="4">
        <f>E1972*G1972*Inputs!$B$4/SUMPRODUCT($E$5:$E$6785,$G$5:$G$6785)</f>
        <v>8006.6020623478089</v>
      </c>
    </row>
    <row r="1973" spans="1:8" x14ac:dyDescent="0.2">
      <c r="A1973" s="167" t="s">
        <v>5962</v>
      </c>
      <c r="B1973" s="163" t="s">
        <v>5983</v>
      </c>
      <c r="C1973" s="164" t="s">
        <v>5984</v>
      </c>
      <c r="D1973">
        <v>137.19999999999999</v>
      </c>
      <c r="E1973" s="4">
        <v>6205</v>
      </c>
      <c r="F1973">
        <f t="shared" si="60"/>
        <v>8</v>
      </c>
      <c r="G1973" s="6">
        <f t="shared" si="61"/>
        <v>3.4964063234208851</v>
      </c>
      <c r="H1973" s="4">
        <f>E1973*G1973*Inputs!$B$4/SUMPRODUCT($E$5:$E$6785,$G$5:$G$6785)</f>
        <v>10021.335353292296</v>
      </c>
    </row>
    <row r="1974" spans="1:8" x14ac:dyDescent="0.2">
      <c r="A1974" s="167" t="s">
        <v>5962</v>
      </c>
      <c r="B1974" s="163" t="s">
        <v>5985</v>
      </c>
      <c r="C1974" s="164" t="s">
        <v>5986</v>
      </c>
      <c r="D1974">
        <v>95.4</v>
      </c>
      <c r="E1974" s="4">
        <v>5327</v>
      </c>
      <c r="F1974">
        <f t="shared" si="60"/>
        <v>4</v>
      </c>
      <c r="G1974" s="6">
        <f t="shared" si="61"/>
        <v>1.7099397688077311</v>
      </c>
      <c r="H1974" s="4">
        <f>E1974*G1974*Inputs!$B$4/SUMPRODUCT($E$5:$E$6785,$G$5:$G$6785)</f>
        <v>4207.512573983764</v>
      </c>
    </row>
    <row r="1975" spans="1:8" x14ac:dyDescent="0.2">
      <c r="A1975" s="167" t="s">
        <v>5962</v>
      </c>
      <c r="B1975" s="163" t="s">
        <v>5987</v>
      </c>
      <c r="C1975" s="164" t="s">
        <v>5988</v>
      </c>
      <c r="D1975">
        <v>105.9</v>
      </c>
      <c r="E1975" s="4">
        <v>5938</v>
      </c>
      <c r="F1975">
        <f t="shared" si="60"/>
        <v>5</v>
      </c>
      <c r="G1975" s="6">
        <f t="shared" si="61"/>
        <v>2.0447540826884101</v>
      </c>
      <c r="H1975" s="4">
        <f>E1975*G1975*Inputs!$B$4/SUMPRODUCT($E$5:$E$6785,$G$5:$G$6785)</f>
        <v>5608.4543591995434</v>
      </c>
    </row>
    <row r="1976" spans="1:8" x14ac:dyDescent="0.2">
      <c r="A1976" s="167" t="s">
        <v>5962</v>
      </c>
      <c r="B1976" s="163" t="s">
        <v>5989</v>
      </c>
      <c r="C1976" s="164" t="s">
        <v>5990</v>
      </c>
      <c r="D1976">
        <v>184.2</v>
      </c>
      <c r="E1976" s="4">
        <v>10065</v>
      </c>
      <c r="F1976">
        <f t="shared" si="60"/>
        <v>10</v>
      </c>
      <c r="G1976" s="6">
        <f t="shared" si="61"/>
        <v>4.9996826525224378</v>
      </c>
      <c r="H1976" s="4">
        <f>E1976*G1976*Inputs!$B$4/SUMPRODUCT($E$5:$E$6785,$G$5:$G$6785)</f>
        <v>23244.388792647114</v>
      </c>
    </row>
    <row r="1977" spans="1:8" x14ac:dyDescent="0.2">
      <c r="A1977" s="167" t="s">
        <v>5962</v>
      </c>
      <c r="B1977" s="163" t="s">
        <v>5991</v>
      </c>
      <c r="C1977" s="164" t="s">
        <v>5992</v>
      </c>
      <c r="D1977">
        <v>155.9</v>
      </c>
      <c r="E1977" s="4">
        <v>8061</v>
      </c>
      <c r="F1977">
        <f t="shared" si="60"/>
        <v>9</v>
      </c>
      <c r="G1977" s="6">
        <f t="shared" si="61"/>
        <v>4.1810192586709229</v>
      </c>
      <c r="H1977" s="4">
        <f>E1977*G1977*Inputs!$B$4/SUMPRODUCT($E$5:$E$6785,$G$5:$G$6785)</f>
        <v>15568.006415496848</v>
      </c>
    </row>
    <row r="1978" spans="1:8" x14ac:dyDescent="0.2">
      <c r="A1978" s="167" t="s">
        <v>5962</v>
      </c>
      <c r="B1978" s="163" t="s">
        <v>5993</v>
      </c>
      <c r="C1978" s="164" t="s">
        <v>5994</v>
      </c>
      <c r="D1978">
        <v>96</v>
      </c>
      <c r="E1978" s="4">
        <v>9135</v>
      </c>
      <c r="F1978">
        <f t="shared" si="60"/>
        <v>4</v>
      </c>
      <c r="G1978" s="6">
        <f t="shared" si="61"/>
        <v>1.7099397688077311</v>
      </c>
      <c r="H1978" s="4">
        <f>E1978*G1978*Inputs!$B$4/SUMPRODUCT($E$5:$E$6785,$G$5:$G$6785)</f>
        <v>7215.2482379090843</v>
      </c>
    </row>
    <row r="1979" spans="1:8" x14ac:dyDescent="0.2">
      <c r="A1979" s="167" t="s">
        <v>5962</v>
      </c>
      <c r="B1979" s="163" t="s">
        <v>5995</v>
      </c>
      <c r="C1979" s="164" t="s">
        <v>5996</v>
      </c>
      <c r="D1979">
        <v>82.2</v>
      </c>
      <c r="E1979" s="4">
        <v>7655</v>
      </c>
      <c r="F1979">
        <f t="shared" si="60"/>
        <v>3</v>
      </c>
      <c r="G1979" s="6">
        <f t="shared" si="61"/>
        <v>1.4299489790507947</v>
      </c>
      <c r="H1979" s="4">
        <f>E1979*G1979*Inputs!$B$4/SUMPRODUCT($E$5:$E$6785,$G$5:$G$6785)</f>
        <v>5056.2396477061156</v>
      </c>
    </row>
    <row r="1980" spans="1:8" x14ac:dyDescent="0.2">
      <c r="A1980" s="167" t="s">
        <v>5962</v>
      </c>
      <c r="B1980" s="163" t="s">
        <v>5997</v>
      </c>
      <c r="C1980" s="164" t="s">
        <v>5998</v>
      </c>
      <c r="D1980">
        <v>98.2</v>
      </c>
      <c r="E1980" s="4">
        <v>7241</v>
      </c>
      <c r="F1980">
        <f t="shared" si="60"/>
        <v>4</v>
      </c>
      <c r="G1980" s="6">
        <f t="shared" si="61"/>
        <v>1.7099397688077311</v>
      </c>
      <c r="H1980" s="4">
        <f>E1980*G1980*Inputs!$B$4/SUMPRODUCT($E$5:$E$6785,$G$5:$G$6785)</f>
        <v>5719.2788714504304</v>
      </c>
    </row>
    <row r="1981" spans="1:8" x14ac:dyDescent="0.2">
      <c r="A1981" s="167" t="s">
        <v>5962</v>
      </c>
      <c r="B1981" s="163" t="s">
        <v>5999</v>
      </c>
      <c r="C1981" s="164" t="s">
        <v>9496</v>
      </c>
      <c r="D1981">
        <v>176.5</v>
      </c>
      <c r="E1981" s="4">
        <v>8865</v>
      </c>
      <c r="F1981">
        <f t="shared" si="60"/>
        <v>10</v>
      </c>
      <c r="G1981" s="6">
        <f t="shared" si="61"/>
        <v>4.9996826525224378</v>
      </c>
      <c r="H1981" s="4">
        <f>E1981*G1981*Inputs!$B$4/SUMPRODUCT($E$5:$E$6785,$G$5:$G$6785)</f>
        <v>20473.075672808409</v>
      </c>
    </row>
    <row r="1982" spans="1:8" x14ac:dyDescent="0.2">
      <c r="A1982" s="167" t="s">
        <v>5962</v>
      </c>
      <c r="B1982" s="163" t="s">
        <v>9497</v>
      </c>
      <c r="C1982" s="164" t="s">
        <v>9498</v>
      </c>
      <c r="D1982">
        <v>108.8</v>
      </c>
      <c r="E1982" s="4">
        <v>6561</v>
      </c>
      <c r="F1982">
        <f t="shared" si="60"/>
        <v>5</v>
      </c>
      <c r="G1982" s="6">
        <f t="shared" si="61"/>
        <v>2.0447540826884101</v>
      </c>
      <c r="H1982" s="4">
        <f>E1982*G1982*Inputs!$B$4/SUMPRODUCT($E$5:$E$6785,$G$5:$G$6785)</f>
        <v>6196.8792608131016</v>
      </c>
    </row>
    <row r="1983" spans="1:8" x14ac:dyDescent="0.2">
      <c r="A1983" s="167" t="s">
        <v>5962</v>
      </c>
      <c r="B1983" s="163" t="s">
        <v>9499</v>
      </c>
      <c r="C1983" s="164" t="s">
        <v>9500</v>
      </c>
      <c r="D1983">
        <v>93.6</v>
      </c>
      <c r="E1983" s="4">
        <v>5609</v>
      </c>
      <c r="F1983">
        <f t="shared" si="60"/>
        <v>4</v>
      </c>
      <c r="G1983" s="6">
        <f t="shared" si="61"/>
        <v>1.7099397688077311</v>
      </c>
      <c r="H1983" s="4">
        <f>E1983*G1983*Inputs!$B$4/SUMPRODUCT($E$5:$E$6785,$G$5:$G$6785)</f>
        <v>4430.2493011967217</v>
      </c>
    </row>
    <row r="1984" spans="1:8" x14ac:dyDescent="0.2">
      <c r="A1984" s="167" t="s">
        <v>5962</v>
      </c>
      <c r="B1984" s="163" t="s">
        <v>9501</v>
      </c>
      <c r="C1984" s="164" t="s">
        <v>9502</v>
      </c>
      <c r="D1984">
        <v>67.2</v>
      </c>
      <c r="E1984" s="4">
        <v>5962</v>
      </c>
      <c r="F1984">
        <f t="shared" si="60"/>
        <v>2</v>
      </c>
      <c r="G1984" s="6">
        <f t="shared" si="61"/>
        <v>1.195804741189294</v>
      </c>
      <c r="H1984" s="4">
        <f>E1984*G1984*Inputs!$B$4/SUMPRODUCT($E$5:$E$6785,$G$5:$G$6785)</f>
        <v>3293.1700378666733</v>
      </c>
    </row>
    <row r="1985" spans="1:8" x14ac:dyDescent="0.2">
      <c r="A1985" s="167" t="s">
        <v>5962</v>
      </c>
      <c r="B1985" s="163" t="s">
        <v>9503</v>
      </c>
      <c r="C1985" s="164" t="s">
        <v>9504</v>
      </c>
      <c r="D1985">
        <v>174.6</v>
      </c>
      <c r="E1985" s="4">
        <v>11302</v>
      </c>
      <c r="F1985">
        <f t="shared" si="60"/>
        <v>10</v>
      </c>
      <c r="G1985" s="6">
        <f t="shared" si="61"/>
        <v>4.9996826525224378</v>
      </c>
      <c r="H1985" s="4">
        <f>E1985*G1985*Inputs!$B$4/SUMPRODUCT($E$5:$E$6785,$G$5:$G$6785)</f>
        <v>26101.150733680839</v>
      </c>
    </row>
    <row r="1986" spans="1:8" x14ac:dyDescent="0.2">
      <c r="A1986" s="167" t="s">
        <v>5962</v>
      </c>
      <c r="B1986" s="163" t="s">
        <v>9505</v>
      </c>
      <c r="C1986" s="164" t="s">
        <v>9506</v>
      </c>
      <c r="D1986">
        <v>89.7</v>
      </c>
      <c r="E1986" s="4">
        <v>6763</v>
      </c>
      <c r="F1986">
        <f t="shared" si="60"/>
        <v>4</v>
      </c>
      <c r="G1986" s="6">
        <f t="shared" si="61"/>
        <v>1.7099397688077311</v>
      </c>
      <c r="H1986" s="4">
        <f>E1986*G1986*Inputs!$B$4/SUMPRODUCT($E$5:$E$6785,$G$5:$G$6785)</f>
        <v>5341.7322203589638</v>
      </c>
    </row>
    <row r="1987" spans="1:8" x14ac:dyDescent="0.2">
      <c r="A1987" s="167" t="s">
        <v>5962</v>
      </c>
      <c r="B1987" s="163" t="s">
        <v>5791</v>
      </c>
      <c r="C1987" s="164" t="s">
        <v>5792</v>
      </c>
      <c r="D1987">
        <v>109.3</v>
      </c>
      <c r="E1987" s="4">
        <v>7664</v>
      </c>
      <c r="F1987">
        <f t="shared" si="60"/>
        <v>5</v>
      </c>
      <c r="G1987" s="6">
        <f t="shared" si="61"/>
        <v>2.0447540826884101</v>
      </c>
      <c r="H1987" s="4">
        <f>E1987*G1987*Inputs!$B$4/SUMPRODUCT($E$5:$E$6785,$G$5:$G$6785)</f>
        <v>7238.6652423215382</v>
      </c>
    </row>
    <row r="1988" spans="1:8" x14ac:dyDescent="0.2">
      <c r="A1988" s="167" t="s">
        <v>5962</v>
      </c>
      <c r="B1988" s="163" t="s">
        <v>5793</v>
      </c>
      <c r="C1988" s="164" t="s">
        <v>5794</v>
      </c>
      <c r="D1988">
        <v>127.3</v>
      </c>
      <c r="E1988" s="4">
        <v>8962</v>
      </c>
      <c r="F1988">
        <f t="shared" si="60"/>
        <v>7</v>
      </c>
      <c r="G1988" s="6">
        <f t="shared" si="61"/>
        <v>2.9238940129502371</v>
      </c>
      <c r="H1988" s="4">
        <f>E1988*G1988*Inputs!$B$4/SUMPRODUCT($E$5:$E$6785,$G$5:$G$6785)</f>
        <v>12103.987829013755</v>
      </c>
    </row>
    <row r="1989" spans="1:8" x14ac:dyDescent="0.2">
      <c r="A1989" s="167" t="s">
        <v>5962</v>
      </c>
      <c r="B1989" s="163" t="s">
        <v>5795</v>
      </c>
      <c r="C1989" s="164" t="s">
        <v>5796</v>
      </c>
      <c r="D1989">
        <v>159.30000000000001</v>
      </c>
      <c r="E1989" s="4">
        <v>7172</v>
      </c>
      <c r="F1989">
        <f t="shared" si="60"/>
        <v>9</v>
      </c>
      <c r="G1989" s="6">
        <f t="shared" si="61"/>
        <v>4.1810192586709229</v>
      </c>
      <c r="H1989" s="4">
        <f>E1989*G1989*Inputs!$B$4/SUMPRODUCT($E$5:$E$6785,$G$5:$G$6785)</f>
        <v>13851.103090428407</v>
      </c>
    </row>
    <row r="1990" spans="1:8" x14ac:dyDescent="0.2">
      <c r="A1990" s="167" t="s">
        <v>5962</v>
      </c>
      <c r="B1990" s="163" t="s">
        <v>5797</v>
      </c>
      <c r="C1990" s="164" t="s">
        <v>5798</v>
      </c>
      <c r="D1990">
        <v>147.80000000000001</v>
      </c>
      <c r="E1990" s="4">
        <v>7565</v>
      </c>
      <c r="F1990">
        <f t="shared" ref="F1990:F2053" si="62">VLOOKUP(D1990,$K$5:$L$15,2)</f>
        <v>8</v>
      </c>
      <c r="G1990" s="6">
        <f t="shared" ref="G1990:G2053" si="63">VLOOKUP(F1990,$L$5:$M$15,2,0)</f>
        <v>3.4964063234208851</v>
      </c>
      <c r="H1990" s="4">
        <f>E1990*G1990*Inputs!$B$4/SUMPRODUCT($E$5:$E$6785,$G$5:$G$6785)</f>
        <v>12217.792417027593</v>
      </c>
    </row>
    <row r="1991" spans="1:8" x14ac:dyDescent="0.2">
      <c r="A1991" s="167" t="s">
        <v>5962</v>
      </c>
      <c r="B1991" s="163" t="s">
        <v>5799</v>
      </c>
      <c r="C1991" s="164" t="s">
        <v>5800</v>
      </c>
      <c r="D1991">
        <v>144.9</v>
      </c>
      <c r="E1991" s="4">
        <v>5961</v>
      </c>
      <c r="F1991">
        <f t="shared" si="62"/>
        <v>8</v>
      </c>
      <c r="G1991" s="6">
        <f t="shared" si="63"/>
        <v>3.4964063234208851</v>
      </c>
      <c r="H1991" s="4">
        <f>E1991*G1991*Inputs!$B$4/SUMPRODUCT($E$5:$E$6785,$G$5:$G$6785)</f>
        <v>9627.2651153868446</v>
      </c>
    </row>
    <row r="1992" spans="1:8" x14ac:dyDescent="0.2">
      <c r="A1992" s="167" t="s">
        <v>5962</v>
      </c>
      <c r="B1992" s="163" t="s">
        <v>5801</v>
      </c>
      <c r="C1992" s="164" t="s">
        <v>5802</v>
      </c>
      <c r="D1992">
        <v>173.7</v>
      </c>
      <c r="E1992" s="4">
        <v>7929</v>
      </c>
      <c r="F1992">
        <f t="shared" si="62"/>
        <v>10</v>
      </c>
      <c r="G1992" s="6">
        <f t="shared" si="63"/>
        <v>4.9996826525224378</v>
      </c>
      <c r="H1992" s="4">
        <f>E1992*G1992*Inputs!$B$4/SUMPRODUCT($E$5:$E$6785,$G$5:$G$6785)</f>
        <v>18311.451439334222</v>
      </c>
    </row>
    <row r="1993" spans="1:8" x14ac:dyDescent="0.2">
      <c r="A1993" s="167" t="s">
        <v>5962</v>
      </c>
      <c r="B1993" s="163" t="s">
        <v>5803</v>
      </c>
      <c r="C1993" s="164" t="s">
        <v>5804</v>
      </c>
      <c r="D1993">
        <v>111</v>
      </c>
      <c r="E1993" s="4">
        <v>5684</v>
      </c>
      <c r="F1993">
        <f t="shared" si="62"/>
        <v>5</v>
      </c>
      <c r="G1993" s="6">
        <f t="shared" si="63"/>
        <v>2.0447540826884101</v>
      </c>
      <c r="H1993" s="4">
        <f>E1993*G1993*Inputs!$B$4/SUMPRODUCT($E$5:$E$6785,$G$5:$G$6785)</f>
        <v>5368.5507877551699</v>
      </c>
    </row>
    <row r="1994" spans="1:8" x14ac:dyDescent="0.2">
      <c r="A1994" s="167" t="s">
        <v>5962</v>
      </c>
      <c r="B1994" s="163" t="s">
        <v>5805</v>
      </c>
      <c r="C1994" s="164" t="s">
        <v>5806</v>
      </c>
      <c r="D1994">
        <v>87.6</v>
      </c>
      <c r="E1994" s="4">
        <v>9400</v>
      </c>
      <c r="F1994">
        <f t="shared" si="62"/>
        <v>4</v>
      </c>
      <c r="G1994" s="6">
        <f t="shared" si="63"/>
        <v>1.7099397688077311</v>
      </c>
      <c r="H1994" s="4">
        <f>E1994*G1994*Inputs!$B$4/SUMPRODUCT($E$5:$E$6785,$G$5:$G$6785)</f>
        <v>7424.5575737652316</v>
      </c>
    </row>
    <row r="1995" spans="1:8" x14ac:dyDescent="0.2">
      <c r="A1995" s="167" t="s">
        <v>5962</v>
      </c>
      <c r="B1995" s="163" t="s">
        <v>5807</v>
      </c>
      <c r="C1995" s="164" t="s">
        <v>5808</v>
      </c>
      <c r="D1995">
        <v>69.900000000000006</v>
      </c>
      <c r="E1995" s="4">
        <v>8583</v>
      </c>
      <c r="F1995">
        <f t="shared" si="62"/>
        <v>2</v>
      </c>
      <c r="G1995" s="6">
        <f t="shared" si="63"/>
        <v>1.195804741189294</v>
      </c>
      <c r="H1995" s="4">
        <f>E1995*G1995*Inputs!$B$4/SUMPRODUCT($E$5:$E$6785,$G$5:$G$6785)</f>
        <v>4740.9054738359036</v>
      </c>
    </row>
    <row r="1996" spans="1:8" x14ac:dyDescent="0.2">
      <c r="A1996" s="167" t="s">
        <v>5962</v>
      </c>
      <c r="B1996" s="163" t="s">
        <v>5809</v>
      </c>
      <c r="C1996" s="164" t="s">
        <v>5810</v>
      </c>
      <c r="D1996">
        <v>130.5</v>
      </c>
      <c r="E1996" s="4">
        <v>9635</v>
      </c>
      <c r="F1996">
        <f t="shared" si="62"/>
        <v>7</v>
      </c>
      <c r="G1996" s="6">
        <f t="shared" si="63"/>
        <v>2.9238940129502371</v>
      </c>
      <c r="H1996" s="4">
        <f>E1996*G1996*Inputs!$B$4/SUMPRODUCT($E$5:$E$6785,$G$5:$G$6785)</f>
        <v>13012.934917713403</v>
      </c>
    </row>
    <row r="1997" spans="1:8" x14ac:dyDescent="0.2">
      <c r="A1997" s="167" t="s">
        <v>5962</v>
      </c>
      <c r="B1997" s="163" t="s">
        <v>5811</v>
      </c>
      <c r="C1997" s="164" t="s">
        <v>5812</v>
      </c>
      <c r="D1997">
        <v>139.9</v>
      </c>
      <c r="E1997" s="4">
        <v>7140</v>
      </c>
      <c r="F1997">
        <f t="shared" si="62"/>
        <v>8</v>
      </c>
      <c r="G1997" s="6">
        <f t="shared" si="63"/>
        <v>3.4964063234208851</v>
      </c>
      <c r="H1997" s="4">
        <f>E1997*G1997*Inputs!$B$4/SUMPRODUCT($E$5:$E$6785,$G$5:$G$6785)</f>
        <v>11531.399584610312</v>
      </c>
    </row>
    <row r="1998" spans="1:8" x14ac:dyDescent="0.2">
      <c r="A1998" s="167" t="s">
        <v>5962</v>
      </c>
      <c r="B1998" s="163" t="s">
        <v>5813</v>
      </c>
      <c r="C1998" s="164" t="s">
        <v>5814</v>
      </c>
      <c r="D1998">
        <v>108</v>
      </c>
      <c r="E1998" s="4">
        <v>8128</v>
      </c>
      <c r="F1998">
        <f t="shared" si="62"/>
        <v>5</v>
      </c>
      <c r="G1998" s="6">
        <f t="shared" si="63"/>
        <v>2.0447540826884101</v>
      </c>
      <c r="H1998" s="4">
        <f>E1998*G1998*Inputs!$B$4/SUMPRODUCT($E$5:$E$6785,$G$5:$G$6785)</f>
        <v>7676.9142862199196</v>
      </c>
    </row>
    <row r="1999" spans="1:8" x14ac:dyDescent="0.2">
      <c r="A1999" s="167" t="s">
        <v>5962</v>
      </c>
      <c r="B1999" s="163" t="s">
        <v>5815</v>
      </c>
      <c r="C1999" s="164" t="s">
        <v>5816</v>
      </c>
      <c r="D1999">
        <v>165.6</v>
      </c>
      <c r="E1999" s="4">
        <v>6299</v>
      </c>
      <c r="F1999">
        <f t="shared" si="62"/>
        <v>9</v>
      </c>
      <c r="G1999" s="6">
        <f t="shared" si="63"/>
        <v>4.1810192586709229</v>
      </c>
      <c r="H1999" s="4">
        <f>E1999*G1999*Inputs!$B$4/SUMPRODUCT($E$5:$E$6785,$G$5:$G$6785)</f>
        <v>12165.100162661536</v>
      </c>
    </row>
    <row r="2000" spans="1:8" x14ac:dyDescent="0.2">
      <c r="A2000" s="167" t="s">
        <v>5962</v>
      </c>
      <c r="B2000" s="163" t="s">
        <v>5817</v>
      </c>
      <c r="C2000" s="164" t="s">
        <v>7004</v>
      </c>
      <c r="D2000">
        <v>204</v>
      </c>
      <c r="E2000" s="4">
        <v>6571</v>
      </c>
      <c r="F2000">
        <f t="shared" si="62"/>
        <v>10</v>
      </c>
      <c r="G2000" s="6">
        <f t="shared" si="63"/>
        <v>4.9996826525224378</v>
      </c>
      <c r="H2000" s="4">
        <f>E2000*G2000*Inputs!$B$4/SUMPRODUCT($E$5:$E$6785,$G$5:$G$6785)</f>
        <v>15175.248758716758</v>
      </c>
    </row>
    <row r="2001" spans="1:8" x14ac:dyDescent="0.2">
      <c r="A2001" s="167" t="s">
        <v>5962</v>
      </c>
      <c r="B2001" s="163" t="s">
        <v>7005</v>
      </c>
      <c r="C2001" s="164" t="s">
        <v>7006</v>
      </c>
      <c r="D2001">
        <v>72.7</v>
      </c>
      <c r="E2001" s="4">
        <v>8420</v>
      </c>
      <c r="F2001">
        <f t="shared" si="62"/>
        <v>2</v>
      </c>
      <c r="G2001" s="6">
        <f t="shared" si="63"/>
        <v>1.195804741189294</v>
      </c>
      <c r="H2001" s="4">
        <f>E2001*G2001*Inputs!$B$4/SUMPRODUCT($E$5:$E$6785,$G$5:$G$6785)</f>
        <v>4650.8708015493785</v>
      </c>
    </row>
    <row r="2002" spans="1:8" x14ac:dyDescent="0.2">
      <c r="A2002" s="167" t="s">
        <v>5962</v>
      </c>
      <c r="B2002" s="163" t="s">
        <v>7007</v>
      </c>
      <c r="C2002" s="164" t="s">
        <v>7008</v>
      </c>
      <c r="D2002">
        <v>76.7</v>
      </c>
      <c r="E2002" s="4">
        <v>6092</v>
      </c>
      <c r="F2002">
        <f t="shared" si="62"/>
        <v>3</v>
      </c>
      <c r="G2002" s="6">
        <f t="shared" si="63"/>
        <v>1.4299489790507947</v>
      </c>
      <c r="H2002" s="4">
        <f>E2002*G2002*Inputs!$B$4/SUMPRODUCT($E$5:$E$6785,$G$5:$G$6785)</f>
        <v>4023.8552493567154</v>
      </c>
    </row>
    <row r="2003" spans="1:8" x14ac:dyDescent="0.2">
      <c r="A2003" s="167" t="s">
        <v>5962</v>
      </c>
      <c r="B2003" s="163" t="s">
        <v>7009</v>
      </c>
      <c r="C2003" s="164" t="s">
        <v>7010</v>
      </c>
      <c r="D2003">
        <v>83.9</v>
      </c>
      <c r="E2003" s="4">
        <v>10152</v>
      </c>
      <c r="F2003">
        <f t="shared" si="62"/>
        <v>3</v>
      </c>
      <c r="G2003" s="6">
        <f t="shared" si="63"/>
        <v>1.4299489790507947</v>
      </c>
      <c r="H2003" s="4">
        <f>E2003*G2003*Inputs!$B$4/SUMPRODUCT($E$5:$E$6785,$G$5:$G$6785)</f>
        <v>6705.5447293941843</v>
      </c>
    </row>
    <row r="2004" spans="1:8" x14ac:dyDescent="0.2">
      <c r="A2004" s="167" t="s">
        <v>7013</v>
      </c>
      <c r="B2004" s="163" t="s">
        <v>7011</v>
      </c>
      <c r="C2004" s="164" t="s">
        <v>7012</v>
      </c>
      <c r="D2004">
        <v>82.6</v>
      </c>
      <c r="E2004" s="4">
        <v>7862</v>
      </c>
      <c r="F2004">
        <f t="shared" si="62"/>
        <v>3</v>
      </c>
      <c r="G2004" s="6">
        <f t="shared" si="63"/>
        <v>1.4299489790507947</v>
      </c>
      <c r="H2004" s="4">
        <f>E2004*G2004*Inputs!$B$4/SUMPRODUCT($E$5:$E$6785,$G$5:$G$6785)</f>
        <v>5192.9661803090103</v>
      </c>
    </row>
    <row r="2005" spans="1:8" x14ac:dyDescent="0.2">
      <c r="A2005" s="167" t="s">
        <v>7013</v>
      </c>
      <c r="B2005" s="163" t="s">
        <v>7014</v>
      </c>
      <c r="C2005" s="164" t="s">
        <v>7015</v>
      </c>
      <c r="D2005">
        <v>91.5</v>
      </c>
      <c r="E2005" s="4">
        <v>6017</v>
      </c>
      <c r="F2005">
        <f t="shared" si="62"/>
        <v>4</v>
      </c>
      <c r="G2005" s="6">
        <f t="shared" si="63"/>
        <v>1.7099397688077311</v>
      </c>
      <c r="H2005" s="4">
        <f>E2005*G2005*Inputs!$B$4/SUMPRODUCT($E$5:$E$6785,$G$5:$G$6785)</f>
        <v>4752.5066937601487</v>
      </c>
    </row>
    <row r="2006" spans="1:8" x14ac:dyDescent="0.2">
      <c r="A2006" s="167" t="s">
        <v>7013</v>
      </c>
      <c r="B2006" s="163" t="s">
        <v>7016</v>
      </c>
      <c r="C2006" s="164" t="s">
        <v>7017</v>
      </c>
      <c r="D2006">
        <v>77.599999999999994</v>
      </c>
      <c r="E2006" s="4">
        <v>7106</v>
      </c>
      <c r="F2006">
        <f t="shared" si="62"/>
        <v>3</v>
      </c>
      <c r="G2006" s="6">
        <f t="shared" si="63"/>
        <v>1.4299489790507947</v>
      </c>
      <c r="H2006" s="4">
        <f>E2006*G2006*Inputs!$B$4/SUMPRODUCT($E$5:$E$6785,$G$5:$G$6785)</f>
        <v>4693.6171047158268</v>
      </c>
    </row>
    <row r="2007" spans="1:8" x14ac:dyDescent="0.2">
      <c r="A2007" s="167" t="s">
        <v>7013</v>
      </c>
      <c r="B2007" s="163" t="s">
        <v>7018</v>
      </c>
      <c r="C2007" s="164" t="s">
        <v>7019</v>
      </c>
      <c r="D2007">
        <v>104.3</v>
      </c>
      <c r="E2007" s="4">
        <v>9199</v>
      </c>
      <c r="F2007">
        <f t="shared" si="62"/>
        <v>5</v>
      </c>
      <c r="G2007" s="6">
        <f t="shared" si="63"/>
        <v>2.0447540826884101</v>
      </c>
      <c r="H2007" s="4">
        <f>E2007*G2007*Inputs!$B$4/SUMPRODUCT($E$5:$E$6785,$G$5:$G$6785)</f>
        <v>8688.4761957353658</v>
      </c>
    </row>
    <row r="2008" spans="1:8" x14ac:dyDescent="0.2">
      <c r="A2008" s="167" t="s">
        <v>7013</v>
      </c>
      <c r="B2008" s="163" t="s">
        <v>7020</v>
      </c>
      <c r="C2008" s="164" t="s">
        <v>7021</v>
      </c>
      <c r="D2008">
        <v>128</v>
      </c>
      <c r="E2008" s="4">
        <v>7616</v>
      </c>
      <c r="F2008">
        <f t="shared" si="62"/>
        <v>7</v>
      </c>
      <c r="G2008" s="6">
        <f t="shared" si="63"/>
        <v>2.9238940129502371</v>
      </c>
      <c r="H2008" s="4">
        <f>E2008*G2008*Inputs!$B$4/SUMPRODUCT($E$5:$E$6785,$G$5:$G$6785)</f>
        <v>10286.093651614456</v>
      </c>
    </row>
    <row r="2009" spans="1:8" x14ac:dyDescent="0.2">
      <c r="A2009" s="167" t="s">
        <v>7013</v>
      </c>
      <c r="B2009" s="163" t="s">
        <v>7022</v>
      </c>
      <c r="C2009" s="164" t="s">
        <v>7023</v>
      </c>
      <c r="D2009">
        <v>129.1</v>
      </c>
      <c r="E2009" s="4">
        <v>8154</v>
      </c>
      <c r="F2009">
        <f t="shared" si="62"/>
        <v>7</v>
      </c>
      <c r="G2009" s="6">
        <f t="shared" si="63"/>
        <v>2.9238940129502371</v>
      </c>
      <c r="H2009" s="4">
        <f>E2009*G2009*Inputs!$B$4/SUMPRODUCT($E$5:$E$6785,$G$5:$G$6785)</f>
        <v>11012.711086563062</v>
      </c>
    </row>
    <row r="2010" spans="1:8" x14ac:dyDescent="0.2">
      <c r="A2010" s="167" t="s">
        <v>7013</v>
      </c>
      <c r="B2010" s="163" t="s">
        <v>7024</v>
      </c>
      <c r="C2010" s="164" t="s">
        <v>7025</v>
      </c>
      <c r="D2010">
        <v>111.3</v>
      </c>
      <c r="E2010" s="4">
        <v>6461</v>
      </c>
      <c r="F2010">
        <f t="shared" si="62"/>
        <v>5</v>
      </c>
      <c r="G2010" s="6">
        <f t="shared" si="63"/>
        <v>2.0447540826884101</v>
      </c>
      <c r="H2010" s="4">
        <f>E2010*G2010*Inputs!$B$4/SUMPRODUCT($E$5:$E$6785,$G$5:$G$6785)</f>
        <v>6102.4290358350027</v>
      </c>
    </row>
    <row r="2011" spans="1:8" x14ac:dyDescent="0.2">
      <c r="A2011" s="167" t="s">
        <v>7013</v>
      </c>
      <c r="B2011" s="163" t="s">
        <v>7026</v>
      </c>
      <c r="C2011" s="164" t="s">
        <v>7027</v>
      </c>
      <c r="D2011">
        <v>90.3</v>
      </c>
      <c r="E2011" s="4">
        <v>8759</v>
      </c>
      <c r="F2011">
        <f t="shared" si="62"/>
        <v>4</v>
      </c>
      <c r="G2011" s="6">
        <f t="shared" si="63"/>
        <v>1.7099397688077311</v>
      </c>
      <c r="H2011" s="4">
        <f>E2011*G2011*Inputs!$B$4/SUMPRODUCT($E$5:$E$6785,$G$5:$G$6785)</f>
        <v>6918.2659349584737</v>
      </c>
    </row>
    <row r="2012" spans="1:8" x14ac:dyDescent="0.2">
      <c r="A2012" s="167" t="s">
        <v>7013</v>
      </c>
      <c r="B2012" s="163" t="s">
        <v>7028</v>
      </c>
      <c r="C2012" s="164" t="s">
        <v>7029</v>
      </c>
      <c r="D2012">
        <v>86.8</v>
      </c>
      <c r="E2012" s="4">
        <v>8283</v>
      </c>
      <c r="F2012">
        <f t="shared" si="62"/>
        <v>4</v>
      </c>
      <c r="G2012" s="6">
        <f t="shared" si="63"/>
        <v>1.7099397688077311</v>
      </c>
      <c r="H2012" s="4">
        <f>E2012*G2012*Inputs!$B$4/SUMPRODUCT($E$5:$E$6785,$G$5:$G$6785)</f>
        <v>6542.2989769678097</v>
      </c>
    </row>
    <row r="2013" spans="1:8" x14ac:dyDescent="0.2">
      <c r="A2013" s="167" t="s">
        <v>7013</v>
      </c>
      <c r="B2013" s="163" t="s">
        <v>7030</v>
      </c>
      <c r="C2013" s="164" t="s">
        <v>7031</v>
      </c>
      <c r="D2013">
        <v>141.80000000000001</v>
      </c>
      <c r="E2013" s="4">
        <v>6663</v>
      </c>
      <c r="F2013">
        <f t="shared" si="62"/>
        <v>8</v>
      </c>
      <c r="G2013" s="6">
        <f t="shared" si="63"/>
        <v>3.4964063234208851</v>
      </c>
      <c r="H2013" s="4">
        <f>E2013*G2013*Inputs!$B$4/SUMPRODUCT($E$5:$E$6785,$G$5:$G$6785)</f>
        <v>10761.024570344329</v>
      </c>
    </row>
    <row r="2014" spans="1:8" x14ac:dyDescent="0.2">
      <c r="A2014" s="167" t="s">
        <v>7013</v>
      </c>
      <c r="B2014" s="163" t="s">
        <v>7032</v>
      </c>
      <c r="C2014" s="164" t="s">
        <v>7033</v>
      </c>
      <c r="D2014">
        <v>144.69999999999999</v>
      </c>
      <c r="E2014" s="4">
        <v>6743</v>
      </c>
      <c r="F2014">
        <f t="shared" si="62"/>
        <v>8</v>
      </c>
      <c r="G2014" s="6">
        <f t="shared" si="63"/>
        <v>3.4964063234208851</v>
      </c>
      <c r="H2014" s="4">
        <f>E2014*G2014*Inputs!$B$4/SUMPRODUCT($E$5:$E$6785,$G$5:$G$6785)</f>
        <v>10890.227927034641</v>
      </c>
    </row>
    <row r="2015" spans="1:8" x14ac:dyDescent="0.2">
      <c r="A2015" s="167" t="s">
        <v>7013</v>
      </c>
      <c r="B2015" s="163" t="s">
        <v>7034</v>
      </c>
      <c r="C2015" s="164" t="s">
        <v>7035</v>
      </c>
      <c r="D2015">
        <v>69.099999999999994</v>
      </c>
      <c r="E2015" s="4">
        <v>5990</v>
      </c>
      <c r="F2015">
        <f t="shared" si="62"/>
        <v>2</v>
      </c>
      <c r="G2015" s="6">
        <f t="shared" si="63"/>
        <v>1.195804741189294</v>
      </c>
      <c r="H2015" s="4">
        <f>E2015*G2015*Inputs!$B$4/SUMPRODUCT($E$5:$E$6785,$G$5:$G$6785)</f>
        <v>3308.6361165416597</v>
      </c>
    </row>
    <row r="2016" spans="1:8" x14ac:dyDescent="0.2">
      <c r="A2016" s="167" t="s">
        <v>7013</v>
      </c>
      <c r="B2016" s="163" t="s">
        <v>7036</v>
      </c>
      <c r="C2016" s="164" t="s">
        <v>7037</v>
      </c>
      <c r="D2016">
        <v>157.1</v>
      </c>
      <c r="E2016" s="4">
        <v>7559</v>
      </c>
      <c r="F2016">
        <f t="shared" si="62"/>
        <v>9</v>
      </c>
      <c r="G2016" s="6">
        <f t="shared" si="63"/>
        <v>4.1810192586709229</v>
      </c>
      <c r="H2016" s="4">
        <f>E2016*G2016*Inputs!$B$4/SUMPRODUCT($E$5:$E$6785,$G$5:$G$6785)</f>
        <v>14598.506450160114</v>
      </c>
    </row>
    <row r="2017" spans="1:8" x14ac:dyDescent="0.2">
      <c r="A2017" s="167" t="s">
        <v>7013</v>
      </c>
      <c r="B2017" s="163" t="s">
        <v>7038</v>
      </c>
      <c r="C2017" s="164" t="s">
        <v>7039</v>
      </c>
      <c r="D2017">
        <v>76.599999999999994</v>
      </c>
      <c r="E2017" s="4">
        <v>6810</v>
      </c>
      <c r="F2017">
        <f t="shared" si="62"/>
        <v>3</v>
      </c>
      <c r="G2017" s="6">
        <f t="shared" si="63"/>
        <v>1.4299489790507947</v>
      </c>
      <c r="H2017" s="4">
        <f>E2017*G2017*Inputs!$B$4/SUMPRODUCT($E$5:$E$6785,$G$5:$G$6785)</f>
        <v>4498.1047682401886</v>
      </c>
    </row>
    <row r="2018" spans="1:8" x14ac:dyDescent="0.2">
      <c r="A2018" s="167" t="s">
        <v>7013</v>
      </c>
      <c r="B2018" s="163" t="s">
        <v>3821</v>
      </c>
      <c r="C2018" s="164" t="s">
        <v>3822</v>
      </c>
      <c r="D2018">
        <v>143.6</v>
      </c>
      <c r="E2018" s="4">
        <v>6499</v>
      </c>
      <c r="F2018">
        <f t="shared" si="62"/>
        <v>8</v>
      </c>
      <c r="G2018" s="6">
        <f t="shared" si="63"/>
        <v>3.4964063234208851</v>
      </c>
      <c r="H2018" s="4">
        <f>E2018*G2018*Inputs!$B$4/SUMPRODUCT($E$5:$E$6785,$G$5:$G$6785)</f>
        <v>10496.157689129192</v>
      </c>
    </row>
    <row r="2019" spans="1:8" x14ac:dyDescent="0.2">
      <c r="A2019" s="167" t="s">
        <v>7013</v>
      </c>
      <c r="B2019" s="163" t="s">
        <v>3823</v>
      </c>
      <c r="C2019" s="164" t="s">
        <v>3824</v>
      </c>
      <c r="D2019">
        <v>107.9</v>
      </c>
      <c r="E2019" s="4">
        <v>6094</v>
      </c>
      <c r="F2019">
        <f t="shared" si="62"/>
        <v>5</v>
      </c>
      <c r="G2019" s="6">
        <f t="shared" si="63"/>
        <v>2.0447540826884101</v>
      </c>
      <c r="H2019" s="4">
        <f>E2019*G2019*Inputs!$B$4/SUMPRODUCT($E$5:$E$6785,$G$5:$G$6785)</f>
        <v>5755.7967101653776</v>
      </c>
    </row>
    <row r="2020" spans="1:8" x14ac:dyDescent="0.2">
      <c r="A2020" s="167" t="s">
        <v>7013</v>
      </c>
      <c r="B2020" s="163" t="s">
        <v>3825</v>
      </c>
      <c r="C2020" s="164" t="s">
        <v>3826</v>
      </c>
      <c r="D2020">
        <v>155.4</v>
      </c>
      <c r="E2020" s="4">
        <v>7820</v>
      </c>
      <c r="F2020">
        <f t="shared" si="62"/>
        <v>9</v>
      </c>
      <c r="G2020" s="6">
        <f t="shared" si="63"/>
        <v>4.1810192586709229</v>
      </c>
      <c r="H2020" s="4">
        <f>E2020*G2020*Inputs!$B$4/SUMPRODUCT($E$5:$E$6785,$G$5:$G$6785)</f>
        <v>15102.56918114196</v>
      </c>
    </row>
    <row r="2021" spans="1:8" x14ac:dyDescent="0.2">
      <c r="A2021" s="167" t="s">
        <v>7013</v>
      </c>
      <c r="B2021" s="163" t="s">
        <v>3827</v>
      </c>
      <c r="C2021" s="164" t="s">
        <v>3828</v>
      </c>
      <c r="D2021">
        <v>134.6</v>
      </c>
      <c r="E2021" s="4">
        <v>7960</v>
      </c>
      <c r="F2021">
        <f t="shared" si="62"/>
        <v>7</v>
      </c>
      <c r="G2021" s="6">
        <f t="shared" si="63"/>
        <v>2.9238940129502371</v>
      </c>
      <c r="H2021" s="4">
        <f>E2021*G2021*Inputs!$B$4/SUMPRODUCT($E$5:$E$6785,$G$5:$G$6785)</f>
        <v>10750.696621172672</v>
      </c>
    </row>
    <row r="2022" spans="1:8" x14ac:dyDescent="0.2">
      <c r="A2022" s="167" t="s">
        <v>7013</v>
      </c>
      <c r="B2022" s="163" t="s">
        <v>3829</v>
      </c>
      <c r="C2022" s="164" t="s">
        <v>3830</v>
      </c>
      <c r="D2022">
        <v>81.900000000000006</v>
      </c>
      <c r="E2022" s="4">
        <v>9004</v>
      </c>
      <c r="F2022">
        <f t="shared" si="62"/>
        <v>3</v>
      </c>
      <c r="G2022" s="6">
        <f t="shared" si="63"/>
        <v>1.4299489790507947</v>
      </c>
      <c r="H2022" s="4">
        <f>E2022*G2022*Inputs!$B$4/SUMPRODUCT($E$5:$E$6785,$G$5:$G$6785)</f>
        <v>5947.2739109008317</v>
      </c>
    </row>
    <row r="2023" spans="1:8" x14ac:dyDescent="0.2">
      <c r="A2023" s="167" t="s">
        <v>7013</v>
      </c>
      <c r="B2023" s="163" t="s">
        <v>993</v>
      </c>
      <c r="C2023" s="164" t="s">
        <v>994</v>
      </c>
      <c r="D2023">
        <v>120.3</v>
      </c>
      <c r="E2023" s="4">
        <v>7581</v>
      </c>
      <c r="F2023">
        <f t="shared" si="62"/>
        <v>6</v>
      </c>
      <c r="G2023" s="6">
        <f t="shared" si="63"/>
        <v>2.4451266266449672</v>
      </c>
      <c r="H2023" s="4">
        <f>E2023*G2023*Inputs!$B$4/SUMPRODUCT($E$5:$E$6785,$G$5:$G$6785)</f>
        <v>8562.2866743770264</v>
      </c>
    </row>
    <row r="2024" spans="1:8" x14ac:dyDescent="0.2">
      <c r="A2024" s="167" t="s">
        <v>7013</v>
      </c>
      <c r="B2024" s="163" t="s">
        <v>995</v>
      </c>
      <c r="C2024" s="164" t="s">
        <v>996</v>
      </c>
      <c r="D2024">
        <v>89.5</v>
      </c>
      <c r="E2024" s="4">
        <v>9002</v>
      </c>
      <c r="F2024">
        <f t="shared" si="62"/>
        <v>4</v>
      </c>
      <c r="G2024" s="6">
        <f t="shared" si="63"/>
        <v>1.7099397688077311</v>
      </c>
      <c r="H2024" s="4">
        <f>E2024*G2024*Inputs!$B$4/SUMPRODUCT($E$5:$E$6785,$G$5:$G$6785)</f>
        <v>7110.1986467058096</v>
      </c>
    </row>
    <row r="2025" spans="1:8" x14ac:dyDescent="0.2">
      <c r="A2025" s="167" t="s">
        <v>7013</v>
      </c>
      <c r="B2025" s="163" t="s">
        <v>997</v>
      </c>
      <c r="C2025" s="164" t="s">
        <v>998</v>
      </c>
      <c r="D2025">
        <v>164.2</v>
      </c>
      <c r="E2025" s="4">
        <v>6979</v>
      </c>
      <c r="F2025">
        <f t="shared" si="62"/>
        <v>9</v>
      </c>
      <c r="G2025" s="6">
        <f t="shared" si="63"/>
        <v>4.1810192586709229</v>
      </c>
      <c r="H2025" s="4">
        <f>E2025*G2025*Inputs!$B$4/SUMPRODUCT($E$5:$E$6785,$G$5:$G$6785)</f>
        <v>13478.367047978229</v>
      </c>
    </row>
    <row r="2026" spans="1:8" x14ac:dyDescent="0.2">
      <c r="A2026" s="167" t="s">
        <v>7013</v>
      </c>
      <c r="B2026" s="163" t="s">
        <v>999</v>
      </c>
      <c r="C2026" s="164" t="s">
        <v>1000</v>
      </c>
      <c r="D2026">
        <v>145.9</v>
      </c>
      <c r="E2026" s="4">
        <v>8121</v>
      </c>
      <c r="F2026">
        <f t="shared" si="62"/>
        <v>8</v>
      </c>
      <c r="G2026" s="6">
        <f t="shared" si="63"/>
        <v>3.4964063234208851</v>
      </c>
      <c r="H2026" s="4">
        <f>E2026*G2026*Inputs!$B$4/SUMPRODUCT($E$5:$E$6785,$G$5:$G$6785)</f>
        <v>13115.755746025257</v>
      </c>
    </row>
    <row r="2027" spans="1:8" x14ac:dyDescent="0.2">
      <c r="A2027" s="167" t="s">
        <v>7013</v>
      </c>
      <c r="B2027" s="163" t="s">
        <v>1001</v>
      </c>
      <c r="C2027" s="164" t="s">
        <v>1002</v>
      </c>
      <c r="D2027">
        <v>65.2</v>
      </c>
      <c r="E2027" s="4">
        <v>5348</v>
      </c>
      <c r="F2027">
        <f t="shared" si="62"/>
        <v>2</v>
      </c>
      <c r="G2027" s="6">
        <f t="shared" si="63"/>
        <v>1.195804741189294</v>
      </c>
      <c r="H2027" s="4">
        <f>E2027*G2027*Inputs!$B$4/SUMPRODUCT($E$5:$E$6785,$G$5:$G$6785)</f>
        <v>2954.0210269223362</v>
      </c>
    </row>
    <row r="2028" spans="1:8" x14ac:dyDescent="0.2">
      <c r="A2028" s="167" t="s">
        <v>7013</v>
      </c>
      <c r="B2028" s="163" t="s">
        <v>1003</v>
      </c>
      <c r="C2028" s="164" t="s">
        <v>1004</v>
      </c>
      <c r="D2028">
        <v>107.6</v>
      </c>
      <c r="E2028" s="4">
        <v>8160</v>
      </c>
      <c r="F2028">
        <f t="shared" si="62"/>
        <v>5</v>
      </c>
      <c r="G2028" s="6">
        <f t="shared" si="63"/>
        <v>2.0447540826884101</v>
      </c>
      <c r="H2028" s="4">
        <f>E2028*G2028*Inputs!$B$4/SUMPRODUCT($E$5:$E$6785,$G$5:$G$6785)</f>
        <v>7707.138358212911</v>
      </c>
    </row>
    <row r="2029" spans="1:8" x14ac:dyDescent="0.2">
      <c r="A2029" s="167" t="s">
        <v>7013</v>
      </c>
      <c r="B2029" s="163" t="s">
        <v>1005</v>
      </c>
      <c r="C2029" s="164" t="s">
        <v>1006</v>
      </c>
      <c r="D2029">
        <v>102.3</v>
      </c>
      <c r="E2029" s="4">
        <v>7618</v>
      </c>
      <c r="F2029">
        <f t="shared" si="62"/>
        <v>5</v>
      </c>
      <c r="G2029" s="6">
        <f t="shared" si="63"/>
        <v>2.0447540826884101</v>
      </c>
      <c r="H2029" s="4">
        <f>E2029*G2029*Inputs!$B$4/SUMPRODUCT($E$5:$E$6785,$G$5:$G$6785)</f>
        <v>7195.218138831613</v>
      </c>
    </row>
    <row r="2030" spans="1:8" x14ac:dyDescent="0.2">
      <c r="A2030" s="167" t="s">
        <v>7013</v>
      </c>
      <c r="B2030" s="163" t="s">
        <v>1007</v>
      </c>
      <c r="C2030" s="164" t="s">
        <v>1008</v>
      </c>
      <c r="D2030">
        <v>91.7</v>
      </c>
      <c r="E2030" s="4">
        <v>6988</v>
      </c>
      <c r="F2030">
        <f t="shared" si="62"/>
        <v>4</v>
      </c>
      <c r="G2030" s="6">
        <f t="shared" si="63"/>
        <v>1.7099397688077311</v>
      </c>
      <c r="H2030" s="4">
        <f>E2030*G2030*Inputs!$B$4/SUMPRODUCT($E$5:$E$6785,$G$5:$G$6785)</f>
        <v>5519.4476941990888</v>
      </c>
    </row>
    <row r="2031" spans="1:8" x14ac:dyDescent="0.2">
      <c r="A2031" s="167" t="s">
        <v>7013</v>
      </c>
      <c r="B2031" s="163" t="s">
        <v>1009</v>
      </c>
      <c r="C2031" s="164" t="s">
        <v>1010</v>
      </c>
      <c r="D2031">
        <v>63.6</v>
      </c>
      <c r="E2031" s="4">
        <v>5762</v>
      </c>
      <c r="F2031">
        <f t="shared" si="62"/>
        <v>2</v>
      </c>
      <c r="G2031" s="6">
        <f t="shared" si="63"/>
        <v>1.195804741189294</v>
      </c>
      <c r="H2031" s="4">
        <f>E2031*G2031*Inputs!$B$4/SUMPRODUCT($E$5:$E$6785,$G$5:$G$6785)</f>
        <v>3182.6980473310591</v>
      </c>
    </row>
    <row r="2032" spans="1:8" x14ac:dyDescent="0.2">
      <c r="A2032" s="167" t="s">
        <v>7013</v>
      </c>
      <c r="B2032" s="163" t="s">
        <v>1011</v>
      </c>
      <c r="C2032" s="164" t="s">
        <v>1012</v>
      </c>
      <c r="D2032">
        <v>98.9</v>
      </c>
      <c r="E2032" s="4">
        <v>5835</v>
      </c>
      <c r="F2032">
        <f t="shared" si="62"/>
        <v>4</v>
      </c>
      <c r="G2032" s="6">
        <f t="shared" si="63"/>
        <v>1.7099397688077311</v>
      </c>
      <c r="H2032" s="4">
        <f>E2032*G2032*Inputs!$B$4/SUMPRODUCT($E$5:$E$6785,$G$5:$G$6785)</f>
        <v>4608.7546215872462</v>
      </c>
    </row>
    <row r="2033" spans="1:8" x14ac:dyDescent="0.2">
      <c r="A2033" s="167" t="s">
        <v>7013</v>
      </c>
      <c r="B2033" s="163" t="s">
        <v>1013</v>
      </c>
      <c r="C2033" s="164" t="s">
        <v>1014</v>
      </c>
      <c r="D2033">
        <v>86.6</v>
      </c>
      <c r="E2033" s="4">
        <v>5841</v>
      </c>
      <c r="F2033">
        <f t="shared" si="62"/>
        <v>3</v>
      </c>
      <c r="G2033" s="6">
        <f t="shared" si="63"/>
        <v>1.4299489790507947</v>
      </c>
      <c r="H2033" s="4">
        <f>E2033*G2033*Inputs!$B$4/SUMPRODUCT($E$5:$E$6785,$G$5:$G$6785)</f>
        <v>3858.0660721425766</v>
      </c>
    </row>
    <row r="2034" spans="1:8" x14ac:dyDescent="0.2">
      <c r="A2034" s="167" t="s">
        <v>7013</v>
      </c>
      <c r="B2034" s="163" t="s">
        <v>1015</v>
      </c>
      <c r="C2034" s="164" t="s">
        <v>1016</v>
      </c>
      <c r="D2034">
        <v>101.6</v>
      </c>
      <c r="E2034" s="4">
        <v>6081</v>
      </c>
      <c r="F2034">
        <f t="shared" si="62"/>
        <v>5</v>
      </c>
      <c r="G2034" s="6">
        <f t="shared" si="63"/>
        <v>2.0447540826884101</v>
      </c>
      <c r="H2034" s="4">
        <f>E2034*G2034*Inputs!$B$4/SUMPRODUCT($E$5:$E$6785,$G$5:$G$6785)</f>
        <v>5743.5181809182259</v>
      </c>
    </row>
    <row r="2035" spans="1:8" x14ac:dyDescent="0.2">
      <c r="A2035" s="167" t="s">
        <v>7013</v>
      </c>
      <c r="B2035" s="163" t="s">
        <v>1017</v>
      </c>
      <c r="C2035" s="164" t="s">
        <v>1018</v>
      </c>
      <c r="D2035">
        <v>96.9</v>
      </c>
      <c r="E2035" s="4">
        <v>5977</v>
      </c>
      <c r="F2035">
        <f t="shared" si="62"/>
        <v>4</v>
      </c>
      <c r="G2035" s="6">
        <f t="shared" si="63"/>
        <v>1.7099397688077311</v>
      </c>
      <c r="H2035" s="4">
        <f>E2035*G2035*Inputs!$B$4/SUMPRODUCT($E$5:$E$6785,$G$5:$G$6785)</f>
        <v>4720.9128317441264</v>
      </c>
    </row>
    <row r="2036" spans="1:8" x14ac:dyDescent="0.2">
      <c r="A2036" s="167" t="s">
        <v>7013</v>
      </c>
      <c r="B2036" s="163" t="s">
        <v>1019</v>
      </c>
      <c r="C2036" s="164" t="s">
        <v>1020</v>
      </c>
      <c r="D2036">
        <v>102.9</v>
      </c>
      <c r="E2036" s="4">
        <v>9475</v>
      </c>
      <c r="F2036">
        <f t="shared" si="62"/>
        <v>5</v>
      </c>
      <c r="G2036" s="6">
        <f t="shared" si="63"/>
        <v>2.0447540826884101</v>
      </c>
      <c r="H2036" s="4">
        <f>E2036*G2036*Inputs!$B$4/SUMPRODUCT($E$5:$E$6785,$G$5:$G$6785)</f>
        <v>8949.1588166749189</v>
      </c>
    </row>
    <row r="2037" spans="1:8" x14ac:dyDescent="0.2">
      <c r="A2037" s="167" t="s">
        <v>7013</v>
      </c>
      <c r="B2037" s="163" t="s">
        <v>1021</v>
      </c>
      <c r="C2037" s="164" t="s">
        <v>1022</v>
      </c>
      <c r="D2037">
        <v>86.4</v>
      </c>
      <c r="E2037" s="4">
        <v>7172</v>
      </c>
      <c r="F2037">
        <f t="shared" si="62"/>
        <v>3</v>
      </c>
      <c r="G2037" s="6">
        <f t="shared" si="63"/>
        <v>1.4299489790507947</v>
      </c>
      <c r="H2037" s="4">
        <f>E2037*G2037*Inputs!$B$4/SUMPRODUCT($E$5:$E$6785,$G$5:$G$6785)</f>
        <v>4737.2110716326924</v>
      </c>
    </row>
    <row r="2038" spans="1:8" x14ac:dyDescent="0.2">
      <c r="A2038" s="167" t="s">
        <v>7013</v>
      </c>
      <c r="B2038" s="163" t="s">
        <v>1023</v>
      </c>
      <c r="C2038" s="164" t="s">
        <v>1024</v>
      </c>
      <c r="D2038">
        <v>114</v>
      </c>
      <c r="E2038" s="4">
        <v>7895</v>
      </c>
      <c r="F2038">
        <f t="shared" si="62"/>
        <v>6</v>
      </c>
      <c r="G2038" s="6">
        <f t="shared" si="63"/>
        <v>2.4451266266449672</v>
      </c>
      <c r="H2038" s="4">
        <f>E2038*G2038*Inputs!$B$4/SUMPRODUCT($E$5:$E$6785,$G$5:$G$6785)</f>
        <v>8916.9309186395749</v>
      </c>
    </row>
    <row r="2039" spans="1:8" x14ac:dyDescent="0.2">
      <c r="A2039" s="167" t="s">
        <v>7013</v>
      </c>
      <c r="B2039" s="163" t="s">
        <v>1025</v>
      </c>
      <c r="C2039" s="164" t="s">
        <v>1026</v>
      </c>
      <c r="D2039">
        <v>64.900000000000006</v>
      </c>
      <c r="E2039" s="4">
        <v>5991</v>
      </c>
      <c r="F2039">
        <f t="shared" si="62"/>
        <v>2</v>
      </c>
      <c r="G2039" s="6">
        <f t="shared" si="63"/>
        <v>1.195804741189294</v>
      </c>
      <c r="H2039" s="4">
        <f>E2039*G2039*Inputs!$B$4/SUMPRODUCT($E$5:$E$6785,$G$5:$G$6785)</f>
        <v>3309.1884764943379</v>
      </c>
    </row>
    <row r="2040" spans="1:8" x14ac:dyDescent="0.2">
      <c r="A2040" s="167" t="s">
        <v>7013</v>
      </c>
      <c r="B2040" s="163" t="s">
        <v>1027</v>
      </c>
      <c r="C2040" s="164" t="s">
        <v>1028</v>
      </c>
      <c r="D2040">
        <v>142.5</v>
      </c>
      <c r="E2040" s="4">
        <v>6209</v>
      </c>
      <c r="F2040">
        <f t="shared" si="62"/>
        <v>8</v>
      </c>
      <c r="G2040" s="6">
        <f t="shared" si="63"/>
        <v>3.4964063234208851</v>
      </c>
      <c r="H2040" s="4">
        <f>E2040*G2040*Inputs!$B$4/SUMPRODUCT($E$5:$E$6785,$G$5:$G$6785)</f>
        <v>10027.795521126811</v>
      </c>
    </row>
    <row r="2041" spans="1:8" x14ac:dyDescent="0.2">
      <c r="A2041" s="167" t="s">
        <v>7013</v>
      </c>
      <c r="B2041" s="163" t="s">
        <v>1029</v>
      </c>
      <c r="C2041" s="164" t="s">
        <v>1030</v>
      </c>
      <c r="D2041">
        <v>77.7</v>
      </c>
      <c r="E2041" s="4">
        <v>5585</v>
      </c>
      <c r="F2041">
        <f t="shared" si="62"/>
        <v>3</v>
      </c>
      <c r="G2041" s="6">
        <f t="shared" si="63"/>
        <v>1.4299489790507947</v>
      </c>
      <c r="H2041" s="4">
        <f>E2041*G2041*Inputs!$B$4/SUMPRODUCT($E$5:$E$6785,$G$5:$G$6785)</f>
        <v>3688.9743216771594</v>
      </c>
    </row>
    <row r="2042" spans="1:8" x14ac:dyDescent="0.2">
      <c r="A2042" s="167" t="s">
        <v>7013</v>
      </c>
      <c r="B2042" s="163" t="s">
        <v>8666</v>
      </c>
      <c r="C2042" s="164" t="s">
        <v>8667</v>
      </c>
      <c r="D2042">
        <v>93.2</v>
      </c>
      <c r="E2042" s="4">
        <v>8875</v>
      </c>
      <c r="F2042">
        <f t="shared" si="62"/>
        <v>4</v>
      </c>
      <c r="G2042" s="6">
        <f t="shared" si="63"/>
        <v>1.7099397688077311</v>
      </c>
      <c r="H2042" s="4">
        <f>E2042*G2042*Inputs!$B$4/SUMPRODUCT($E$5:$E$6785,$G$5:$G$6785)</f>
        <v>7009.888134804939</v>
      </c>
    </row>
    <row r="2043" spans="1:8" x14ac:dyDescent="0.2">
      <c r="A2043" s="167" t="s">
        <v>7013</v>
      </c>
      <c r="B2043" s="163" t="s">
        <v>8668</v>
      </c>
      <c r="C2043" s="164" t="s">
        <v>8669</v>
      </c>
      <c r="D2043">
        <v>71.599999999999994</v>
      </c>
      <c r="E2043" s="4">
        <v>6142</v>
      </c>
      <c r="F2043">
        <f t="shared" si="62"/>
        <v>2</v>
      </c>
      <c r="G2043" s="6">
        <f t="shared" si="63"/>
        <v>1.195804741189294</v>
      </c>
      <c r="H2043" s="4">
        <f>E2043*G2043*Inputs!$B$4/SUMPRODUCT($E$5:$E$6785,$G$5:$G$6785)</f>
        <v>3392.5948293487268</v>
      </c>
    </row>
    <row r="2044" spans="1:8" x14ac:dyDescent="0.2">
      <c r="A2044" s="167" t="s">
        <v>7013</v>
      </c>
      <c r="B2044" s="163" t="s">
        <v>8670</v>
      </c>
      <c r="C2044" s="164" t="s">
        <v>8671</v>
      </c>
      <c r="D2044">
        <v>79.900000000000006</v>
      </c>
      <c r="E2044" s="4">
        <v>5922</v>
      </c>
      <c r="F2044">
        <f t="shared" si="62"/>
        <v>3</v>
      </c>
      <c r="G2044" s="6">
        <f t="shared" si="63"/>
        <v>1.4299489790507947</v>
      </c>
      <c r="H2044" s="4">
        <f>E2044*G2044*Inputs!$B$4/SUMPRODUCT($E$5:$E$6785,$G$5:$G$6785)</f>
        <v>3911.5677588132744</v>
      </c>
    </row>
    <row r="2045" spans="1:8" x14ac:dyDescent="0.2">
      <c r="A2045" s="167" t="s">
        <v>7013</v>
      </c>
      <c r="B2045" s="163" t="s">
        <v>8672</v>
      </c>
      <c r="C2045" s="164" t="s">
        <v>8673</v>
      </c>
      <c r="D2045">
        <v>71.8</v>
      </c>
      <c r="E2045" s="4">
        <v>6262</v>
      </c>
      <c r="F2045">
        <f t="shared" si="62"/>
        <v>2</v>
      </c>
      <c r="G2045" s="6">
        <f t="shared" si="63"/>
        <v>1.195804741189294</v>
      </c>
      <c r="H2045" s="4">
        <f>E2045*G2045*Inputs!$B$4/SUMPRODUCT($E$5:$E$6785,$G$5:$G$6785)</f>
        <v>3458.8780236700959</v>
      </c>
    </row>
    <row r="2046" spans="1:8" x14ac:dyDescent="0.2">
      <c r="A2046" s="167" t="s">
        <v>7013</v>
      </c>
      <c r="B2046" s="163" t="s">
        <v>8674</v>
      </c>
      <c r="C2046" s="164" t="s">
        <v>8675</v>
      </c>
      <c r="D2046">
        <v>70.099999999999994</v>
      </c>
      <c r="E2046" s="4">
        <v>7942</v>
      </c>
      <c r="F2046">
        <f t="shared" si="62"/>
        <v>2</v>
      </c>
      <c r="G2046" s="6">
        <f t="shared" si="63"/>
        <v>1.195804741189294</v>
      </c>
      <c r="H2046" s="4">
        <f>E2046*G2046*Inputs!$B$4/SUMPRODUCT($E$5:$E$6785,$G$5:$G$6785)</f>
        <v>4386.8427441692593</v>
      </c>
    </row>
    <row r="2047" spans="1:8" x14ac:dyDescent="0.2">
      <c r="A2047" s="167" t="s">
        <v>8678</v>
      </c>
      <c r="B2047" s="163" t="s">
        <v>8676</v>
      </c>
      <c r="C2047" s="164" t="s">
        <v>8677</v>
      </c>
      <c r="D2047">
        <v>135.4</v>
      </c>
      <c r="E2047" s="4">
        <v>7702</v>
      </c>
      <c r="F2047">
        <f t="shared" si="62"/>
        <v>7</v>
      </c>
      <c r="G2047" s="6">
        <f t="shared" si="63"/>
        <v>2.9238940129502371</v>
      </c>
      <c r="H2047" s="4">
        <f>E2047*G2047*Inputs!$B$4/SUMPRODUCT($E$5:$E$6785,$G$5:$G$6785)</f>
        <v>10402.24439400401</v>
      </c>
    </row>
    <row r="2048" spans="1:8" x14ac:dyDescent="0.2">
      <c r="A2048" s="167" t="s">
        <v>8678</v>
      </c>
      <c r="B2048" s="163" t="s">
        <v>8679</v>
      </c>
      <c r="C2048" s="164" t="s">
        <v>8680</v>
      </c>
      <c r="D2048">
        <v>122.4</v>
      </c>
      <c r="E2048" s="4">
        <v>7054</v>
      </c>
      <c r="F2048">
        <f t="shared" si="62"/>
        <v>6</v>
      </c>
      <c r="G2048" s="6">
        <f t="shared" si="63"/>
        <v>2.4451266266449672</v>
      </c>
      <c r="H2048" s="4">
        <f>E2048*G2048*Inputs!$B$4/SUMPRODUCT($E$5:$E$6785,$G$5:$G$6785)</f>
        <v>7967.0716529554875</v>
      </c>
    </row>
    <row r="2049" spans="1:8" x14ac:dyDescent="0.2">
      <c r="A2049" s="167" t="s">
        <v>8678</v>
      </c>
      <c r="B2049" s="163" t="s">
        <v>8681</v>
      </c>
      <c r="C2049" s="164" t="s">
        <v>8682</v>
      </c>
      <c r="D2049">
        <v>133.1</v>
      </c>
      <c r="E2049" s="4">
        <v>7315</v>
      </c>
      <c r="F2049">
        <f t="shared" si="62"/>
        <v>7</v>
      </c>
      <c r="G2049" s="6">
        <f t="shared" si="63"/>
        <v>2.9238940129502371</v>
      </c>
      <c r="H2049" s="4">
        <f>E2049*G2049*Inputs!$B$4/SUMPRODUCT($E$5:$E$6785,$G$5:$G$6785)</f>
        <v>9879.5660532510174</v>
      </c>
    </row>
    <row r="2050" spans="1:8" x14ac:dyDescent="0.2">
      <c r="A2050" s="167" t="s">
        <v>8678</v>
      </c>
      <c r="B2050" s="163" t="s">
        <v>8683</v>
      </c>
      <c r="C2050" s="164" t="s">
        <v>8684</v>
      </c>
      <c r="D2050">
        <v>165.8</v>
      </c>
      <c r="E2050" s="4">
        <v>5371</v>
      </c>
      <c r="F2050">
        <f t="shared" si="62"/>
        <v>9</v>
      </c>
      <c r="G2050" s="6">
        <f t="shared" si="63"/>
        <v>4.1810192586709229</v>
      </c>
      <c r="H2050" s="4">
        <f>E2050*G2050*Inputs!$B$4/SUMPRODUCT($E$5:$E$6785,$G$5:$G$6785)</f>
        <v>10372.87711917052</v>
      </c>
    </row>
    <row r="2051" spans="1:8" x14ac:dyDescent="0.2">
      <c r="A2051" s="167" t="s">
        <v>8678</v>
      </c>
      <c r="B2051" s="163" t="s">
        <v>8685</v>
      </c>
      <c r="C2051" s="164" t="s">
        <v>8686</v>
      </c>
      <c r="D2051">
        <v>131.19999999999999</v>
      </c>
      <c r="E2051" s="4">
        <v>6009</v>
      </c>
      <c r="F2051">
        <f t="shared" si="62"/>
        <v>7</v>
      </c>
      <c r="G2051" s="6">
        <f t="shared" si="63"/>
        <v>2.9238940129502371</v>
      </c>
      <c r="H2051" s="4">
        <f>E2051*G2051*Inputs!$B$4/SUMPRODUCT($E$5:$E$6785,$G$5:$G$6785)</f>
        <v>8115.6954769631393</v>
      </c>
    </row>
    <row r="2052" spans="1:8" x14ac:dyDescent="0.2">
      <c r="A2052" s="167" t="s">
        <v>8678</v>
      </c>
      <c r="B2052" s="163" t="s">
        <v>8687</v>
      </c>
      <c r="C2052" s="164" t="s">
        <v>8688</v>
      </c>
      <c r="D2052">
        <v>81.2</v>
      </c>
      <c r="E2052" s="4">
        <v>6192</v>
      </c>
      <c r="F2052">
        <f t="shared" si="62"/>
        <v>3</v>
      </c>
      <c r="G2052" s="6">
        <f t="shared" si="63"/>
        <v>1.4299489790507947</v>
      </c>
      <c r="H2052" s="4">
        <f>E2052*G2052*Inputs!$B$4/SUMPRODUCT($E$5:$E$6785,$G$5:$G$6785)</f>
        <v>4089.9067143822685</v>
      </c>
    </row>
    <row r="2053" spans="1:8" x14ac:dyDescent="0.2">
      <c r="A2053" s="167" t="s">
        <v>8678</v>
      </c>
      <c r="B2053" s="163" t="s">
        <v>8689</v>
      </c>
      <c r="C2053" s="164" t="s">
        <v>8690</v>
      </c>
      <c r="D2053">
        <v>123.4</v>
      </c>
      <c r="E2053" s="4">
        <v>5523</v>
      </c>
      <c r="F2053">
        <f t="shared" si="62"/>
        <v>6</v>
      </c>
      <c r="G2053" s="6">
        <f t="shared" si="63"/>
        <v>2.4451266266449672</v>
      </c>
      <c r="H2053" s="4">
        <f>E2053*G2053*Inputs!$B$4/SUMPRODUCT($E$5:$E$6785,$G$5:$G$6785)</f>
        <v>6237.8986021084711</v>
      </c>
    </row>
    <row r="2054" spans="1:8" x14ac:dyDescent="0.2">
      <c r="A2054" s="167" t="s">
        <v>8678</v>
      </c>
      <c r="B2054" s="163" t="s">
        <v>8691</v>
      </c>
      <c r="C2054" s="164" t="s">
        <v>8692</v>
      </c>
      <c r="D2054">
        <v>101.4</v>
      </c>
      <c r="E2054" s="4">
        <v>9575</v>
      </c>
      <c r="F2054">
        <f t="shared" ref="F2054:F2117" si="64">VLOOKUP(D2054,$K$5:$L$15,2)</f>
        <v>5</v>
      </c>
      <c r="G2054" s="6">
        <f t="shared" ref="G2054:G2117" si="65">VLOOKUP(F2054,$L$5:$M$15,2,0)</f>
        <v>2.0447540826884101</v>
      </c>
      <c r="H2054" s="4">
        <f>E2054*G2054*Inputs!$B$4/SUMPRODUCT($E$5:$E$6785,$G$5:$G$6785)</f>
        <v>9043.6090416530169</v>
      </c>
    </row>
    <row r="2055" spans="1:8" x14ac:dyDescent="0.2">
      <c r="A2055" s="167" t="s">
        <v>8678</v>
      </c>
      <c r="B2055" s="163" t="s">
        <v>8693</v>
      </c>
      <c r="C2055" s="164" t="s">
        <v>8694</v>
      </c>
      <c r="D2055">
        <v>170.6</v>
      </c>
      <c r="E2055" s="4">
        <v>5495</v>
      </c>
      <c r="F2055">
        <f t="shared" si="64"/>
        <v>10</v>
      </c>
      <c r="G2055" s="6">
        <f t="shared" si="65"/>
        <v>4.9996826525224378</v>
      </c>
      <c r="H2055" s="4">
        <f>E2055*G2055*Inputs!$B$4/SUMPRODUCT($E$5:$E$6785,$G$5:$G$6785)</f>
        <v>12690.304661261391</v>
      </c>
    </row>
    <row r="2056" spans="1:8" x14ac:dyDescent="0.2">
      <c r="A2056" s="167" t="s">
        <v>8678</v>
      </c>
      <c r="B2056" s="163" t="s">
        <v>1920</v>
      </c>
      <c r="C2056" s="164" t="s">
        <v>1921</v>
      </c>
      <c r="D2056">
        <v>141.5</v>
      </c>
      <c r="E2056" s="4">
        <v>9956</v>
      </c>
      <c r="F2056">
        <f t="shared" si="64"/>
        <v>8</v>
      </c>
      <c r="G2056" s="6">
        <f t="shared" si="65"/>
        <v>3.4964063234208851</v>
      </c>
      <c r="H2056" s="4">
        <f>E2056*G2056*Inputs!$B$4/SUMPRODUCT($E$5:$E$6785,$G$5:$G$6785)</f>
        <v>16079.357740109283</v>
      </c>
    </row>
    <row r="2057" spans="1:8" x14ac:dyDescent="0.2">
      <c r="A2057" s="167" t="s">
        <v>8678</v>
      </c>
      <c r="B2057" s="163" t="s">
        <v>1922</v>
      </c>
      <c r="C2057" s="164" t="s">
        <v>1923</v>
      </c>
      <c r="D2057">
        <v>103.7</v>
      </c>
      <c r="E2057" s="4">
        <v>5618</v>
      </c>
      <c r="F2057">
        <f t="shared" si="64"/>
        <v>5</v>
      </c>
      <c r="G2057" s="6">
        <f t="shared" si="65"/>
        <v>2.0447540826884101</v>
      </c>
      <c r="H2057" s="4">
        <f>E2057*G2057*Inputs!$B$4/SUMPRODUCT($E$5:$E$6785,$G$5:$G$6785)</f>
        <v>5306.2136392696257</v>
      </c>
    </row>
    <row r="2058" spans="1:8" x14ac:dyDescent="0.2">
      <c r="A2058" s="167" t="s">
        <v>8678</v>
      </c>
      <c r="B2058" s="163" t="s">
        <v>1924</v>
      </c>
      <c r="C2058" s="164" t="s">
        <v>1925</v>
      </c>
      <c r="D2058">
        <v>112.3</v>
      </c>
      <c r="E2058" s="4">
        <v>5097</v>
      </c>
      <c r="F2058">
        <f t="shared" si="64"/>
        <v>6</v>
      </c>
      <c r="G2058" s="6">
        <f t="shared" si="65"/>
        <v>2.4451266266449672</v>
      </c>
      <c r="H2058" s="4">
        <f>E2058*G2058*Inputs!$B$4/SUMPRODUCT($E$5:$E$6785,$G$5:$G$6785)</f>
        <v>5756.7570477904901</v>
      </c>
    </row>
    <row r="2059" spans="1:8" x14ac:dyDescent="0.2">
      <c r="A2059" s="167" t="s">
        <v>8678</v>
      </c>
      <c r="B2059" s="163" t="s">
        <v>1926</v>
      </c>
      <c r="C2059" s="164" t="s">
        <v>1927</v>
      </c>
      <c r="D2059">
        <v>139.4</v>
      </c>
      <c r="E2059" s="4">
        <v>8547</v>
      </c>
      <c r="F2059">
        <f t="shared" si="64"/>
        <v>8</v>
      </c>
      <c r="G2059" s="6">
        <f t="shared" si="65"/>
        <v>3.4964063234208851</v>
      </c>
      <c r="H2059" s="4">
        <f>E2059*G2059*Inputs!$B$4/SUMPRODUCT($E$5:$E$6785,$G$5:$G$6785)</f>
        <v>13803.763620401169</v>
      </c>
    </row>
    <row r="2060" spans="1:8" x14ac:dyDescent="0.2">
      <c r="A2060" s="167" t="s">
        <v>8678</v>
      </c>
      <c r="B2060" s="163" t="s">
        <v>1928</v>
      </c>
      <c r="C2060" s="164" t="s">
        <v>1929</v>
      </c>
      <c r="D2060">
        <v>175</v>
      </c>
      <c r="E2060" s="4">
        <v>8065</v>
      </c>
      <c r="F2060">
        <f t="shared" si="64"/>
        <v>10</v>
      </c>
      <c r="G2060" s="6">
        <f t="shared" si="65"/>
        <v>4.9996826525224378</v>
      </c>
      <c r="H2060" s="4">
        <f>E2060*G2060*Inputs!$B$4/SUMPRODUCT($E$5:$E$6785,$G$5:$G$6785)</f>
        <v>18625.533592915941</v>
      </c>
    </row>
    <row r="2061" spans="1:8" x14ac:dyDescent="0.2">
      <c r="A2061" s="167" t="s">
        <v>8678</v>
      </c>
      <c r="B2061" s="163" t="s">
        <v>1930</v>
      </c>
      <c r="C2061" s="164" t="s">
        <v>1931</v>
      </c>
      <c r="D2061">
        <v>150.1</v>
      </c>
      <c r="E2061" s="4">
        <v>9279</v>
      </c>
      <c r="F2061">
        <f t="shared" si="64"/>
        <v>9</v>
      </c>
      <c r="G2061" s="6">
        <f t="shared" si="65"/>
        <v>4.1810192586709229</v>
      </c>
      <c r="H2061" s="4">
        <f>E2061*G2061*Inputs!$B$4/SUMPRODUCT($E$5:$E$6785,$G$5:$G$6785)</f>
        <v>17920.299160078805</v>
      </c>
    </row>
    <row r="2062" spans="1:8" x14ac:dyDescent="0.2">
      <c r="A2062" s="167" t="s">
        <v>8678</v>
      </c>
      <c r="B2062" s="163" t="s">
        <v>1932</v>
      </c>
      <c r="C2062" s="164" t="s">
        <v>1933</v>
      </c>
      <c r="D2062">
        <v>161</v>
      </c>
      <c r="E2062" s="4">
        <v>11090</v>
      </c>
      <c r="F2062">
        <f t="shared" si="64"/>
        <v>9</v>
      </c>
      <c r="G2062" s="6">
        <f t="shared" si="65"/>
        <v>4.1810192586709229</v>
      </c>
      <c r="H2062" s="4">
        <f>E2062*G2062*Inputs!$B$4/SUMPRODUCT($E$5:$E$6785,$G$5:$G$6785)</f>
        <v>21417.837879650175</v>
      </c>
    </row>
    <row r="2063" spans="1:8" x14ac:dyDescent="0.2">
      <c r="A2063" s="167" t="s">
        <v>8678</v>
      </c>
      <c r="B2063" s="163" t="s">
        <v>1934</v>
      </c>
      <c r="C2063" s="164" t="s">
        <v>1935</v>
      </c>
      <c r="D2063">
        <v>146.80000000000001</v>
      </c>
      <c r="E2063" s="4">
        <v>9830</v>
      </c>
      <c r="F2063">
        <f t="shared" si="64"/>
        <v>8</v>
      </c>
      <c r="G2063" s="6">
        <f t="shared" si="65"/>
        <v>3.4964063234208851</v>
      </c>
      <c r="H2063" s="4">
        <f>E2063*G2063*Inputs!$B$4/SUMPRODUCT($E$5:$E$6785,$G$5:$G$6785)</f>
        <v>15875.862453322041</v>
      </c>
    </row>
    <row r="2064" spans="1:8" x14ac:dyDescent="0.2">
      <c r="A2064" s="167" t="s">
        <v>8678</v>
      </c>
      <c r="B2064" s="163" t="s">
        <v>1936</v>
      </c>
      <c r="C2064" s="164" t="s">
        <v>1937</v>
      </c>
      <c r="D2064">
        <v>158.19999999999999</v>
      </c>
      <c r="E2064" s="4">
        <v>6139</v>
      </c>
      <c r="F2064">
        <f t="shared" si="64"/>
        <v>9</v>
      </c>
      <c r="G2064" s="6">
        <f t="shared" si="65"/>
        <v>4.1810192586709229</v>
      </c>
      <c r="H2064" s="4">
        <f>E2064*G2064*Inputs!$B$4/SUMPRODUCT($E$5:$E$6785,$G$5:$G$6785)</f>
        <v>11856.096189645843</v>
      </c>
    </row>
    <row r="2065" spans="1:8" x14ac:dyDescent="0.2">
      <c r="A2065" s="167" t="s">
        <v>8678</v>
      </c>
      <c r="B2065" s="163" t="s">
        <v>1938</v>
      </c>
      <c r="C2065" s="164" t="s">
        <v>1939</v>
      </c>
      <c r="D2065">
        <v>156.5</v>
      </c>
      <c r="E2065" s="4">
        <v>5580</v>
      </c>
      <c r="F2065">
        <f t="shared" si="64"/>
        <v>9</v>
      </c>
      <c r="G2065" s="6">
        <f t="shared" si="65"/>
        <v>4.1810192586709229</v>
      </c>
      <c r="H2065" s="4">
        <f>E2065*G2065*Inputs!$B$4/SUMPRODUCT($E$5:$E$6785,$G$5:$G$6785)</f>
        <v>10776.513558922268</v>
      </c>
    </row>
    <row r="2066" spans="1:8" x14ac:dyDescent="0.2">
      <c r="A2066" s="167" t="s">
        <v>8678</v>
      </c>
      <c r="B2066" s="163" t="s">
        <v>1940</v>
      </c>
      <c r="C2066" s="164" t="s">
        <v>1941</v>
      </c>
      <c r="D2066">
        <v>185.6</v>
      </c>
      <c r="E2066" s="4">
        <v>6527</v>
      </c>
      <c r="F2066">
        <f t="shared" si="64"/>
        <v>10</v>
      </c>
      <c r="G2066" s="6">
        <f t="shared" si="65"/>
        <v>4.9996826525224378</v>
      </c>
      <c r="H2066" s="4">
        <f>E2066*G2066*Inputs!$B$4/SUMPRODUCT($E$5:$E$6785,$G$5:$G$6785)</f>
        <v>15073.633944322672</v>
      </c>
    </row>
    <row r="2067" spans="1:8" x14ac:dyDescent="0.2">
      <c r="A2067" s="167" t="s">
        <v>8678</v>
      </c>
      <c r="B2067" s="163" t="s">
        <v>1942</v>
      </c>
      <c r="C2067" s="164" t="s">
        <v>1943</v>
      </c>
      <c r="D2067">
        <v>126.3</v>
      </c>
      <c r="E2067" s="4">
        <v>8597</v>
      </c>
      <c r="F2067">
        <f t="shared" si="64"/>
        <v>7</v>
      </c>
      <c r="G2067" s="6">
        <f t="shared" si="65"/>
        <v>2.9238940129502371</v>
      </c>
      <c r="H2067" s="4">
        <f>E2067*G2067*Inputs!$B$4/SUMPRODUCT($E$5:$E$6785,$G$5:$G$6785)</f>
        <v>11611.022468872045</v>
      </c>
    </row>
    <row r="2068" spans="1:8" x14ac:dyDescent="0.2">
      <c r="A2068" s="167" t="s">
        <v>8678</v>
      </c>
      <c r="B2068" s="163" t="s">
        <v>1944</v>
      </c>
      <c r="C2068" s="164" t="s">
        <v>1945</v>
      </c>
      <c r="D2068">
        <v>131.6</v>
      </c>
      <c r="E2068" s="4">
        <v>11323</v>
      </c>
      <c r="F2068">
        <f t="shared" si="64"/>
        <v>7</v>
      </c>
      <c r="G2068" s="6">
        <f t="shared" si="65"/>
        <v>2.9238940129502371</v>
      </c>
      <c r="H2068" s="4">
        <f>E2068*G2068*Inputs!$B$4/SUMPRODUCT($E$5:$E$6785,$G$5:$G$6785)</f>
        <v>15292.730884615345</v>
      </c>
    </row>
    <row r="2069" spans="1:8" x14ac:dyDescent="0.2">
      <c r="A2069" s="167" t="s">
        <v>8678</v>
      </c>
      <c r="B2069" s="163" t="s">
        <v>1946</v>
      </c>
      <c r="C2069" s="164" t="s">
        <v>1947</v>
      </c>
      <c r="D2069">
        <v>152</v>
      </c>
      <c r="E2069" s="4">
        <v>11938</v>
      </c>
      <c r="F2069">
        <f t="shared" si="64"/>
        <v>9</v>
      </c>
      <c r="G2069" s="6">
        <f t="shared" si="65"/>
        <v>4.1810192586709229</v>
      </c>
      <c r="H2069" s="4">
        <f>E2069*G2069*Inputs!$B$4/SUMPRODUCT($E$5:$E$6785,$G$5:$G$6785)</f>
        <v>23055.558936633341</v>
      </c>
    </row>
    <row r="2070" spans="1:8" x14ac:dyDescent="0.2">
      <c r="A2070" s="167" t="s">
        <v>8678</v>
      </c>
      <c r="B2070" s="163" t="s">
        <v>1948</v>
      </c>
      <c r="C2070" s="164" t="s">
        <v>1949</v>
      </c>
      <c r="D2070">
        <v>150.5</v>
      </c>
      <c r="E2070" s="4">
        <v>6801</v>
      </c>
      <c r="F2070">
        <f t="shared" si="64"/>
        <v>9</v>
      </c>
      <c r="G2070" s="6">
        <f t="shared" si="65"/>
        <v>4.1810192586709229</v>
      </c>
      <c r="H2070" s="4">
        <f>E2070*G2070*Inputs!$B$4/SUMPRODUCT($E$5:$E$6785,$G$5:$G$6785)</f>
        <v>13134.60012799827</v>
      </c>
    </row>
    <row r="2071" spans="1:8" x14ac:dyDescent="0.2">
      <c r="A2071" s="167" t="s">
        <v>8678</v>
      </c>
      <c r="B2071" s="163" t="s">
        <v>1950</v>
      </c>
      <c r="C2071" s="164" t="s">
        <v>1951</v>
      </c>
      <c r="D2071">
        <v>103.2</v>
      </c>
      <c r="E2071" s="4">
        <v>5564</v>
      </c>
      <c r="F2071">
        <f t="shared" si="64"/>
        <v>5</v>
      </c>
      <c r="G2071" s="6">
        <f t="shared" si="65"/>
        <v>2.0447540826884101</v>
      </c>
      <c r="H2071" s="4">
        <f>E2071*G2071*Inputs!$B$4/SUMPRODUCT($E$5:$E$6785,$G$5:$G$6785)</f>
        <v>5255.210517781451</v>
      </c>
    </row>
    <row r="2072" spans="1:8" x14ac:dyDescent="0.2">
      <c r="A2072" s="167" t="s">
        <v>8678</v>
      </c>
      <c r="B2072" s="163" t="s">
        <v>1952</v>
      </c>
      <c r="C2072" s="164" t="s">
        <v>1953</v>
      </c>
      <c r="D2072">
        <v>169.1</v>
      </c>
      <c r="E2072" s="4">
        <v>10305</v>
      </c>
      <c r="F2072">
        <f t="shared" si="64"/>
        <v>10</v>
      </c>
      <c r="G2072" s="6">
        <f t="shared" si="65"/>
        <v>4.9996826525224378</v>
      </c>
      <c r="H2072" s="4">
        <f>E2072*G2072*Inputs!$B$4/SUMPRODUCT($E$5:$E$6785,$G$5:$G$6785)</f>
        <v>23798.651416614852</v>
      </c>
    </row>
    <row r="2073" spans="1:8" x14ac:dyDescent="0.2">
      <c r="A2073" s="167" t="s">
        <v>8678</v>
      </c>
      <c r="B2073" s="163" t="s">
        <v>1954</v>
      </c>
      <c r="C2073" s="164" t="s">
        <v>1955</v>
      </c>
      <c r="D2073">
        <v>123.1</v>
      </c>
      <c r="E2073" s="4">
        <v>6386</v>
      </c>
      <c r="F2073">
        <f t="shared" si="64"/>
        <v>6</v>
      </c>
      <c r="G2073" s="6">
        <f t="shared" si="65"/>
        <v>2.4451266266449672</v>
      </c>
      <c r="H2073" s="4">
        <f>E2073*G2073*Inputs!$B$4/SUMPRODUCT($E$5:$E$6785,$G$5:$G$6785)</f>
        <v>7212.6055536963058</v>
      </c>
    </row>
    <row r="2074" spans="1:8" x14ac:dyDescent="0.2">
      <c r="A2074" s="167" t="s">
        <v>8678</v>
      </c>
      <c r="B2074" s="163" t="s">
        <v>1956</v>
      </c>
      <c r="C2074" s="164" t="s">
        <v>1957</v>
      </c>
      <c r="D2074">
        <v>177.3</v>
      </c>
      <c r="E2074" s="4">
        <v>8329</v>
      </c>
      <c r="F2074">
        <f t="shared" si="64"/>
        <v>10</v>
      </c>
      <c r="G2074" s="6">
        <f t="shared" si="65"/>
        <v>4.9996826525224378</v>
      </c>
      <c r="H2074" s="4">
        <f>E2074*G2074*Inputs!$B$4/SUMPRODUCT($E$5:$E$6785,$G$5:$G$6785)</f>
        <v>19235.222479280455</v>
      </c>
    </row>
    <row r="2075" spans="1:8" x14ac:dyDescent="0.2">
      <c r="A2075" s="167" t="s">
        <v>8678</v>
      </c>
      <c r="B2075" s="163" t="s">
        <v>1958</v>
      </c>
      <c r="C2075" s="164" t="s">
        <v>1959</v>
      </c>
      <c r="D2075">
        <v>131</v>
      </c>
      <c r="E2075" s="4">
        <v>6404</v>
      </c>
      <c r="F2075">
        <f t="shared" si="64"/>
        <v>7</v>
      </c>
      <c r="G2075" s="6">
        <f t="shared" si="65"/>
        <v>2.9238940129502371</v>
      </c>
      <c r="H2075" s="4">
        <f>E2075*G2075*Inputs!$B$4/SUMPRODUCT($E$5:$E$6785,$G$5:$G$6785)</f>
        <v>8649.1785379384146</v>
      </c>
    </row>
    <row r="2076" spans="1:8" x14ac:dyDescent="0.2">
      <c r="A2076" s="167" t="s">
        <v>8678</v>
      </c>
      <c r="B2076" s="163" t="s">
        <v>1960</v>
      </c>
      <c r="C2076" s="164" t="s">
        <v>1961</v>
      </c>
      <c r="D2076">
        <v>104.7</v>
      </c>
      <c r="E2076" s="4">
        <v>7841</v>
      </c>
      <c r="F2076">
        <f t="shared" si="64"/>
        <v>5</v>
      </c>
      <c r="G2076" s="6">
        <f t="shared" si="65"/>
        <v>2.0447540826884101</v>
      </c>
      <c r="H2076" s="4">
        <f>E2076*G2076*Inputs!$B$4/SUMPRODUCT($E$5:$E$6785,$G$5:$G$6785)</f>
        <v>7405.8421405327745</v>
      </c>
    </row>
    <row r="2077" spans="1:8" x14ac:dyDescent="0.2">
      <c r="A2077" s="167" t="s">
        <v>8678</v>
      </c>
      <c r="B2077" s="163" t="s">
        <v>1962</v>
      </c>
      <c r="C2077" s="164" t="s">
        <v>1963</v>
      </c>
      <c r="D2077">
        <v>139.5</v>
      </c>
      <c r="E2077" s="4">
        <v>7390</v>
      </c>
      <c r="F2077">
        <f t="shared" si="64"/>
        <v>8</v>
      </c>
      <c r="G2077" s="6">
        <f t="shared" si="65"/>
        <v>3.4964063234208851</v>
      </c>
      <c r="H2077" s="4">
        <f>E2077*G2077*Inputs!$B$4/SUMPRODUCT($E$5:$E$6785,$G$5:$G$6785)</f>
        <v>11935.160074267536</v>
      </c>
    </row>
    <row r="2078" spans="1:8" x14ac:dyDescent="0.2">
      <c r="A2078" s="167" t="s">
        <v>8678</v>
      </c>
      <c r="B2078" s="163" t="s">
        <v>1964</v>
      </c>
      <c r="C2078" s="164" t="s">
        <v>1965</v>
      </c>
      <c r="D2078">
        <v>130.80000000000001</v>
      </c>
      <c r="E2078" s="4">
        <v>7984</v>
      </c>
      <c r="F2078">
        <f t="shared" si="64"/>
        <v>7</v>
      </c>
      <c r="G2078" s="6">
        <f t="shared" si="65"/>
        <v>2.9238940129502371</v>
      </c>
      <c r="H2078" s="4">
        <f>E2078*G2078*Inputs!$B$4/SUMPRODUCT($E$5:$E$6785,$G$5:$G$6785)</f>
        <v>10783.110781839525</v>
      </c>
    </row>
    <row r="2079" spans="1:8" x14ac:dyDescent="0.2">
      <c r="A2079" s="167" t="s">
        <v>8678</v>
      </c>
      <c r="B2079" s="163" t="s">
        <v>1966</v>
      </c>
      <c r="C2079" s="164" t="s">
        <v>3785</v>
      </c>
      <c r="D2079">
        <v>146.69999999999999</v>
      </c>
      <c r="E2079" s="4">
        <v>7943</v>
      </c>
      <c r="F2079">
        <f t="shared" si="64"/>
        <v>8</v>
      </c>
      <c r="G2079" s="6">
        <f t="shared" si="65"/>
        <v>3.4964063234208851</v>
      </c>
      <c r="H2079" s="4">
        <f>E2079*G2079*Inputs!$B$4/SUMPRODUCT($E$5:$E$6785,$G$5:$G$6785)</f>
        <v>12828.278277389316</v>
      </c>
    </row>
    <row r="2080" spans="1:8" x14ac:dyDescent="0.2">
      <c r="A2080" s="167" t="s">
        <v>8678</v>
      </c>
      <c r="B2080" s="163" t="s">
        <v>3776</v>
      </c>
      <c r="C2080" s="164" t="s">
        <v>3777</v>
      </c>
      <c r="D2080">
        <v>101.1</v>
      </c>
      <c r="E2080" s="4">
        <v>9999</v>
      </c>
      <c r="F2080">
        <f t="shared" si="64"/>
        <v>5</v>
      </c>
      <c r="G2080" s="6">
        <f t="shared" si="65"/>
        <v>2.0447540826884101</v>
      </c>
      <c r="H2080" s="4">
        <f>E2080*G2080*Inputs!$B$4/SUMPRODUCT($E$5:$E$6785,$G$5:$G$6785)</f>
        <v>9444.0779955601593</v>
      </c>
    </row>
    <row r="2081" spans="1:8" x14ac:dyDescent="0.2">
      <c r="A2081" s="167" t="s">
        <v>8678</v>
      </c>
      <c r="B2081" s="163" t="s">
        <v>3778</v>
      </c>
      <c r="C2081" s="164" t="s">
        <v>3779</v>
      </c>
      <c r="D2081">
        <v>136.9</v>
      </c>
      <c r="E2081" s="4">
        <v>9695</v>
      </c>
      <c r="F2081">
        <f t="shared" si="64"/>
        <v>8</v>
      </c>
      <c r="G2081" s="6">
        <f t="shared" si="65"/>
        <v>3.4964063234208851</v>
      </c>
      <c r="H2081" s="4">
        <f>E2081*G2081*Inputs!$B$4/SUMPRODUCT($E$5:$E$6785,$G$5:$G$6785)</f>
        <v>15657.83178890714</v>
      </c>
    </row>
    <row r="2082" spans="1:8" x14ac:dyDescent="0.2">
      <c r="A2082" s="167" t="s">
        <v>8678</v>
      </c>
      <c r="B2082" s="163" t="s">
        <v>3780</v>
      </c>
      <c r="C2082" s="164" t="s">
        <v>3781</v>
      </c>
      <c r="D2082">
        <v>85.4</v>
      </c>
      <c r="E2082" s="4">
        <v>6095</v>
      </c>
      <c r="F2082">
        <f t="shared" si="64"/>
        <v>3</v>
      </c>
      <c r="G2082" s="6">
        <f t="shared" si="65"/>
        <v>1.4299489790507947</v>
      </c>
      <c r="H2082" s="4">
        <f>E2082*G2082*Inputs!$B$4/SUMPRODUCT($E$5:$E$6785,$G$5:$G$6785)</f>
        <v>4025.8367933074819</v>
      </c>
    </row>
    <row r="2083" spans="1:8" x14ac:dyDescent="0.2">
      <c r="A2083" s="167" t="s">
        <v>8678</v>
      </c>
      <c r="B2083" s="163" t="s">
        <v>3782</v>
      </c>
      <c r="C2083" s="164" t="s">
        <v>3783</v>
      </c>
      <c r="D2083">
        <v>122.7</v>
      </c>
      <c r="E2083" s="4">
        <v>7779</v>
      </c>
      <c r="F2083">
        <f t="shared" si="64"/>
        <v>6</v>
      </c>
      <c r="G2083" s="6">
        <f t="shared" si="65"/>
        <v>2.4451266266449672</v>
      </c>
      <c r="H2083" s="4">
        <f>E2083*G2083*Inputs!$B$4/SUMPRODUCT($E$5:$E$6785,$G$5:$G$6785)</f>
        <v>8785.9158475107342</v>
      </c>
    </row>
    <row r="2084" spans="1:8" x14ac:dyDescent="0.2">
      <c r="A2084" s="167" t="s">
        <v>8678</v>
      </c>
      <c r="B2084" s="163" t="s">
        <v>3784</v>
      </c>
      <c r="C2084" s="164" t="s">
        <v>9206</v>
      </c>
      <c r="D2084">
        <v>127.3</v>
      </c>
      <c r="E2084" s="4">
        <v>6462</v>
      </c>
      <c r="F2084">
        <f t="shared" si="64"/>
        <v>7</v>
      </c>
      <c r="G2084" s="6">
        <f t="shared" si="65"/>
        <v>2.9238940129502371</v>
      </c>
      <c r="H2084" s="4">
        <f>E2084*G2084*Inputs!$B$4/SUMPRODUCT($E$5:$E$6785,$G$5:$G$6785)</f>
        <v>8727.5127595499762</v>
      </c>
    </row>
    <row r="2085" spans="1:8" x14ac:dyDescent="0.2">
      <c r="A2085" s="167" t="s">
        <v>9209</v>
      </c>
      <c r="B2085" s="163" t="s">
        <v>9207</v>
      </c>
      <c r="C2085" s="164" t="s">
        <v>9208</v>
      </c>
      <c r="D2085">
        <v>99.4</v>
      </c>
      <c r="E2085" s="4">
        <v>5553</v>
      </c>
      <c r="F2085">
        <f t="shared" si="64"/>
        <v>5</v>
      </c>
      <c r="G2085" s="6">
        <f t="shared" si="65"/>
        <v>2.0447540826884101</v>
      </c>
      <c r="H2085" s="4">
        <f>E2085*G2085*Inputs!$B$4/SUMPRODUCT($E$5:$E$6785,$G$5:$G$6785)</f>
        <v>5244.8209930338608</v>
      </c>
    </row>
    <row r="2086" spans="1:8" x14ac:dyDescent="0.2">
      <c r="A2086" s="167" t="s">
        <v>9209</v>
      </c>
      <c r="B2086" s="163" t="s">
        <v>9210</v>
      </c>
      <c r="C2086" s="164" t="s">
        <v>9211</v>
      </c>
      <c r="D2086">
        <v>142.19999999999999</v>
      </c>
      <c r="E2086" s="4">
        <v>5937</v>
      </c>
      <c r="F2086">
        <f t="shared" si="64"/>
        <v>8</v>
      </c>
      <c r="G2086" s="6">
        <f t="shared" si="65"/>
        <v>3.4964063234208851</v>
      </c>
      <c r="H2086" s="4">
        <f>E2086*G2086*Inputs!$B$4/SUMPRODUCT($E$5:$E$6785,$G$5:$G$6785)</f>
        <v>9588.5041083797514</v>
      </c>
    </row>
    <row r="2087" spans="1:8" x14ac:dyDescent="0.2">
      <c r="A2087" s="167" t="s">
        <v>9209</v>
      </c>
      <c r="B2087" s="163" t="s">
        <v>9212</v>
      </c>
      <c r="C2087" s="164" t="s">
        <v>9213</v>
      </c>
      <c r="D2087">
        <v>74.2</v>
      </c>
      <c r="E2087" s="4">
        <v>5836</v>
      </c>
      <c r="F2087">
        <f t="shared" si="64"/>
        <v>2</v>
      </c>
      <c r="G2087" s="6">
        <f t="shared" si="65"/>
        <v>1.195804741189294</v>
      </c>
      <c r="H2087" s="4">
        <f>E2087*G2087*Inputs!$B$4/SUMPRODUCT($E$5:$E$6785,$G$5:$G$6785)</f>
        <v>3223.5726838292362</v>
      </c>
    </row>
    <row r="2088" spans="1:8" x14ac:dyDescent="0.2">
      <c r="A2088" s="167" t="s">
        <v>9209</v>
      </c>
      <c r="B2088" s="163" t="s">
        <v>9214</v>
      </c>
      <c r="C2088" s="164" t="s">
        <v>9215</v>
      </c>
      <c r="D2088">
        <v>128.6</v>
      </c>
      <c r="E2088" s="4">
        <v>6348</v>
      </c>
      <c r="F2088">
        <f t="shared" si="64"/>
        <v>7</v>
      </c>
      <c r="G2088" s="6">
        <f t="shared" si="65"/>
        <v>2.9238940129502371</v>
      </c>
      <c r="H2088" s="4">
        <f>E2088*G2088*Inputs!$B$4/SUMPRODUCT($E$5:$E$6785,$G$5:$G$6785)</f>
        <v>8573.5454963824268</v>
      </c>
    </row>
    <row r="2089" spans="1:8" x14ac:dyDescent="0.2">
      <c r="A2089" s="167" t="s">
        <v>9209</v>
      </c>
      <c r="B2089" s="163" t="s">
        <v>9216</v>
      </c>
      <c r="C2089" s="164" t="s">
        <v>9217</v>
      </c>
      <c r="D2089">
        <v>122.1</v>
      </c>
      <c r="E2089" s="4">
        <v>6178</v>
      </c>
      <c r="F2089">
        <f t="shared" si="64"/>
        <v>6</v>
      </c>
      <c r="G2089" s="6">
        <f t="shared" si="65"/>
        <v>2.4451266266449672</v>
      </c>
      <c r="H2089" s="4">
        <f>E2089*G2089*Inputs!$B$4/SUMPRODUCT($E$5:$E$6785,$G$5:$G$6785)</f>
        <v>6977.6819778790741</v>
      </c>
    </row>
    <row r="2090" spans="1:8" x14ac:dyDescent="0.2">
      <c r="A2090" s="167" t="s">
        <v>9209</v>
      </c>
      <c r="B2090" s="163" t="s">
        <v>9218</v>
      </c>
      <c r="C2090" s="164" t="s">
        <v>9219</v>
      </c>
      <c r="D2090">
        <v>151.80000000000001</v>
      </c>
      <c r="E2090" s="4">
        <v>5535</v>
      </c>
      <c r="F2090">
        <f t="shared" si="64"/>
        <v>9</v>
      </c>
      <c r="G2090" s="6">
        <f t="shared" si="65"/>
        <v>4.1810192586709229</v>
      </c>
      <c r="H2090" s="4">
        <f>E2090*G2090*Inputs!$B$4/SUMPRODUCT($E$5:$E$6785,$G$5:$G$6785)</f>
        <v>10689.606191511606</v>
      </c>
    </row>
    <row r="2091" spans="1:8" x14ac:dyDescent="0.2">
      <c r="A2091" s="167" t="s">
        <v>9209</v>
      </c>
      <c r="B2091" s="163" t="s">
        <v>9220</v>
      </c>
      <c r="C2091" s="164" t="s">
        <v>9221</v>
      </c>
      <c r="D2091">
        <v>160.6</v>
      </c>
      <c r="E2091" s="4">
        <v>6349</v>
      </c>
      <c r="F2091">
        <f t="shared" si="64"/>
        <v>9</v>
      </c>
      <c r="G2091" s="6">
        <f t="shared" si="65"/>
        <v>4.1810192586709229</v>
      </c>
      <c r="H2091" s="4">
        <f>E2091*G2091*Inputs!$B$4/SUMPRODUCT($E$5:$E$6785,$G$5:$G$6785)</f>
        <v>12261.663904228941</v>
      </c>
    </row>
    <row r="2092" spans="1:8" x14ac:dyDescent="0.2">
      <c r="A2092" s="167" t="s">
        <v>9209</v>
      </c>
      <c r="B2092" s="163" t="s">
        <v>9222</v>
      </c>
      <c r="C2092" s="164" t="s">
        <v>9223</v>
      </c>
      <c r="D2092">
        <v>142.5</v>
      </c>
      <c r="E2092" s="4">
        <v>9212</v>
      </c>
      <c r="F2092">
        <f t="shared" si="64"/>
        <v>8</v>
      </c>
      <c r="G2092" s="6">
        <f t="shared" si="65"/>
        <v>3.4964063234208851</v>
      </c>
      <c r="H2092" s="4">
        <f>E2092*G2092*Inputs!$B$4/SUMPRODUCT($E$5:$E$6785,$G$5:$G$6785)</f>
        <v>14877.766522889382</v>
      </c>
    </row>
    <row r="2093" spans="1:8" x14ac:dyDescent="0.2">
      <c r="A2093" s="167" t="s">
        <v>9209</v>
      </c>
      <c r="B2093" s="163" t="s">
        <v>9224</v>
      </c>
      <c r="C2093" s="164" t="s">
        <v>9225</v>
      </c>
      <c r="D2093">
        <v>104.3</v>
      </c>
      <c r="E2093" s="4">
        <v>7976</v>
      </c>
      <c r="F2093">
        <f t="shared" si="64"/>
        <v>5</v>
      </c>
      <c r="G2093" s="6">
        <f t="shared" si="65"/>
        <v>2.0447540826884101</v>
      </c>
      <c r="H2093" s="4">
        <f>E2093*G2093*Inputs!$B$4/SUMPRODUCT($E$5:$E$6785,$G$5:$G$6785)</f>
        <v>7533.3499442532093</v>
      </c>
    </row>
    <row r="2094" spans="1:8" x14ac:dyDescent="0.2">
      <c r="A2094" s="167" t="s">
        <v>9209</v>
      </c>
      <c r="B2094" s="163" t="s">
        <v>9226</v>
      </c>
      <c r="C2094" s="164" t="s">
        <v>9227</v>
      </c>
      <c r="D2094">
        <v>88.4</v>
      </c>
      <c r="E2094" s="4">
        <v>5743</v>
      </c>
      <c r="F2094">
        <f t="shared" si="64"/>
        <v>4</v>
      </c>
      <c r="G2094" s="6">
        <f t="shared" si="65"/>
        <v>1.7099397688077311</v>
      </c>
      <c r="H2094" s="4">
        <f>E2094*G2094*Inputs!$B$4/SUMPRODUCT($E$5:$E$6785,$G$5:$G$6785)</f>
        <v>4536.088738950396</v>
      </c>
    </row>
    <row r="2095" spans="1:8" x14ac:dyDescent="0.2">
      <c r="A2095" s="167" t="s">
        <v>9209</v>
      </c>
      <c r="B2095" s="163" t="s">
        <v>9228</v>
      </c>
      <c r="C2095" s="164" t="s">
        <v>9229</v>
      </c>
      <c r="D2095">
        <v>83.5</v>
      </c>
      <c r="E2095" s="4">
        <v>7282</v>
      </c>
      <c r="F2095">
        <f t="shared" si="64"/>
        <v>3</v>
      </c>
      <c r="G2095" s="6">
        <f t="shared" si="65"/>
        <v>1.4299489790507947</v>
      </c>
      <c r="H2095" s="4">
        <f>E2095*G2095*Inputs!$B$4/SUMPRODUCT($E$5:$E$6785,$G$5:$G$6785)</f>
        <v>4809.8676831608009</v>
      </c>
    </row>
    <row r="2096" spans="1:8" x14ac:dyDescent="0.2">
      <c r="A2096" s="167" t="s">
        <v>9209</v>
      </c>
      <c r="B2096" s="163" t="s">
        <v>9230</v>
      </c>
      <c r="C2096" s="164" t="s">
        <v>9231</v>
      </c>
      <c r="D2096">
        <v>120.3</v>
      </c>
      <c r="E2096" s="4">
        <v>7210</v>
      </c>
      <c r="F2096">
        <f t="shared" si="64"/>
        <v>6</v>
      </c>
      <c r="G2096" s="6">
        <f t="shared" si="65"/>
        <v>2.4451266266449672</v>
      </c>
      <c r="H2096" s="4">
        <f>E2096*G2096*Inputs!$B$4/SUMPRODUCT($E$5:$E$6785,$G$5:$G$6785)</f>
        <v>8143.2643348184092</v>
      </c>
    </row>
    <row r="2097" spans="1:8" x14ac:dyDescent="0.2">
      <c r="A2097" s="167" t="s">
        <v>9209</v>
      </c>
      <c r="B2097" s="163" t="s">
        <v>9232</v>
      </c>
      <c r="C2097" s="164" t="s">
        <v>9233</v>
      </c>
      <c r="D2097">
        <v>123.7</v>
      </c>
      <c r="E2097" s="4">
        <v>6129</v>
      </c>
      <c r="F2097">
        <f t="shared" si="64"/>
        <v>6</v>
      </c>
      <c r="G2097" s="6">
        <f t="shared" si="65"/>
        <v>2.4451266266449672</v>
      </c>
      <c r="H2097" s="4">
        <f>E2097*G2097*Inputs!$B$4/SUMPRODUCT($E$5:$E$6785,$G$5:$G$6785)</f>
        <v>6922.3394047298243</v>
      </c>
    </row>
    <row r="2098" spans="1:8" x14ac:dyDescent="0.2">
      <c r="A2098" s="167" t="s">
        <v>9209</v>
      </c>
      <c r="B2098" s="163" t="s">
        <v>9234</v>
      </c>
      <c r="C2098" s="164" t="s">
        <v>9235</v>
      </c>
      <c r="D2098">
        <v>64.599999999999994</v>
      </c>
      <c r="E2098" s="4">
        <v>5839</v>
      </c>
      <c r="F2098">
        <f t="shared" si="64"/>
        <v>2</v>
      </c>
      <c r="G2098" s="6">
        <f t="shared" si="65"/>
        <v>1.195804741189294</v>
      </c>
      <c r="H2098" s="4">
        <f>E2098*G2098*Inputs!$B$4/SUMPRODUCT($E$5:$E$6785,$G$5:$G$6785)</f>
        <v>3225.2297636872704</v>
      </c>
    </row>
    <row r="2099" spans="1:8" x14ac:dyDescent="0.2">
      <c r="A2099" s="167" t="s">
        <v>9209</v>
      </c>
      <c r="B2099" s="163" t="s">
        <v>9236</v>
      </c>
      <c r="C2099" s="164" t="s">
        <v>9237</v>
      </c>
      <c r="D2099">
        <v>84.3</v>
      </c>
      <c r="E2099" s="4">
        <v>8134</v>
      </c>
      <c r="F2099">
        <f t="shared" si="64"/>
        <v>3</v>
      </c>
      <c r="G2099" s="6">
        <f t="shared" si="65"/>
        <v>1.4299489790507947</v>
      </c>
      <c r="H2099" s="4">
        <f>E2099*G2099*Inputs!$B$4/SUMPRODUCT($E$5:$E$6785,$G$5:$G$6785)</f>
        <v>5372.6261651785171</v>
      </c>
    </row>
    <row r="2100" spans="1:8" x14ac:dyDescent="0.2">
      <c r="A2100" s="167" t="s">
        <v>9209</v>
      </c>
      <c r="B2100" s="163" t="s">
        <v>9238</v>
      </c>
      <c r="C2100" s="164" t="s">
        <v>9239</v>
      </c>
      <c r="D2100">
        <v>70.3</v>
      </c>
      <c r="E2100" s="4">
        <v>9869</v>
      </c>
      <c r="F2100">
        <f t="shared" si="64"/>
        <v>2</v>
      </c>
      <c r="G2100" s="6">
        <f t="shared" si="65"/>
        <v>1.195804741189294</v>
      </c>
      <c r="H2100" s="4">
        <f>E2100*G2100*Inputs!$B$4/SUMPRODUCT($E$5:$E$6785,$G$5:$G$6785)</f>
        <v>5451.2403729799062</v>
      </c>
    </row>
    <row r="2101" spans="1:8" x14ac:dyDescent="0.2">
      <c r="A2101" s="167" t="s">
        <v>9209</v>
      </c>
      <c r="B2101" s="163" t="s">
        <v>9240</v>
      </c>
      <c r="C2101" s="164" t="s">
        <v>9241</v>
      </c>
      <c r="D2101">
        <v>73.7</v>
      </c>
      <c r="E2101" s="4">
        <v>6746</v>
      </c>
      <c r="F2101">
        <f t="shared" si="64"/>
        <v>2</v>
      </c>
      <c r="G2101" s="6">
        <f t="shared" si="65"/>
        <v>1.195804741189294</v>
      </c>
      <c r="H2101" s="4">
        <f>E2101*G2101*Inputs!$B$4/SUMPRODUCT($E$5:$E$6785,$G$5:$G$6785)</f>
        <v>3726.220240766283</v>
      </c>
    </row>
    <row r="2102" spans="1:8" x14ac:dyDescent="0.2">
      <c r="A2102" s="167" t="s">
        <v>9209</v>
      </c>
      <c r="B2102" s="163" t="s">
        <v>9242</v>
      </c>
      <c r="C2102" s="164" t="s">
        <v>9243</v>
      </c>
      <c r="D2102">
        <v>73.5</v>
      </c>
      <c r="E2102" s="4">
        <v>9537</v>
      </c>
      <c r="F2102">
        <f t="shared" si="64"/>
        <v>2</v>
      </c>
      <c r="G2102" s="6">
        <f t="shared" si="65"/>
        <v>1.195804741189294</v>
      </c>
      <c r="H2102" s="4">
        <f>E2102*G2102*Inputs!$B$4/SUMPRODUCT($E$5:$E$6785,$G$5:$G$6785)</f>
        <v>5267.8568686907865</v>
      </c>
    </row>
    <row r="2103" spans="1:8" x14ac:dyDescent="0.2">
      <c r="A2103" s="167" t="s">
        <v>9209</v>
      </c>
      <c r="B2103" s="163" t="s">
        <v>9244</v>
      </c>
      <c r="C2103" s="164" t="s">
        <v>9245</v>
      </c>
      <c r="D2103">
        <v>52.9</v>
      </c>
      <c r="E2103" s="4">
        <v>6347</v>
      </c>
      <c r="F2103">
        <f t="shared" si="64"/>
        <v>1</v>
      </c>
      <c r="G2103" s="6">
        <f t="shared" si="65"/>
        <v>1</v>
      </c>
      <c r="H2103" s="4">
        <f>E2103*G2103*Inputs!$B$4/SUMPRODUCT($E$5:$E$6785,$G$5:$G$6785)</f>
        <v>2931.7734734526903</v>
      </c>
    </row>
    <row r="2104" spans="1:8" x14ac:dyDescent="0.2">
      <c r="A2104" s="167" t="s">
        <v>9209</v>
      </c>
      <c r="B2104" s="163" t="s">
        <v>9246</v>
      </c>
      <c r="C2104" s="164" t="s">
        <v>9247</v>
      </c>
      <c r="D2104">
        <v>103</v>
      </c>
      <c r="E2104" s="4">
        <v>6095</v>
      </c>
      <c r="F2104">
        <f t="shared" si="64"/>
        <v>5</v>
      </c>
      <c r="G2104" s="6">
        <f t="shared" si="65"/>
        <v>2.0447540826884101</v>
      </c>
      <c r="H2104" s="4">
        <f>E2104*G2104*Inputs!$B$4/SUMPRODUCT($E$5:$E$6785,$G$5:$G$6785)</f>
        <v>5756.7412124151579</v>
      </c>
    </row>
    <row r="2105" spans="1:8" x14ac:dyDescent="0.2">
      <c r="A2105" s="167" t="s">
        <v>9209</v>
      </c>
      <c r="B2105" s="163" t="s">
        <v>9248</v>
      </c>
      <c r="C2105" s="164" t="s">
        <v>9249</v>
      </c>
      <c r="D2105">
        <v>95.9</v>
      </c>
      <c r="E2105" s="4">
        <v>6125</v>
      </c>
      <c r="F2105">
        <f t="shared" si="64"/>
        <v>4</v>
      </c>
      <c r="G2105" s="6">
        <f t="shared" si="65"/>
        <v>1.7099397688077311</v>
      </c>
      <c r="H2105" s="4">
        <f>E2105*G2105*Inputs!$B$4/SUMPRODUCT($E$5:$E$6785,$G$5:$G$6785)</f>
        <v>4837.8101212034089</v>
      </c>
    </row>
    <row r="2106" spans="1:8" x14ac:dyDescent="0.2">
      <c r="A2106" s="167" t="s">
        <v>9209</v>
      </c>
      <c r="B2106" s="163" t="s">
        <v>67</v>
      </c>
      <c r="C2106" s="164" t="s">
        <v>68</v>
      </c>
      <c r="D2106">
        <v>75.8</v>
      </c>
      <c r="E2106" s="4">
        <v>8500</v>
      </c>
      <c r="F2106">
        <f t="shared" si="64"/>
        <v>3</v>
      </c>
      <c r="G2106" s="6">
        <f t="shared" si="65"/>
        <v>1.4299489790507947</v>
      </c>
      <c r="H2106" s="4">
        <f>E2106*G2106*Inputs!$B$4/SUMPRODUCT($E$5:$E$6785,$G$5:$G$6785)</f>
        <v>5614.3745271720418</v>
      </c>
    </row>
    <row r="2107" spans="1:8" x14ac:dyDescent="0.2">
      <c r="A2107" s="167" t="s">
        <v>9209</v>
      </c>
      <c r="B2107" s="163" t="s">
        <v>69</v>
      </c>
      <c r="C2107" s="164" t="s">
        <v>70</v>
      </c>
      <c r="D2107">
        <v>66.3</v>
      </c>
      <c r="E2107" s="4">
        <v>5987</v>
      </c>
      <c r="F2107">
        <f t="shared" si="64"/>
        <v>2</v>
      </c>
      <c r="G2107" s="6">
        <f t="shared" si="65"/>
        <v>1.195804741189294</v>
      </c>
      <c r="H2107" s="4">
        <f>E2107*G2107*Inputs!$B$4/SUMPRODUCT($E$5:$E$6785,$G$5:$G$6785)</f>
        <v>3306.979036683626</v>
      </c>
    </row>
    <row r="2108" spans="1:8" x14ac:dyDescent="0.2">
      <c r="A2108" s="167" t="s">
        <v>9209</v>
      </c>
      <c r="B2108" s="163" t="s">
        <v>71</v>
      </c>
      <c r="C2108" s="164" t="s">
        <v>72</v>
      </c>
      <c r="D2108">
        <v>62.5</v>
      </c>
      <c r="E2108" s="4">
        <v>6223</v>
      </c>
      <c r="F2108">
        <f t="shared" si="64"/>
        <v>2</v>
      </c>
      <c r="G2108" s="6">
        <f t="shared" si="65"/>
        <v>1.195804741189294</v>
      </c>
      <c r="H2108" s="4">
        <f>E2108*G2108*Inputs!$B$4/SUMPRODUCT($E$5:$E$6785,$G$5:$G$6785)</f>
        <v>3437.3359855156509</v>
      </c>
    </row>
    <row r="2109" spans="1:8" x14ac:dyDescent="0.2">
      <c r="A2109" s="167" t="s">
        <v>9209</v>
      </c>
      <c r="B2109" s="163" t="s">
        <v>73</v>
      </c>
      <c r="C2109" s="164" t="s">
        <v>74</v>
      </c>
      <c r="D2109">
        <v>64.5</v>
      </c>
      <c r="E2109" s="4">
        <v>7751</v>
      </c>
      <c r="F2109">
        <f t="shared" si="64"/>
        <v>2</v>
      </c>
      <c r="G2109" s="6">
        <f t="shared" si="65"/>
        <v>1.195804741189294</v>
      </c>
      <c r="H2109" s="4">
        <f>E2109*G2109*Inputs!$B$4/SUMPRODUCT($E$5:$E$6785,$G$5:$G$6785)</f>
        <v>4281.3419932077468</v>
      </c>
    </row>
    <row r="2110" spans="1:8" x14ac:dyDescent="0.2">
      <c r="A2110" s="167" t="s">
        <v>9209</v>
      </c>
      <c r="B2110" s="163" t="s">
        <v>75</v>
      </c>
      <c r="C2110" s="164" t="s">
        <v>76</v>
      </c>
      <c r="D2110">
        <v>60.5</v>
      </c>
      <c r="E2110" s="4">
        <v>9232</v>
      </c>
      <c r="F2110">
        <f t="shared" si="64"/>
        <v>1</v>
      </c>
      <c r="G2110" s="6">
        <f t="shared" si="65"/>
        <v>1</v>
      </c>
      <c r="H2110" s="4">
        <f>E2110*G2110*Inputs!$B$4/SUMPRODUCT($E$5:$E$6785,$G$5:$G$6785)</f>
        <v>4264.3977795675492</v>
      </c>
    </row>
    <row r="2111" spans="1:8" x14ac:dyDescent="0.2">
      <c r="A2111" s="167" t="s">
        <v>9209</v>
      </c>
      <c r="B2111" s="163" t="s">
        <v>77</v>
      </c>
      <c r="C2111" s="164" t="s">
        <v>78</v>
      </c>
      <c r="D2111">
        <v>62.6</v>
      </c>
      <c r="E2111" s="4">
        <v>5761</v>
      </c>
      <c r="F2111">
        <f t="shared" si="64"/>
        <v>2</v>
      </c>
      <c r="G2111" s="6">
        <f t="shared" si="65"/>
        <v>1.195804741189294</v>
      </c>
      <c r="H2111" s="4">
        <f>E2111*G2111*Inputs!$B$4/SUMPRODUCT($E$5:$E$6785,$G$5:$G$6785)</f>
        <v>3182.1456873783809</v>
      </c>
    </row>
    <row r="2112" spans="1:8" x14ac:dyDescent="0.2">
      <c r="A2112" s="167" t="s">
        <v>9209</v>
      </c>
      <c r="B2112" s="163" t="s">
        <v>79</v>
      </c>
      <c r="C2112" s="164" t="s">
        <v>80</v>
      </c>
      <c r="D2112">
        <v>52</v>
      </c>
      <c r="E2112" s="4">
        <v>9610</v>
      </c>
      <c r="F2112">
        <f t="shared" si="64"/>
        <v>1</v>
      </c>
      <c r="G2112" s="6">
        <f t="shared" si="65"/>
        <v>1</v>
      </c>
      <c r="H2112" s="4">
        <f>E2112*G2112*Inputs!$B$4/SUMPRODUCT($E$5:$E$6785,$G$5:$G$6785)</f>
        <v>4439.0015881330319</v>
      </c>
    </row>
    <row r="2113" spans="1:8" x14ac:dyDescent="0.2">
      <c r="A2113" s="167" t="s">
        <v>9209</v>
      </c>
      <c r="B2113" s="163" t="s">
        <v>81</v>
      </c>
      <c r="C2113" s="164" t="s">
        <v>82</v>
      </c>
      <c r="D2113">
        <v>51.6</v>
      </c>
      <c r="E2113" s="4">
        <v>9047</v>
      </c>
      <c r="F2113">
        <f t="shared" si="64"/>
        <v>1</v>
      </c>
      <c r="G2113" s="6">
        <f t="shared" si="65"/>
        <v>1</v>
      </c>
      <c r="H2113" s="4">
        <f>E2113*G2113*Inputs!$B$4/SUMPRODUCT($E$5:$E$6785,$G$5:$G$6785)</f>
        <v>4178.9435346347072</v>
      </c>
    </row>
    <row r="2114" spans="1:8" x14ac:dyDescent="0.2">
      <c r="A2114" s="167" t="s">
        <v>85</v>
      </c>
      <c r="B2114" s="163" t="s">
        <v>83</v>
      </c>
      <c r="C2114" s="164" t="s">
        <v>84</v>
      </c>
      <c r="D2114">
        <v>122.4</v>
      </c>
      <c r="E2114" s="4">
        <v>6548</v>
      </c>
      <c r="F2114">
        <f t="shared" si="64"/>
        <v>6</v>
      </c>
      <c r="G2114" s="6">
        <f t="shared" si="65"/>
        <v>2.4451266266449672</v>
      </c>
      <c r="H2114" s="4">
        <f>E2114*G2114*Inputs!$B$4/SUMPRODUCT($E$5:$E$6785,$G$5:$G$6785)</f>
        <v>7395.5748771693407</v>
      </c>
    </row>
    <row r="2115" spans="1:8" x14ac:dyDescent="0.2">
      <c r="A2115" s="167" t="s">
        <v>85</v>
      </c>
      <c r="B2115" s="163" t="s">
        <v>86</v>
      </c>
      <c r="C2115" s="164" t="s">
        <v>87</v>
      </c>
      <c r="D2115">
        <v>126.8</v>
      </c>
      <c r="E2115" s="4">
        <v>5996</v>
      </c>
      <c r="F2115">
        <f t="shared" si="64"/>
        <v>7</v>
      </c>
      <c r="G2115" s="6">
        <f t="shared" si="65"/>
        <v>2.9238940129502371</v>
      </c>
      <c r="H2115" s="4">
        <f>E2115*G2115*Inputs!$B$4/SUMPRODUCT($E$5:$E$6785,$G$5:$G$6785)</f>
        <v>8098.1378066019288</v>
      </c>
    </row>
    <row r="2116" spans="1:8" x14ac:dyDescent="0.2">
      <c r="A2116" s="167" t="s">
        <v>85</v>
      </c>
      <c r="B2116" s="163" t="s">
        <v>88</v>
      </c>
      <c r="C2116" s="164" t="s">
        <v>89</v>
      </c>
      <c r="D2116">
        <v>90.2</v>
      </c>
      <c r="E2116" s="4">
        <v>5542</v>
      </c>
      <c r="F2116">
        <f t="shared" si="64"/>
        <v>4</v>
      </c>
      <c r="G2116" s="6">
        <f t="shared" si="65"/>
        <v>1.7099397688077311</v>
      </c>
      <c r="H2116" s="4">
        <f>E2116*G2116*Inputs!$B$4/SUMPRODUCT($E$5:$E$6785,$G$5:$G$6785)</f>
        <v>4377.3295823198841</v>
      </c>
    </row>
    <row r="2117" spans="1:8" x14ac:dyDescent="0.2">
      <c r="A2117" s="167" t="s">
        <v>85</v>
      </c>
      <c r="B2117" s="163" t="s">
        <v>90</v>
      </c>
      <c r="C2117" s="164" t="s">
        <v>91</v>
      </c>
      <c r="D2117">
        <v>110.8</v>
      </c>
      <c r="E2117" s="4">
        <v>6257</v>
      </c>
      <c r="F2117">
        <f t="shared" si="64"/>
        <v>5</v>
      </c>
      <c r="G2117" s="6">
        <f t="shared" si="65"/>
        <v>2.0447540826884101</v>
      </c>
      <c r="H2117" s="4">
        <f>E2117*G2117*Inputs!$B$4/SUMPRODUCT($E$5:$E$6785,$G$5:$G$6785)</f>
        <v>5909.75057687968</v>
      </c>
    </row>
    <row r="2118" spans="1:8" x14ac:dyDescent="0.2">
      <c r="A2118" s="167" t="s">
        <v>85</v>
      </c>
      <c r="B2118" s="163" t="s">
        <v>92</v>
      </c>
      <c r="C2118" s="164" t="s">
        <v>93</v>
      </c>
      <c r="D2118">
        <v>76.8</v>
      </c>
      <c r="E2118" s="4">
        <v>5951</v>
      </c>
      <c r="F2118">
        <f t="shared" ref="F2118:F2181" si="66">VLOOKUP(D2118,$K$5:$L$15,2)</f>
        <v>3</v>
      </c>
      <c r="G2118" s="6">
        <f t="shared" ref="G2118:G2181" si="67">VLOOKUP(F2118,$L$5:$M$15,2,0)</f>
        <v>1.4299489790507947</v>
      </c>
      <c r="H2118" s="4">
        <f>E2118*G2118*Inputs!$B$4/SUMPRODUCT($E$5:$E$6785,$G$5:$G$6785)</f>
        <v>3930.722683670685</v>
      </c>
    </row>
    <row r="2119" spans="1:8" x14ac:dyDescent="0.2">
      <c r="A2119" s="167" t="s">
        <v>85</v>
      </c>
      <c r="B2119" s="163" t="s">
        <v>94</v>
      </c>
      <c r="C2119" s="164" t="s">
        <v>95</v>
      </c>
      <c r="D2119">
        <v>139.4</v>
      </c>
      <c r="E2119" s="4">
        <v>6326</v>
      </c>
      <c r="F2119">
        <f t="shared" si="66"/>
        <v>8</v>
      </c>
      <c r="G2119" s="6">
        <f t="shared" si="67"/>
        <v>3.4964063234208851</v>
      </c>
      <c r="H2119" s="4">
        <f>E2119*G2119*Inputs!$B$4/SUMPRODUCT($E$5:$E$6785,$G$5:$G$6785)</f>
        <v>10216.755430286392</v>
      </c>
    </row>
    <row r="2120" spans="1:8" x14ac:dyDescent="0.2">
      <c r="A2120" s="167" t="s">
        <v>85</v>
      </c>
      <c r="B2120" s="163" t="s">
        <v>96</v>
      </c>
      <c r="C2120" s="164" t="s">
        <v>97</v>
      </c>
      <c r="D2120">
        <v>98.1</v>
      </c>
      <c r="E2120" s="4">
        <v>6751</v>
      </c>
      <c r="F2120">
        <f t="shared" si="66"/>
        <v>4</v>
      </c>
      <c r="G2120" s="6">
        <f t="shared" si="67"/>
        <v>1.7099397688077311</v>
      </c>
      <c r="H2120" s="4">
        <f>E2120*G2120*Inputs!$B$4/SUMPRODUCT($E$5:$E$6785,$G$5:$G$6785)</f>
        <v>5332.2540617541572</v>
      </c>
    </row>
    <row r="2121" spans="1:8" x14ac:dyDescent="0.2">
      <c r="A2121" s="167" t="s">
        <v>85</v>
      </c>
      <c r="B2121" s="163" t="s">
        <v>98</v>
      </c>
      <c r="C2121" s="164" t="s">
        <v>99</v>
      </c>
      <c r="D2121">
        <v>123.2</v>
      </c>
      <c r="E2121" s="4">
        <v>6036</v>
      </c>
      <c r="F2121">
        <f t="shared" si="66"/>
        <v>6</v>
      </c>
      <c r="G2121" s="6">
        <f t="shared" si="67"/>
        <v>2.4451266266449672</v>
      </c>
      <c r="H2121" s="4">
        <f>E2121*G2121*Inputs!$B$4/SUMPRODUCT($E$5:$E$6785,$G$5:$G$6785)</f>
        <v>6817.3014597730817</v>
      </c>
    </row>
    <row r="2122" spans="1:8" x14ac:dyDescent="0.2">
      <c r="A2122" s="167" t="s">
        <v>85</v>
      </c>
      <c r="B2122" s="163" t="s">
        <v>100</v>
      </c>
      <c r="C2122" s="164" t="s">
        <v>101</v>
      </c>
      <c r="D2122">
        <v>145.9</v>
      </c>
      <c r="E2122" s="4">
        <v>7114</v>
      </c>
      <c r="F2122">
        <f t="shared" si="66"/>
        <v>8</v>
      </c>
      <c r="G2122" s="6">
        <f t="shared" si="67"/>
        <v>3.4964063234208851</v>
      </c>
      <c r="H2122" s="4">
        <f>E2122*G2122*Inputs!$B$4/SUMPRODUCT($E$5:$E$6785,$G$5:$G$6785)</f>
        <v>11489.408493685962</v>
      </c>
    </row>
    <row r="2123" spans="1:8" x14ac:dyDescent="0.2">
      <c r="A2123" s="167" t="s">
        <v>85</v>
      </c>
      <c r="B2123" s="163" t="s">
        <v>102</v>
      </c>
      <c r="C2123" s="164" t="s">
        <v>103</v>
      </c>
      <c r="D2123">
        <v>96.4</v>
      </c>
      <c r="E2123" s="4">
        <v>5819</v>
      </c>
      <c r="F2123">
        <f t="shared" si="66"/>
        <v>4</v>
      </c>
      <c r="G2123" s="6">
        <f t="shared" si="67"/>
        <v>1.7099397688077311</v>
      </c>
      <c r="H2123" s="4">
        <f>E2123*G2123*Inputs!$B$4/SUMPRODUCT($E$5:$E$6785,$G$5:$G$6785)</f>
        <v>4596.117076780838</v>
      </c>
    </row>
    <row r="2124" spans="1:8" x14ac:dyDescent="0.2">
      <c r="A2124" s="167" t="s">
        <v>85</v>
      </c>
      <c r="B2124" s="163" t="s">
        <v>104</v>
      </c>
      <c r="C2124" s="164" t="s">
        <v>105</v>
      </c>
      <c r="D2124">
        <v>103</v>
      </c>
      <c r="E2124" s="4">
        <v>6374</v>
      </c>
      <c r="F2124">
        <f t="shared" si="66"/>
        <v>5</v>
      </c>
      <c r="G2124" s="6">
        <f t="shared" si="67"/>
        <v>2.0447540826884101</v>
      </c>
      <c r="H2124" s="4">
        <f>E2124*G2124*Inputs!$B$4/SUMPRODUCT($E$5:$E$6785,$G$5:$G$6785)</f>
        <v>6020.2573401040563</v>
      </c>
    </row>
    <row r="2125" spans="1:8" x14ac:dyDescent="0.2">
      <c r="A2125" s="167" t="s">
        <v>85</v>
      </c>
      <c r="B2125" s="163" t="s">
        <v>106</v>
      </c>
      <c r="C2125" s="164" t="s">
        <v>107</v>
      </c>
      <c r="D2125">
        <v>165.7</v>
      </c>
      <c r="E2125" s="4">
        <v>5988</v>
      </c>
      <c r="F2125">
        <f t="shared" si="66"/>
        <v>9</v>
      </c>
      <c r="G2125" s="6">
        <f t="shared" si="67"/>
        <v>4.1810192586709229</v>
      </c>
      <c r="H2125" s="4">
        <f>E2125*G2125*Inputs!$B$4/SUMPRODUCT($E$5:$E$6785,$G$5:$G$6785)</f>
        <v>11564.473690112285</v>
      </c>
    </row>
    <row r="2126" spans="1:8" x14ac:dyDescent="0.2">
      <c r="A2126" s="167" t="s">
        <v>85</v>
      </c>
      <c r="B2126" s="163" t="s">
        <v>108</v>
      </c>
      <c r="C2126" s="164" t="s">
        <v>109</v>
      </c>
      <c r="D2126">
        <v>143.69999999999999</v>
      </c>
      <c r="E2126" s="4">
        <v>5358</v>
      </c>
      <c r="F2126">
        <f t="shared" si="66"/>
        <v>8</v>
      </c>
      <c r="G2126" s="6">
        <f t="shared" si="67"/>
        <v>3.4964063234208851</v>
      </c>
      <c r="H2126" s="4">
        <f>E2126*G2126*Inputs!$B$4/SUMPRODUCT($E$5:$E$6785,$G$5:$G$6785)</f>
        <v>8653.3948143336202</v>
      </c>
    </row>
    <row r="2127" spans="1:8" x14ac:dyDescent="0.2">
      <c r="A2127" s="167" t="s">
        <v>85</v>
      </c>
      <c r="B2127" s="163" t="s">
        <v>110</v>
      </c>
      <c r="C2127" s="164" t="s">
        <v>111</v>
      </c>
      <c r="D2127">
        <v>123.3</v>
      </c>
      <c r="E2127" s="4">
        <v>6198</v>
      </c>
      <c r="F2127">
        <f t="shared" si="66"/>
        <v>6</v>
      </c>
      <c r="G2127" s="6">
        <f t="shared" si="67"/>
        <v>2.4451266266449672</v>
      </c>
      <c r="H2127" s="4">
        <f>E2127*G2127*Inputs!$B$4/SUMPRODUCT($E$5:$E$6785,$G$5:$G$6785)</f>
        <v>7000.2707832461165</v>
      </c>
    </row>
    <row r="2128" spans="1:8" x14ac:dyDescent="0.2">
      <c r="A2128" s="167" t="s">
        <v>85</v>
      </c>
      <c r="B2128" s="163" t="s">
        <v>112</v>
      </c>
      <c r="C2128" s="164" t="s">
        <v>113</v>
      </c>
      <c r="D2128">
        <v>115.8</v>
      </c>
      <c r="E2128" s="4">
        <v>6446</v>
      </c>
      <c r="F2128">
        <f t="shared" si="66"/>
        <v>6</v>
      </c>
      <c r="G2128" s="6">
        <f t="shared" si="67"/>
        <v>2.4451266266449672</v>
      </c>
      <c r="H2128" s="4">
        <f>E2128*G2128*Inputs!$B$4/SUMPRODUCT($E$5:$E$6785,$G$5:$G$6785)</f>
        <v>7280.3719697974293</v>
      </c>
    </row>
    <row r="2129" spans="1:8" x14ac:dyDescent="0.2">
      <c r="A2129" s="167" t="s">
        <v>85</v>
      </c>
      <c r="B2129" s="163" t="s">
        <v>114</v>
      </c>
      <c r="C2129" s="164" t="s">
        <v>115</v>
      </c>
      <c r="D2129">
        <v>113.6</v>
      </c>
      <c r="E2129" s="4">
        <v>5777</v>
      </c>
      <c r="F2129">
        <f t="shared" si="66"/>
        <v>6</v>
      </c>
      <c r="G2129" s="6">
        <f t="shared" si="67"/>
        <v>2.4451266266449672</v>
      </c>
      <c r="H2129" s="4">
        <f>E2129*G2129*Inputs!$B$4/SUMPRODUCT($E$5:$E$6785,$G$5:$G$6785)</f>
        <v>6524.7764302698961</v>
      </c>
    </row>
    <row r="2130" spans="1:8" x14ac:dyDescent="0.2">
      <c r="A2130" s="167" t="s">
        <v>85</v>
      </c>
      <c r="B2130" s="163" t="s">
        <v>116</v>
      </c>
      <c r="C2130" s="164" t="s">
        <v>117</v>
      </c>
      <c r="D2130">
        <v>156.4</v>
      </c>
      <c r="E2130" s="4">
        <v>6039</v>
      </c>
      <c r="F2130">
        <f t="shared" si="66"/>
        <v>9</v>
      </c>
      <c r="G2130" s="6">
        <f t="shared" si="67"/>
        <v>4.1810192586709229</v>
      </c>
      <c r="H2130" s="4">
        <f>E2130*G2130*Inputs!$B$4/SUMPRODUCT($E$5:$E$6785,$G$5:$G$6785)</f>
        <v>11662.968706511037</v>
      </c>
    </row>
    <row r="2131" spans="1:8" x14ac:dyDescent="0.2">
      <c r="A2131" s="167" t="s">
        <v>85</v>
      </c>
      <c r="B2131" s="163" t="s">
        <v>118</v>
      </c>
      <c r="C2131" s="164" t="s">
        <v>119</v>
      </c>
      <c r="D2131">
        <v>183.7</v>
      </c>
      <c r="E2131" s="4">
        <v>7649</v>
      </c>
      <c r="F2131">
        <f t="shared" si="66"/>
        <v>10</v>
      </c>
      <c r="G2131" s="6">
        <f t="shared" si="67"/>
        <v>4.9996826525224378</v>
      </c>
      <c r="H2131" s="4">
        <f>E2131*G2131*Inputs!$B$4/SUMPRODUCT($E$5:$E$6785,$G$5:$G$6785)</f>
        <v>17664.811711371858</v>
      </c>
    </row>
    <row r="2132" spans="1:8" x14ac:dyDescent="0.2">
      <c r="A2132" s="167" t="s">
        <v>85</v>
      </c>
      <c r="B2132" s="163" t="s">
        <v>120</v>
      </c>
      <c r="C2132" s="164" t="s">
        <v>121</v>
      </c>
      <c r="D2132">
        <v>112.8</v>
      </c>
      <c r="E2132" s="4">
        <v>5252</v>
      </c>
      <c r="F2132">
        <f t="shared" si="66"/>
        <v>6</v>
      </c>
      <c r="G2132" s="6">
        <f t="shared" si="67"/>
        <v>2.4451266266449672</v>
      </c>
      <c r="H2132" s="4">
        <f>E2132*G2132*Inputs!$B$4/SUMPRODUCT($E$5:$E$6785,$G$5:$G$6785)</f>
        <v>5931.8202893850612</v>
      </c>
    </row>
    <row r="2133" spans="1:8" x14ac:dyDescent="0.2">
      <c r="A2133" s="167" t="s">
        <v>85</v>
      </c>
      <c r="B2133" s="163" t="s">
        <v>122</v>
      </c>
      <c r="C2133" s="164" t="s">
        <v>123</v>
      </c>
      <c r="D2133">
        <v>96.6</v>
      </c>
      <c r="E2133" s="4">
        <v>5780</v>
      </c>
      <c r="F2133">
        <f t="shared" si="66"/>
        <v>4</v>
      </c>
      <c r="G2133" s="6">
        <f t="shared" si="67"/>
        <v>1.7099397688077311</v>
      </c>
      <c r="H2133" s="4">
        <f>E2133*G2133*Inputs!$B$4/SUMPRODUCT($E$5:$E$6785,$G$5:$G$6785)</f>
        <v>4565.3130613152161</v>
      </c>
    </row>
    <row r="2134" spans="1:8" x14ac:dyDescent="0.2">
      <c r="A2134" s="167" t="s">
        <v>85</v>
      </c>
      <c r="B2134" s="163" t="s">
        <v>124</v>
      </c>
      <c r="C2134" s="164" t="s">
        <v>125</v>
      </c>
      <c r="D2134">
        <v>127.2</v>
      </c>
      <c r="E2134" s="4">
        <v>6327</v>
      </c>
      <c r="F2134">
        <f t="shared" si="66"/>
        <v>7</v>
      </c>
      <c r="G2134" s="6">
        <f t="shared" si="67"/>
        <v>2.9238940129502371</v>
      </c>
      <c r="H2134" s="4">
        <f>E2134*G2134*Inputs!$B$4/SUMPRODUCT($E$5:$E$6785,$G$5:$G$6785)</f>
        <v>8545.1831057989311</v>
      </c>
    </row>
    <row r="2135" spans="1:8" x14ac:dyDescent="0.2">
      <c r="A2135" s="167" t="s">
        <v>85</v>
      </c>
      <c r="B2135" s="163" t="s">
        <v>126</v>
      </c>
      <c r="C2135" s="164" t="s">
        <v>3854</v>
      </c>
      <c r="D2135">
        <v>68.7</v>
      </c>
      <c r="E2135" s="4">
        <v>7593</v>
      </c>
      <c r="F2135">
        <f t="shared" si="66"/>
        <v>2</v>
      </c>
      <c r="G2135" s="6">
        <f t="shared" si="67"/>
        <v>1.195804741189294</v>
      </c>
      <c r="H2135" s="4">
        <f>E2135*G2135*Inputs!$B$4/SUMPRODUCT($E$5:$E$6785,$G$5:$G$6785)</f>
        <v>4194.0691206846113</v>
      </c>
    </row>
    <row r="2136" spans="1:8" x14ac:dyDescent="0.2">
      <c r="A2136" s="167" t="s">
        <v>85</v>
      </c>
      <c r="B2136" s="163" t="s">
        <v>3855</v>
      </c>
      <c r="C2136" s="164" t="s">
        <v>3856</v>
      </c>
      <c r="D2136">
        <v>134.19999999999999</v>
      </c>
      <c r="E2136" s="4">
        <v>5949</v>
      </c>
      <c r="F2136">
        <f t="shared" si="66"/>
        <v>7</v>
      </c>
      <c r="G2136" s="6">
        <f t="shared" si="67"/>
        <v>2.9238940129502371</v>
      </c>
      <c r="H2136" s="4">
        <f>E2136*G2136*Inputs!$B$4/SUMPRODUCT($E$5:$E$6785,$G$5:$G$6785)</f>
        <v>8034.6600752960067</v>
      </c>
    </row>
    <row r="2137" spans="1:8" x14ac:dyDescent="0.2">
      <c r="A2137" s="167" t="s">
        <v>85</v>
      </c>
      <c r="B2137" s="163" t="s">
        <v>3857</v>
      </c>
      <c r="C2137" s="164" t="s">
        <v>3858</v>
      </c>
      <c r="D2137">
        <v>112.1</v>
      </c>
      <c r="E2137" s="4">
        <v>6364</v>
      </c>
      <c r="F2137">
        <f t="shared" si="66"/>
        <v>6</v>
      </c>
      <c r="G2137" s="6">
        <f t="shared" si="67"/>
        <v>2.4451266266449672</v>
      </c>
      <c r="H2137" s="4">
        <f>E2137*G2137*Inputs!$B$4/SUMPRODUCT($E$5:$E$6785,$G$5:$G$6785)</f>
        <v>7187.7578677925594</v>
      </c>
    </row>
    <row r="2138" spans="1:8" x14ac:dyDescent="0.2">
      <c r="A2138" s="167" t="s">
        <v>85</v>
      </c>
      <c r="B2138" s="163" t="s">
        <v>3859</v>
      </c>
      <c r="C2138" s="164" t="s">
        <v>3860</v>
      </c>
      <c r="D2138">
        <v>143.69999999999999</v>
      </c>
      <c r="E2138" s="4">
        <v>7913</v>
      </c>
      <c r="F2138">
        <f t="shared" si="66"/>
        <v>8</v>
      </c>
      <c r="G2138" s="6">
        <f t="shared" si="67"/>
        <v>3.4964063234208851</v>
      </c>
      <c r="H2138" s="4">
        <f>E2138*G2138*Inputs!$B$4/SUMPRODUCT($E$5:$E$6785,$G$5:$G$6785)</f>
        <v>12779.827018630449</v>
      </c>
    </row>
    <row r="2139" spans="1:8" x14ac:dyDescent="0.2">
      <c r="A2139" s="167" t="s">
        <v>85</v>
      </c>
      <c r="B2139" s="163" t="s">
        <v>3861</v>
      </c>
      <c r="C2139" s="164" t="s">
        <v>3862</v>
      </c>
      <c r="D2139">
        <v>130.5</v>
      </c>
      <c r="E2139" s="4">
        <v>6669</v>
      </c>
      <c r="F2139">
        <f t="shared" si="66"/>
        <v>7</v>
      </c>
      <c r="G2139" s="6">
        <f t="shared" si="67"/>
        <v>2.9238940129502371</v>
      </c>
      <c r="H2139" s="4">
        <f>E2139*G2139*Inputs!$B$4/SUMPRODUCT($E$5:$E$6785,$G$5:$G$6785)</f>
        <v>9007.0848953015757</v>
      </c>
    </row>
    <row r="2140" spans="1:8" x14ac:dyDescent="0.2">
      <c r="A2140" s="167" t="s">
        <v>85</v>
      </c>
      <c r="B2140" s="163" t="s">
        <v>3863</v>
      </c>
      <c r="C2140" s="164" t="s">
        <v>3864</v>
      </c>
      <c r="D2140">
        <v>134.69999999999999</v>
      </c>
      <c r="E2140" s="4">
        <v>7198</v>
      </c>
      <c r="F2140">
        <f t="shared" si="66"/>
        <v>7</v>
      </c>
      <c r="G2140" s="6">
        <f t="shared" si="67"/>
        <v>2.9238940129502371</v>
      </c>
      <c r="H2140" s="4">
        <f>E2140*G2140*Inputs!$B$4/SUMPRODUCT($E$5:$E$6785,$G$5:$G$6785)</f>
        <v>9721.5470200001128</v>
      </c>
    </row>
    <row r="2141" spans="1:8" x14ac:dyDescent="0.2">
      <c r="A2141" s="167" t="s">
        <v>85</v>
      </c>
      <c r="B2141" s="163" t="s">
        <v>3865</v>
      </c>
      <c r="C2141" s="164" t="s">
        <v>3866</v>
      </c>
      <c r="D2141">
        <v>62.2</v>
      </c>
      <c r="E2141" s="4">
        <v>6015</v>
      </c>
      <c r="F2141">
        <f t="shared" si="66"/>
        <v>2</v>
      </c>
      <c r="G2141" s="6">
        <f t="shared" si="67"/>
        <v>1.195804741189294</v>
      </c>
      <c r="H2141" s="4">
        <f>E2141*G2141*Inputs!$B$4/SUMPRODUCT($E$5:$E$6785,$G$5:$G$6785)</f>
        <v>3322.4451153586115</v>
      </c>
    </row>
    <row r="2142" spans="1:8" x14ac:dyDescent="0.2">
      <c r="A2142" s="167" t="s">
        <v>85</v>
      </c>
      <c r="B2142" s="163" t="s">
        <v>3867</v>
      </c>
      <c r="C2142" s="164" t="s">
        <v>3868</v>
      </c>
      <c r="D2142">
        <v>101.3</v>
      </c>
      <c r="E2142" s="4">
        <v>5758</v>
      </c>
      <c r="F2142">
        <f t="shared" si="66"/>
        <v>5</v>
      </c>
      <c r="G2142" s="6">
        <f t="shared" si="67"/>
        <v>2.0447540826884101</v>
      </c>
      <c r="H2142" s="4">
        <f>E2142*G2142*Inputs!$B$4/SUMPRODUCT($E$5:$E$6785,$G$5:$G$6785)</f>
        <v>5438.4439542389637</v>
      </c>
    </row>
    <row r="2143" spans="1:8" x14ac:dyDescent="0.2">
      <c r="A2143" s="167" t="s">
        <v>85</v>
      </c>
      <c r="B2143" s="163" t="s">
        <v>3869</v>
      </c>
      <c r="C2143" s="164" t="s">
        <v>3870</v>
      </c>
      <c r="D2143">
        <v>173.6</v>
      </c>
      <c r="E2143" s="4">
        <v>8173</v>
      </c>
      <c r="F2143">
        <f t="shared" si="66"/>
        <v>10</v>
      </c>
      <c r="G2143" s="6">
        <f t="shared" si="67"/>
        <v>4.9996826525224378</v>
      </c>
      <c r="H2143" s="4">
        <f>E2143*G2143*Inputs!$B$4/SUMPRODUCT($E$5:$E$6785,$G$5:$G$6785)</f>
        <v>18874.951773701425</v>
      </c>
    </row>
    <row r="2144" spans="1:8" x14ac:dyDescent="0.2">
      <c r="A2144" s="167" t="s">
        <v>85</v>
      </c>
      <c r="B2144" s="163" t="s">
        <v>3871</v>
      </c>
      <c r="C2144" s="164" t="s">
        <v>3872</v>
      </c>
      <c r="D2144">
        <v>139</v>
      </c>
      <c r="E2144" s="4">
        <v>7444</v>
      </c>
      <c r="F2144">
        <f t="shared" si="66"/>
        <v>8</v>
      </c>
      <c r="G2144" s="6">
        <f t="shared" si="67"/>
        <v>3.4964063234208851</v>
      </c>
      <c r="H2144" s="4">
        <f>E2144*G2144*Inputs!$B$4/SUMPRODUCT($E$5:$E$6785,$G$5:$G$6785)</f>
        <v>12022.372340033497</v>
      </c>
    </row>
    <row r="2145" spans="1:8" x14ac:dyDescent="0.2">
      <c r="A2145" s="167" t="s">
        <v>85</v>
      </c>
      <c r="B2145" s="163" t="s">
        <v>3873</v>
      </c>
      <c r="C2145" s="164" t="s">
        <v>3874</v>
      </c>
      <c r="D2145">
        <v>74.900000000000006</v>
      </c>
      <c r="E2145" s="4">
        <v>6234</v>
      </c>
      <c r="F2145">
        <f t="shared" si="66"/>
        <v>3</v>
      </c>
      <c r="G2145" s="6">
        <f t="shared" si="67"/>
        <v>1.4299489790507947</v>
      </c>
      <c r="H2145" s="4">
        <f>E2145*G2145*Inputs!$B$4/SUMPRODUCT($E$5:$E$6785,$G$5:$G$6785)</f>
        <v>4117.6483296930019</v>
      </c>
    </row>
    <row r="2146" spans="1:8" x14ac:dyDescent="0.2">
      <c r="A2146" s="167" t="s">
        <v>85</v>
      </c>
      <c r="B2146" s="163" t="s">
        <v>3875</v>
      </c>
      <c r="C2146" s="164" t="s">
        <v>3876</v>
      </c>
      <c r="D2146">
        <v>147.80000000000001</v>
      </c>
      <c r="E2146" s="4">
        <v>6372</v>
      </c>
      <c r="F2146">
        <f t="shared" si="66"/>
        <v>8</v>
      </c>
      <c r="G2146" s="6">
        <f t="shared" si="67"/>
        <v>3.4964063234208851</v>
      </c>
      <c r="H2146" s="4">
        <f>E2146*G2146*Inputs!$B$4/SUMPRODUCT($E$5:$E$6785,$G$5:$G$6785)</f>
        <v>10291.047360383322</v>
      </c>
    </row>
    <row r="2147" spans="1:8" x14ac:dyDescent="0.2">
      <c r="A2147" s="167" t="s">
        <v>85</v>
      </c>
      <c r="B2147" s="163" t="s">
        <v>1081</v>
      </c>
      <c r="C2147" s="164" t="s">
        <v>1082</v>
      </c>
      <c r="D2147">
        <v>155.5</v>
      </c>
      <c r="E2147" s="4">
        <v>9143</v>
      </c>
      <c r="F2147">
        <f t="shared" si="66"/>
        <v>9</v>
      </c>
      <c r="G2147" s="6">
        <f t="shared" si="67"/>
        <v>4.1810192586709229</v>
      </c>
      <c r="H2147" s="4">
        <f>E2147*G2147*Inputs!$B$4/SUMPRODUCT($E$5:$E$6785,$G$5:$G$6785)</f>
        <v>17657.645783015465</v>
      </c>
    </row>
    <row r="2148" spans="1:8" x14ac:dyDescent="0.2">
      <c r="A2148" s="167" t="s">
        <v>85</v>
      </c>
      <c r="B2148" s="163" t="s">
        <v>1083</v>
      </c>
      <c r="C2148" s="164" t="s">
        <v>1084</v>
      </c>
      <c r="D2148">
        <v>72.400000000000006</v>
      </c>
      <c r="E2148" s="4">
        <v>6151</v>
      </c>
      <c r="F2148">
        <f t="shared" si="66"/>
        <v>2</v>
      </c>
      <c r="G2148" s="6">
        <f t="shared" si="67"/>
        <v>1.195804741189294</v>
      </c>
      <c r="H2148" s="4">
        <f>E2148*G2148*Inputs!$B$4/SUMPRODUCT($E$5:$E$6785,$G$5:$G$6785)</f>
        <v>3397.5660689228298</v>
      </c>
    </row>
    <row r="2149" spans="1:8" x14ac:dyDescent="0.2">
      <c r="A2149" s="167" t="s">
        <v>85</v>
      </c>
      <c r="B2149" s="163" t="s">
        <v>1085</v>
      </c>
      <c r="C2149" s="164" t="s">
        <v>1086</v>
      </c>
      <c r="D2149">
        <v>140.4</v>
      </c>
      <c r="E2149" s="4">
        <v>6367</v>
      </c>
      <c r="F2149">
        <f t="shared" si="66"/>
        <v>8</v>
      </c>
      <c r="G2149" s="6">
        <f t="shared" si="67"/>
        <v>3.4964063234208851</v>
      </c>
      <c r="H2149" s="4">
        <f>E2149*G2149*Inputs!$B$4/SUMPRODUCT($E$5:$E$6785,$G$5:$G$6785)</f>
        <v>10282.972150590178</v>
      </c>
    </row>
    <row r="2150" spans="1:8" x14ac:dyDescent="0.2">
      <c r="A2150" s="167" t="s">
        <v>85</v>
      </c>
      <c r="B2150" s="163" t="s">
        <v>1087</v>
      </c>
      <c r="C2150" s="164" t="s">
        <v>1088</v>
      </c>
      <c r="D2150">
        <v>126.2</v>
      </c>
      <c r="E2150" s="4">
        <v>6127</v>
      </c>
      <c r="F2150">
        <f t="shared" si="66"/>
        <v>7</v>
      </c>
      <c r="G2150" s="6">
        <f t="shared" si="67"/>
        <v>2.9238940129502371</v>
      </c>
      <c r="H2150" s="4">
        <f>E2150*G2150*Inputs!$B$4/SUMPRODUCT($E$5:$E$6785,$G$5:$G$6785)</f>
        <v>8275.065100241829</v>
      </c>
    </row>
    <row r="2151" spans="1:8" x14ac:dyDescent="0.2">
      <c r="A2151" s="167" t="s">
        <v>85</v>
      </c>
      <c r="B2151" s="163" t="s">
        <v>1089</v>
      </c>
      <c r="C2151" s="164" t="s">
        <v>1090</v>
      </c>
      <c r="D2151">
        <v>160.6</v>
      </c>
      <c r="E2151" s="4">
        <v>7390</v>
      </c>
      <c r="F2151">
        <f t="shared" si="66"/>
        <v>9</v>
      </c>
      <c r="G2151" s="6">
        <f t="shared" si="67"/>
        <v>4.1810192586709229</v>
      </c>
      <c r="H2151" s="4">
        <f>E2151*G2151*Inputs!$B$4/SUMPRODUCT($E$5:$E$6785,$G$5:$G$6785)</f>
        <v>14272.121003662289</v>
      </c>
    </row>
    <row r="2152" spans="1:8" x14ac:dyDescent="0.2">
      <c r="A2152" s="167" t="s">
        <v>85</v>
      </c>
      <c r="B2152" s="163" t="s">
        <v>1091</v>
      </c>
      <c r="C2152" s="164" t="s">
        <v>1092</v>
      </c>
      <c r="D2152">
        <v>72.8</v>
      </c>
      <c r="E2152" s="4">
        <v>10510</v>
      </c>
      <c r="F2152">
        <f t="shared" si="66"/>
        <v>2</v>
      </c>
      <c r="G2152" s="6">
        <f t="shared" si="67"/>
        <v>1.195804741189294</v>
      </c>
      <c r="H2152" s="4">
        <f>E2152*G2152*Inputs!$B$4/SUMPRODUCT($E$5:$E$6785,$G$5:$G$6785)</f>
        <v>5805.3031026465515</v>
      </c>
    </row>
    <row r="2153" spans="1:8" x14ac:dyDescent="0.2">
      <c r="A2153" s="167" t="s">
        <v>1095</v>
      </c>
      <c r="B2153" s="163" t="s">
        <v>1093</v>
      </c>
      <c r="C2153" s="164" t="s">
        <v>1094</v>
      </c>
      <c r="D2153">
        <v>102.5</v>
      </c>
      <c r="E2153" s="4">
        <v>9624</v>
      </c>
      <c r="F2153">
        <f t="shared" si="66"/>
        <v>5</v>
      </c>
      <c r="G2153" s="6">
        <f t="shared" si="67"/>
        <v>2.0447540826884101</v>
      </c>
      <c r="H2153" s="4">
        <f>E2153*G2153*Inputs!$B$4/SUMPRODUCT($E$5:$E$6785,$G$5:$G$6785)</f>
        <v>9089.8896518922866</v>
      </c>
    </row>
    <row r="2154" spans="1:8" x14ac:dyDescent="0.2">
      <c r="A2154" s="167" t="s">
        <v>1095</v>
      </c>
      <c r="B2154" s="163" t="s">
        <v>1096</v>
      </c>
      <c r="C2154" s="164" t="s">
        <v>1097</v>
      </c>
      <c r="D2154">
        <v>108.1</v>
      </c>
      <c r="E2154" s="4">
        <v>5528</v>
      </c>
      <c r="F2154">
        <f t="shared" si="66"/>
        <v>5</v>
      </c>
      <c r="G2154" s="6">
        <f t="shared" si="67"/>
        <v>2.0447540826884101</v>
      </c>
      <c r="H2154" s="4">
        <f>E2154*G2154*Inputs!$B$4/SUMPRODUCT($E$5:$E$6785,$G$5:$G$6785)</f>
        <v>5221.2084367893349</v>
      </c>
    </row>
    <row r="2155" spans="1:8" x14ac:dyDescent="0.2">
      <c r="A2155" s="167" t="s">
        <v>1095</v>
      </c>
      <c r="B2155" s="163" t="s">
        <v>1098</v>
      </c>
      <c r="C2155" s="164" t="s">
        <v>3922</v>
      </c>
      <c r="D2155">
        <v>120.1</v>
      </c>
      <c r="E2155" s="4">
        <v>5586</v>
      </c>
      <c r="F2155">
        <f t="shared" si="66"/>
        <v>6</v>
      </c>
      <c r="G2155" s="6">
        <f t="shared" si="67"/>
        <v>2.4451266266449672</v>
      </c>
      <c r="H2155" s="4">
        <f>E2155*G2155*Inputs!$B$4/SUMPRODUCT($E$5:$E$6785,$G$5:$G$6785)</f>
        <v>6309.053339014652</v>
      </c>
    </row>
    <row r="2156" spans="1:8" x14ac:dyDescent="0.2">
      <c r="A2156" s="167" t="s">
        <v>1095</v>
      </c>
      <c r="B2156" s="163" t="s">
        <v>3923</v>
      </c>
      <c r="C2156" s="164" t="s">
        <v>3924</v>
      </c>
      <c r="D2156">
        <v>124.3</v>
      </c>
      <c r="E2156" s="4">
        <v>5954</v>
      </c>
      <c r="F2156">
        <f t="shared" si="66"/>
        <v>7</v>
      </c>
      <c r="G2156" s="6">
        <f t="shared" si="67"/>
        <v>2.9238940129502371</v>
      </c>
      <c r="H2156" s="4">
        <f>E2156*G2156*Inputs!$B$4/SUMPRODUCT($E$5:$E$6785,$G$5:$G$6785)</f>
        <v>8041.4130254349357</v>
      </c>
    </row>
    <row r="2157" spans="1:8" x14ac:dyDescent="0.2">
      <c r="A2157" s="167" t="s">
        <v>1095</v>
      </c>
      <c r="B2157" s="163" t="s">
        <v>3925</v>
      </c>
      <c r="C2157" s="164" t="s">
        <v>3926</v>
      </c>
      <c r="D2157">
        <v>97.2</v>
      </c>
      <c r="E2157" s="4">
        <v>7293</v>
      </c>
      <c r="F2157">
        <f t="shared" si="66"/>
        <v>4</v>
      </c>
      <c r="G2157" s="6">
        <f t="shared" si="67"/>
        <v>1.7099397688077311</v>
      </c>
      <c r="H2157" s="4">
        <f>E2157*G2157*Inputs!$B$4/SUMPRODUCT($E$5:$E$6785,$G$5:$G$6785)</f>
        <v>5760.3508920712584</v>
      </c>
    </row>
    <row r="2158" spans="1:8" x14ac:dyDescent="0.2">
      <c r="A2158" s="167" t="s">
        <v>1095</v>
      </c>
      <c r="B2158" s="163" t="s">
        <v>3927</v>
      </c>
      <c r="C2158" s="164" t="s">
        <v>3928</v>
      </c>
      <c r="D2158">
        <v>136</v>
      </c>
      <c r="E2158" s="4">
        <v>5282</v>
      </c>
      <c r="F2158">
        <f t="shared" si="66"/>
        <v>7</v>
      </c>
      <c r="G2158" s="6">
        <f t="shared" si="67"/>
        <v>2.9238940129502371</v>
      </c>
      <c r="H2158" s="4">
        <f>E2158*G2158*Inputs!$B$4/SUMPRODUCT($E$5:$E$6785,$G$5:$G$6785)</f>
        <v>7133.816526763072</v>
      </c>
    </row>
    <row r="2159" spans="1:8" x14ac:dyDescent="0.2">
      <c r="A2159" s="167" t="s">
        <v>1095</v>
      </c>
      <c r="B2159" s="163" t="s">
        <v>3929</v>
      </c>
      <c r="C2159" s="164" t="s">
        <v>3930</v>
      </c>
      <c r="D2159">
        <v>152.5</v>
      </c>
      <c r="E2159" s="4">
        <v>5372</v>
      </c>
      <c r="F2159">
        <f t="shared" si="66"/>
        <v>9</v>
      </c>
      <c r="G2159" s="6">
        <f t="shared" si="67"/>
        <v>4.1810192586709229</v>
      </c>
      <c r="H2159" s="4">
        <f>E2159*G2159*Inputs!$B$4/SUMPRODUCT($E$5:$E$6785,$G$5:$G$6785)</f>
        <v>10374.808394001868</v>
      </c>
    </row>
    <row r="2160" spans="1:8" x14ac:dyDescent="0.2">
      <c r="A2160" s="167" t="s">
        <v>1095</v>
      </c>
      <c r="B2160" s="163" t="s">
        <v>3931</v>
      </c>
      <c r="C2160" s="164" t="s">
        <v>3907</v>
      </c>
      <c r="D2160">
        <v>95.1</v>
      </c>
      <c r="E2160" s="4">
        <v>8372</v>
      </c>
      <c r="F2160">
        <f t="shared" si="66"/>
        <v>4</v>
      </c>
      <c r="G2160" s="6">
        <f t="shared" si="67"/>
        <v>1.7099397688077311</v>
      </c>
      <c r="H2160" s="4">
        <f>E2160*G2160*Inputs!$B$4/SUMPRODUCT($E$5:$E$6785,$G$5:$G$6785)</f>
        <v>6612.5953199534597</v>
      </c>
    </row>
    <row r="2161" spans="1:8" x14ac:dyDescent="0.2">
      <c r="A2161" s="167" t="s">
        <v>1095</v>
      </c>
      <c r="B2161" s="163" t="s">
        <v>3908</v>
      </c>
      <c r="C2161" s="164" t="s">
        <v>3909</v>
      </c>
      <c r="D2161">
        <v>103</v>
      </c>
      <c r="E2161" s="4">
        <v>7506</v>
      </c>
      <c r="F2161">
        <f t="shared" si="66"/>
        <v>5</v>
      </c>
      <c r="G2161" s="6">
        <f t="shared" si="67"/>
        <v>2.0447540826884101</v>
      </c>
      <c r="H2161" s="4">
        <f>E2161*G2161*Inputs!$B$4/SUMPRODUCT($E$5:$E$6785,$G$5:$G$6785)</f>
        <v>7089.4338868561417</v>
      </c>
    </row>
    <row r="2162" spans="1:8" x14ac:dyDescent="0.2">
      <c r="A2162" s="167" t="s">
        <v>1095</v>
      </c>
      <c r="B2162" s="163" t="s">
        <v>3910</v>
      </c>
      <c r="C2162" s="164" t="s">
        <v>3911</v>
      </c>
      <c r="D2162">
        <v>122.2</v>
      </c>
      <c r="E2162" s="4">
        <v>7589</v>
      </c>
      <c r="F2162">
        <f t="shared" si="66"/>
        <v>6</v>
      </c>
      <c r="G2162" s="6">
        <f t="shared" si="67"/>
        <v>2.4451266266449672</v>
      </c>
      <c r="H2162" s="4">
        <f>E2162*G2162*Inputs!$B$4/SUMPRODUCT($E$5:$E$6785,$G$5:$G$6785)</f>
        <v>8571.3221965238426</v>
      </c>
    </row>
    <row r="2163" spans="1:8" x14ac:dyDescent="0.2">
      <c r="A2163" s="167" t="s">
        <v>1095</v>
      </c>
      <c r="B2163" s="163" t="s">
        <v>3912</v>
      </c>
      <c r="C2163" s="164" t="s">
        <v>3913</v>
      </c>
      <c r="D2163">
        <v>170.9</v>
      </c>
      <c r="E2163" s="4">
        <v>5970</v>
      </c>
      <c r="F2163">
        <f t="shared" si="66"/>
        <v>10</v>
      </c>
      <c r="G2163" s="6">
        <f t="shared" si="67"/>
        <v>4.9996826525224378</v>
      </c>
      <c r="H2163" s="4">
        <f>E2163*G2163*Inputs!$B$4/SUMPRODUCT($E$5:$E$6785,$G$5:$G$6785)</f>
        <v>13787.282771197542</v>
      </c>
    </row>
    <row r="2164" spans="1:8" x14ac:dyDescent="0.2">
      <c r="A2164" s="167" t="s">
        <v>1095</v>
      </c>
      <c r="B2164" s="163" t="s">
        <v>3914</v>
      </c>
      <c r="C2164" s="164" t="s">
        <v>3915</v>
      </c>
      <c r="D2164">
        <v>113.1</v>
      </c>
      <c r="E2164" s="4">
        <v>6591</v>
      </c>
      <c r="F2164">
        <f t="shared" si="66"/>
        <v>6</v>
      </c>
      <c r="G2164" s="6">
        <f t="shared" si="67"/>
        <v>2.4451266266449672</v>
      </c>
      <c r="H2164" s="4">
        <f>E2164*G2164*Inputs!$B$4/SUMPRODUCT($E$5:$E$6785,$G$5:$G$6785)</f>
        <v>7444.1408087084783</v>
      </c>
    </row>
    <row r="2165" spans="1:8" x14ac:dyDescent="0.2">
      <c r="A2165" s="167" t="s">
        <v>1095</v>
      </c>
      <c r="B2165" s="163" t="s">
        <v>3916</v>
      </c>
      <c r="C2165" s="164" t="s">
        <v>3917</v>
      </c>
      <c r="D2165">
        <v>110.8</v>
      </c>
      <c r="E2165" s="4">
        <v>6412</v>
      </c>
      <c r="F2165">
        <f t="shared" si="66"/>
        <v>5</v>
      </c>
      <c r="G2165" s="6">
        <f t="shared" si="67"/>
        <v>2.0447540826884101</v>
      </c>
      <c r="H2165" s="4">
        <f>E2165*G2165*Inputs!$B$4/SUMPRODUCT($E$5:$E$6785,$G$5:$G$6785)</f>
        <v>6056.1484255957339</v>
      </c>
    </row>
    <row r="2166" spans="1:8" x14ac:dyDescent="0.2">
      <c r="A2166" s="167" t="s">
        <v>1095</v>
      </c>
      <c r="B2166" s="163" t="s">
        <v>3918</v>
      </c>
      <c r="C2166" s="164" t="s">
        <v>3919</v>
      </c>
      <c r="D2166">
        <v>98.1</v>
      </c>
      <c r="E2166" s="4">
        <v>7280</v>
      </c>
      <c r="F2166">
        <f t="shared" si="66"/>
        <v>4</v>
      </c>
      <c r="G2166" s="6">
        <f t="shared" si="67"/>
        <v>1.7099397688077311</v>
      </c>
      <c r="H2166" s="4">
        <f>E2166*G2166*Inputs!$B$4/SUMPRODUCT($E$5:$E$6785,$G$5:$G$6785)</f>
        <v>5750.0828869160514</v>
      </c>
    </row>
    <row r="2167" spans="1:8" x14ac:dyDescent="0.2">
      <c r="A2167" s="167" t="s">
        <v>1095</v>
      </c>
      <c r="B2167" s="163" t="s">
        <v>3920</v>
      </c>
      <c r="C2167" s="164" t="s">
        <v>3921</v>
      </c>
      <c r="D2167">
        <v>149.69999999999999</v>
      </c>
      <c r="E2167" s="4">
        <v>10427</v>
      </c>
      <c r="F2167">
        <f t="shared" si="66"/>
        <v>9</v>
      </c>
      <c r="G2167" s="6">
        <f t="shared" si="67"/>
        <v>4.1810192586709229</v>
      </c>
      <c r="H2167" s="4">
        <f>E2167*G2167*Inputs!$B$4/SUMPRODUCT($E$5:$E$6785,$G$5:$G$6785)</f>
        <v>20137.402666466398</v>
      </c>
    </row>
    <row r="2168" spans="1:8" x14ac:dyDescent="0.2">
      <c r="A2168" s="167" t="s">
        <v>1095</v>
      </c>
      <c r="B2168" s="163" t="s">
        <v>12092</v>
      </c>
      <c r="C2168" s="164" t="s">
        <v>12093</v>
      </c>
      <c r="D2168">
        <v>155.6</v>
      </c>
      <c r="E2168" s="4">
        <v>6753</v>
      </c>
      <c r="F2168">
        <f t="shared" si="66"/>
        <v>9</v>
      </c>
      <c r="G2168" s="6">
        <f t="shared" si="67"/>
        <v>4.1810192586709229</v>
      </c>
      <c r="H2168" s="4">
        <f>E2168*G2168*Inputs!$B$4/SUMPRODUCT($E$5:$E$6785,$G$5:$G$6785)</f>
        <v>13041.898936093563</v>
      </c>
    </row>
    <row r="2169" spans="1:8" x14ac:dyDescent="0.2">
      <c r="A2169" s="167" t="s">
        <v>1095</v>
      </c>
      <c r="B2169" s="163" t="s">
        <v>12094</v>
      </c>
      <c r="C2169" s="164" t="s">
        <v>12095</v>
      </c>
      <c r="D2169">
        <v>159.4</v>
      </c>
      <c r="E2169" s="4">
        <v>7430</v>
      </c>
      <c r="F2169">
        <f t="shared" si="66"/>
        <v>9</v>
      </c>
      <c r="G2169" s="6">
        <f t="shared" si="67"/>
        <v>4.1810192586709229</v>
      </c>
      <c r="H2169" s="4">
        <f>E2169*G2169*Inputs!$B$4/SUMPRODUCT($E$5:$E$6785,$G$5:$G$6785)</f>
        <v>14349.37199691621</v>
      </c>
    </row>
    <row r="2170" spans="1:8" x14ac:dyDescent="0.2">
      <c r="A2170" s="167" t="s">
        <v>1095</v>
      </c>
      <c r="B2170" s="163" t="s">
        <v>12096</v>
      </c>
      <c r="C2170" s="164" t="s">
        <v>12097</v>
      </c>
      <c r="D2170">
        <v>157.4</v>
      </c>
      <c r="E2170" s="4">
        <v>8780</v>
      </c>
      <c r="F2170">
        <f t="shared" si="66"/>
        <v>9</v>
      </c>
      <c r="G2170" s="6">
        <f t="shared" si="67"/>
        <v>4.1810192586709229</v>
      </c>
      <c r="H2170" s="4">
        <f>E2170*G2170*Inputs!$B$4/SUMPRODUCT($E$5:$E$6785,$G$5:$G$6785)</f>
        <v>16956.593019236112</v>
      </c>
    </row>
    <row r="2171" spans="1:8" x14ac:dyDescent="0.2">
      <c r="A2171" s="167" t="s">
        <v>1095</v>
      </c>
      <c r="B2171" s="163" t="s">
        <v>12098</v>
      </c>
      <c r="C2171" s="164" t="s">
        <v>12099</v>
      </c>
      <c r="D2171">
        <v>93.5</v>
      </c>
      <c r="E2171" s="4">
        <v>6135</v>
      </c>
      <c r="F2171">
        <f t="shared" si="66"/>
        <v>4</v>
      </c>
      <c r="G2171" s="6">
        <f t="shared" si="67"/>
        <v>1.7099397688077311</v>
      </c>
      <c r="H2171" s="4">
        <f>E2171*G2171*Inputs!$B$4/SUMPRODUCT($E$5:$E$6785,$G$5:$G$6785)</f>
        <v>4845.7085867074138</v>
      </c>
    </row>
    <row r="2172" spans="1:8" x14ac:dyDescent="0.2">
      <c r="A2172" s="167" t="s">
        <v>1095</v>
      </c>
      <c r="B2172" s="163" t="s">
        <v>12100</v>
      </c>
      <c r="C2172" s="164" t="s">
        <v>12101</v>
      </c>
      <c r="D2172">
        <v>162.4</v>
      </c>
      <c r="E2172" s="4">
        <v>9344</v>
      </c>
      <c r="F2172">
        <f t="shared" si="66"/>
        <v>9</v>
      </c>
      <c r="G2172" s="6">
        <f t="shared" si="67"/>
        <v>4.1810192586709229</v>
      </c>
      <c r="H2172" s="4">
        <f>E2172*G2172*Inputs!$B$4/SUMPRODUCT($E$5:$E$6785,$G$5:$G$6785)</f>
        <v>18045.832024116429</v>
      </c>
    </row>
    <row r="2173" spans="1:8" x14ac:dyDescent="0.2">
      <c r="A2173" s="167" t="s">
        <v>1095</v>
      </c>
      <c r="B2173" s="163" t="s">
        <v>12102</v>
      </c>
      <c r="C2173" s="164" t="s">
        <v>12103</v>
      </c>
      <c r="D2173">
        <v>86.6</v>
      </c>
      <c r="E2173" s="4">
        <v>8349</v>
      </c>
      <c r="F2173">
        <f t="shared" si="66"/>
        <v>3</v>
      </c>
      <c r="G2173" s="6">
        <f t="shared" si="67"/>
        <v>1.4299489790507947</v>
      </c>
      <c r="H2173" s="4">
        <f>E2173*G2173*Inputs!$B$4/SUMPRODUCT($E$5:$E$6785,$G$5:$G$6785)</f>
        <v>5514.6368149834552</v>
      </c>
    </row>
    <row r="2174" spans="1:8" x14ac:dyDescent="0.2">
      <c r="A2174" s="167" t="s">
        <v>1095</v>
      </c>
      <c r="B2174" s="163" t="s">
        <v>12104</v>
      </c>
      <c r="C2174" s="164" t="s">
        <v>12105</v>
      </c>
      <c r="D2174">
        <v>118.8</v>
      </c>
      <c r="E2174" s="4">
        <v>6092</v>
      </c>
      <c r="F2174">
        <f t="shared" si="66"/>
        <v>6</v>
      </c>
      <c r="G2174" s="6">
        <f t="shared" si="67"/>
        <v>2.4451266266449672</v>
      </c>
      <c r="H2174" s="4">
        <f>E2174*G2174*Inputs!$B$4/SUMPRODUCT($E$5:$E$6785,$G$5:$G$6785)</f>
        <v>6880.5501148007979</v>
      </c>
    </row>
    <row r="2175" spans="1:8" x14ac:dyDescent="0.2">
      <c r="A2175" s="167" t="s">
        <v>1095</v>
      </c>
      <c r="B2175" s="163" t="s">
        <v>12106</v>
      </c>
      <c r="C2175" s="164" t="s">
        <v>12107</v>
      </c>
      <c r="D2175">
        <v>131.6</v>
      </c>
      <c r="E2175" s="4">
        <v>7239</v>
      </c>
      <c r="F2175">
        <f t="shared" si="66"/>
        <v>7</v>
      </c>
      <c r="G2175" s="6">
        <f t="shared" si="67"/>
        <v>2.9238940129502371</v>
      </c>
      <c r="H2175" s="4">
        <f>E2175*G2175*Inputs!$B$4/SUMPRODUCT($E$5:$E$6785,$G$5:$G$6785)</f>
        <v>9776.921211139319</v>
      </c>
    </row>
    <row r="2176" spans="1:8" x14ac:dyDescent="0.2">
      <c r="A2176" s="167" t="s">
        <v>1095</v>
      </c>
      <c r="B2176" s="163" t="s">
        <v>12108</v>
      </c>
      <c r="C2176" s="164" t="s">
        <v>12109</v>
      </c>
      <c r="D2176">
        <v>158.9</v>
      </c>
      <c r="E2176" s="4">
        <v>6301</v>
      </c>
      <c r="F2176">
        <f t="shared" si="66"/>
        <v>9</v>
      </c>
      <c r="G2176" s="6">
        <f t="shared" si="67"/>
        <v>4.1810192586709229</v>
      </c>
      <c r="H2176" s="4">
        <f>E2176*G2176*Inputs!$B$4/SUMPRODUCT($E$5:$E$6785,$G$5:$G$6785)</f>
        <v>12168.962712324232</v>
      </c>
    </row>
    <row r="2177" spans="1:8" x14ac:dyDescent="0.2">
      <c r="A2177" s="167" t="s">
        <v>1095</v>
      </c>
      <c r="B2177" s="163" t="s">
        <v>12110</v>
      </c>
      <c r="C2177" s="164" t="s">
        <v>12111</v>
      </c>
      <c r="D2177">
        <v>155.5</v>
      </c>
      <c r="E2177" s="4">
        <v>5434</v>
      </c>
      <c r="F2177">
        <f t="shared" si="66"/>
        <v>9</v>
      </c>
      <c r="G2177" s="6">
        <f t="shared" si="67"/>
        <v>4.1810192586709229</v>
      </c>
      <c r="H2177" s="4">
        <f>E2177*G2177*Inputs!$B$4/SUMPRODUCT($E$5:$E$6785,$G$5:$G$6785)</f>
        <v>10494.547433545449</v>
      </c>
    </row>
    <row r="2178" spans="1:8" x14ac:dyDescent="0.2">
      <c r="A2178" s="167" t="s">
        <v>1095</v>
      </c>
      <c r="B2178" s="163" t="s">
        <v>12112</v>
      </c>
      <c r="C2178" s="164" t="s">
        <v>12113</v>
      </c>
      <c r="D2178">
        <v>95.6</v>
      </c>
      <c r="E2178" s="4">
        <v>7349</v>
      </c>
      <c r="F2178">
        <f t="shared" si="66"/>
        <v>4</v>
      </c>
      <c r="G2178" s="6">
        <f t="shared" si="67"/>
        <v>1.7099397688077311</v>
      </c>
      <c r="H2178" s="4">
        <f>E2178*G2178*Inputs!$B$4/SUMPRODUCT($E$5:$E$6785,$G$5:$G$6785)</f>
        <v>5804.5822988936907</v>
      </c>
    </row>
    <row r="2179" spans="1:8" x14ac:dyDescent="0.2">
      <c r="A2179" s="167" t="s">
        <v>1095</v>
      </c>
      <c r="B2179" s="163" t="s">
        <v>12114</v>
      </c>
      <c r="C2179" s="164" t="s">
        <v>12115</v>
      </c>
      <c r="D2179">
        <v>162.19999999999999</v>
      </c>
      <c r="E2179" s="4">
        <v>6564</v>
      </c>
      <c r="F2179">
        <f t="shared" si="66"/>
        <v>9</v>
      </c>
      <c r="G2179" s="6">
        <f t="shared" si="67"/>
        <v>4.1810192586709229</v>
      </c>
      <c r="H2179" s="4">
        <f>E2179*G2179*Inputs!$B$4/SUMPRODUCT($E$5:$E$6785,$G$5:$G$6785)</f>
        <v>12676.887992968777</v>
      </c>
    </row>
    <row r="2180" spans="1:8" x14ac:dyDescent="0.2">
      <c r="A2180" s="167" t="s">
        <v>1095</v>
      </c>
      <c r="B2180" s="163" t="s">
        <v>12116</v>
      </c>
      <c r="C2180" s="164" t="s">
        <v>12117</v>
      </c>
      <c r="D2180">
        <v>100.9</v>
      </c>
      <c r="E2180" s="4">
        <v>7530</v>
      </c>
      <c r="F2180">
        <f t="shared" si="66"/>
        <v>5</v>
      </c>
      <c r="G2180" s="6">
        <f t="shared" si="67"/>
        <v>2.0447540826884101</v>
      </c>
      <c r="H2180" s="4">
        <f>E2180*G2180*Inputs!$B$4/SUMPRODUCT($E$5:$E$6785,$G$5:$G$6785)</f>
        <v>7112.1019408508846</v>
      </c>
    </row>
    <row r="2181" spans="1:8" x14ac:dyDescent="0.2">
      <c r="A2181" s="167" t="s">
        <v>1095</v>
      </c>
      <c r="B2181" s="163" t="s">
        <v>12118</v>
      </c>
      <c r="C2181" s="164" t="s">
        <v>9795</v>
      </c>
      <c r="D2181">
        <v>164</v>
      </c>
      <c r="E2181" s="4">
        <v>8393</v>
      </c>
      <c r="F2181">
        <f t="shared" si="66"/>
        <v>9</v>
      </c>
      <c r="G2181" s="6">
        <f t="shared" si="67"/>
        <v>4.1810192586709229</v>
      </c>
      <c r="H2181" s="4">
        <f>E2181*G2181*Inputs!$B$4/SUMPRODUCT($E$5:$E$6785,$G$5:$G$6785)</f>
        <v>16209.189659504411</v>
      </c>
    </row>
    <row r="2182" spans="1:8" x14ac:dyDescent="0.2">
      <c r="A2182" s="167" t="s">
        <v>1095</v>
      </c>
      <c r="B2182" s="163" t="s">
        <v>9796</v>
      </c>
      <c r="C2182" s="164" t="s">
        <v>9797</v>
      </c>
      <c r="D2182">
        <v>97.2</v>
      </c>
      <c r="E2182" s="4">
        <v>7657</v>
      </c>
      <c r="F2182">
        <f t="shared" ref="F2182:F2245" si="68">VLOOKUP(D2182,$K$5:$L$15,2)</f>
        <v>4</v>
      </c>
      <c r="G2182" s="6">
        <f t="shared" ref="G2182:G2245" si="69">VLOOKUP(F2182,$L$5:$M$15,2,0)</f>
        <v>1.7099397688077311</v>
      </c>
      <c r="H2182" s="4">
        <f>E2182*G2182*Inputs!$B$4/SUMPRODUCT($E$5:$E$6785,$G$5:$G$6785)</f>
        <v>6047.8550364170605</v>
      </c>
    </row>
    <row r="2183" spans="1:8" x14ac:dyDescent="0.2">
      <c r="A2183" s="167" t="s">
        <v>1095</v>
      </c>
      <c r="B2183" s="163" t="s">
        <v>9798</v>
      </c>
      <c r="C2183" s="164" t="s">
        <v>9799</v>
      </c>
      <c r="D2183">
        <v>88.9</v>
      </c>
      <c r="E2183" s="4">
        <v>6173</v>
      </c>
      <c r="F2183">
        <f t="shared" si="68"/>
        <v>4</v>
      </c>
      <c r="G2183" s="6">
        <f t="shared" si="69"/>
        <v>1.7099397688077311</v>
      </c>
      <c r="H2183" s="4">
        <f>E2183*G2183*Inputs!$B$4/SUMPRODUCT($E$5:$E$6785,$G$5:$G$6785)</f>
        <v>4875.7227556226362</v>
      </c>
    </row>
    <row r="2184" spans="1:8" x14ac:dyDescent="0.2">
      <c r="A2184" s="167" t="s">
        <v>1095</v>
      </c>
      <c r="B2184" s="163" t="s">
        <v>9800</v>
      </c>
      <c r="C2184" s="164" t="s">
        <v>9801</v>
      </c>
      <c r="D2184">
        <v>109.1</v>
      </c>
      <c r="E2184" s="4">
        <v>6058</v>
      </c>
      <c r="F2184">
        <f t="shared" si="68"/>
        <v>5</v>
      </c>
      <c r="G2184" s="6">
        <f t="shared" si="69"/>
        <v>2.0447540826884101</v>
      </c>
      <c r="H2184" s="4">
        <f>E2184*G2184*Inputs!$B$4/SUMPRODUCT($E$5:$E$6785,$G$5:$G$6785)</f>
        <v>5721.7946291732633</v>
      </c>
    </row>
    <row r="2185" spans="1:8" x14ac:dyDescent="0.2">
      <c r="A2185" s="167" t="s">
        <v>1095</v>
      </c>
      <c r="B2185" s="163" t="s">
        <v>9802</v>
      </c>
      <c r="C2185" s="164" t="s">
        <v>9803</v>
      </c>
      <c r="D2185">
        <v>146.69999999999999</v>
      </c>
      <c r="E2185" s="4">
        <v>6565</v>
      </c>
      <c r="F2185">
        <f t="shared" si="68"/>
        <v>8</v>
      </c>
      <c r="G2185" s="6">
        <f t="shared" si="69"/>
        <v>3.4964063234208851</v>
      </c>
      <c r="H2185" s="4">
        <f>E2185*G2185*Inputs!$B$4/SUMPRODUCT($E$5:$E$6785,$G$5:$G$6785)</f>
        <v>10602.750458398696</v>
      </c>
    </row>
    <row r="2186" spans="1:8" x14ac:dyDescent="0.2">
      <c r="A2186" s="167" t="s">
        <v>1095</v>
      </c>
      <c r="B2186" s="163" t="s">
        <v>9804</v>
      </c>
      <c r="C2186" s="164" t="s">
        <v>9805</v>
      </c>
      <c r="D2186">
        <v>145.19999999999999</v>
      </c>
      <c r="E2186" s="4">
        <v>6422</v>
      </c>
      <c r="F2186">
        <f t="shared" si="68"/>
        <v>8</v>
      </c>
      <c r="G2186" s="6">
        <f t="shared" si="69"/>
        <v>3.4964063234208851</v>
      </c>
      <c r="H2186" s="4">
        <f>E2186*G2186*Inputs!$B$4/SUMPRODUCT($E$5:$E$6785,$G$5:$G$6785)</f>
        <v>10371.799458314765</v>
      </c>
    </row>
    <row r="2187" spans="1:8" x14ac:dyDescent="0.2">
      <c r="A2187" s="167" t="s">
        <v>9808</v>
      </c>
      <c r="B2187" s="163" t="s">
        <v>9806</v>
      </c>
      <c r="C2187" s="164" t="s">
        <v>9807</v>
      </c>
      <c r="D2187">
        <v>53.4</v>
      </c>
      <c r="E2187" s="4">
        <v>5617</v>
      </c>
      <c r="F2187">
        <f t="shared" si="68"/>
        <v>1</v>
      </c>
      <c r="G2187" s="6">
        <f t="shared" si="69"/>
        <v>1</v>
      </c>
      <c r="H2187" s="4">
        <f>E2187*G2187*Inputs!$B$4/SUMPRODUCT($E$5:$E$6785,$G$5:$G$6785)</f>
        <v>2594.5756420960706</v>
      </c>
    </row>
    <row r="2188" spans="1:8" x14ac:dyDescent="0.2">
      <c r="A2188" s="167" t="s">
        <v>9808</v>
      </c>
      <c r="B2188" s="163" t="s">
        <v>9809</v>
      </c>
      <c r="C2188" s="164" t="s">
        <v>9810</v>
      </c>
      <c r="D2188">
        <v>81.400000000000006</v>
      </c>
      <c r="E2188" s="4">
        <v>12867</v>
      </c>
      <c r="F2188">
        <f t="shared" si="68"/>
        <v>3</v>
      </c>
      <c r="G2188" s="6">
        <f t="shared" si="69"/>
        <v>1.4299489790507947</v>
      </c>
      <c r="H2188" s="4">
        <f>E2188*G2188*Inputs!$B$4/SUMPRODUCT($E$5:$E$6785,$G$5:$G$6785)</f>
        <v>8498.8420048379594</v>
      </c>
    </row>
    <row r="2189" spans="1:8" x14ac:dyDescent="0.2">
      <c r="A2189" s="167" t="s">
        <v>9808</v>
      </c>
      <c r="B2189" s="163" t="s">
        <v>9811</v>
      </c>
      <c r="C2189" s="164" t="s">
        <v>9812</v>
      </c>
      <c r="D2189">
        <v>78.7</v>
      </c>
      <c r="E2189" s="4">
        <v>5732</v>
      </c>
      <c r="F2189">
        <f t="shared" si="68"/>
        <v>3</v>
      </c>
      <c r="G2189" s="6">
        <f t="shared" si="69"/>
        <v>1.4299489790507947</v>
      </c>
      <c r="H2189" s="4">
        <f>E2189*G2189*Inputs!$B$4/SUMPRODUCT($E$5:$E$6785,$G$5:$G$6785)</f>
        <v>3786.0699752647233</v>
      </c>
    </row>
    <row r="2190" spans="1:8" x14ac:dyDescent="0.2">
      <c r="A2190" s="167" t="s">
        <v>9808</v>
      </c>
      <c r="B2190" s="163" t="s">
        <v>9813</v>
      </c>
      <c r="C2190" s="164" t="s">
        <v>9814</v>
      </c>
      <c r="D2190">
        <v>76.8</v>
      </c>
      <c r="E2190" s="4">
        <v>12357</v>
      </c>
      <c r="F2190">
        <f t="shared" si="68"/>
        <v>3</v>
      </c>
      <c r="G2190" s="6">
        <f t="shared" si="69"/>
        <v>1.4299489790507947</v>
      </c>
      <c r="H2190" s="4">
        <f>E2190*G2190*Inputs!$B$4/SUMPRODUCT($E$5:$E$6785,$G$5:$G$6785)</f>
        <v>8161.9795332076374</v>
      </c>
    </row>
    <row r="2191" spans="1:8" x14ac:dyDescent="0.2">
      <c r="A2191" s="167" t="s">
        <v>9808</v>
      </c>
      <c r="B2191" s="163" t="s">
        <v>9815</v>
      </c>
      <c r="C2191" s="164" t="s">
        <v>9816</v>
      </c>
      <c r="D2191">
        <v>48.1</v>
      </c>
      <c r="E2191" s="4">
        <v>5925</v>
      </c>
      <c r="F2191">
        <f t="shared" si="68"/>
        <v>1</v>
      </c>
      <c r="G2191" s="6">
        <f t="shared" si="69"/>
        <v>1</v>
      </c>
      <c r="H2191" s="4">
        <f>E2191*G2191*Inputs!$B$4/SUMPRODUCT($E$5:$E$6785,$G$5:$G$6785)</f>
        <v>2736.8454120383158</v>
      </c>
    </row>
    <row r="2192" spans="1:8" x14ac:dyDescent="0.2">
      <c r="A2192" s="167" t="s">
        <v>9808</v>
      </c>
      <c r="B2192" s="163" t="s">
        <v>9817</v>
      </c>
      <c r="C2192" s="164" t="s">
        <v>9818</v>
      </c>
      <c r="D2192">
        <v>81.8</v>
      </c>
      <c r="E2192" s="4">
        <v>7353</v>
      </c>
      <c r="F2192">
        <f t="shared" si="68"/>
        <v>3</v>
      </c>
      <c r="G2192" s="6">
        <f t="shared" si="69"/>
        <v>1.4299489790507947</v>
      </c>
      <c r="H2192" s="4">
        <f>E2192*G2192*Inputs!$B$4/SUMPRODUCT($E$5:$E$6785,$G$5:$G$6785)</f>
        <v>4856.7642233289444</v>
      </c>
    </row>
    <row r="2193" spans="1:8" x14ac:dyDescent="0.2">
      <c r="A2193" s="167" t="s">
        <v>9808</v>
      </c>
      <c r="B2193" s="163" t="s">
        <v>9819</v>
      </c>
      <c r="C2193" s="164" t="s">
        <v>9820</v>
      </c>
      <c r="D2193">
        <v>116</v>
      </c>
      <c r="E2193" s="4">
        <v>6581</v>
      </c>
      <c r="F2193">
        <f t="shared" si="68"/>
        <v>6</v>
      </c>
      <c r="G2193" s="6">
        <f t="shared" si="69"/>
        <v>2.4451266266449672</v>
      </c>
      <c r="H2193" s="4">
        <f>E2193*G2193*Inputs!$B$4/SUMPRODUCT($E$5:$E$6785,$G$5:$G$6785)</f>
        <v>7432.8464060249589</v>
      </c>
    </row>
    <row r="2194" spans="1:8" x14ac:dyDescent="0.2">
      <c r="A2194" s="167" t="s">
        <v>9808</v>
      </c>
      <c r="B2194" s="163" t="s">
        <v>9821</v>
      </c>
      <c r="C2194" s="164" t="s">
        <v>9822</v>
      </c>
      <c r="D2194">
        <v>123.7</v>
      </c>
      <c r="E2194" s="4">
        <v>11828</v>
      </c>
      <c r="F2194">
        <f t="shared" si="68"/>
        <v>6</v>
      </c>
      <c r="G2194" s="6">
        <f t="shared" si="69"/>
        <v>2.4451266266449672</v>
      </c>
      <c r="H2194" s="4">
        <f>E2194*G2194*Inputs!$B$4/SUMPRODUCT($E$5:$E$6785,$G$5:$G$6785)</f>
        <v>13359.01949406826</v>
      </c>
    </row>
    <row r="2195" spans="1:8" x14ac:dyDescent="0.2">
      <c r="A2195" s="167" t="s">
        <v>9808</v>
      </c>
      <c r="B2195" s="163" t="s">
        <v>9823</v>
      </c>
      <c r="C2195" s="164" t="s">
        <v>9824</v>
      </c>
      <c r="D2195">
        <v>128.5</v>
      </c>
      <c r="E2195" s="4">
        <v>9184</v>
      </c>
      <c r="F2195">
        <f t="shared" si="68"/>
        <v>7</v>
      </c>
      <c r="G2195" s="6">
        <f t="shared" si="69"/>
        <v>2.9238940129502371</v>
      </c>
      <c r="H2195" s="4">
        <f>E2195*G2195*Inputs!$B$4/SUMPRODUCT($E$5:$E$6785,$G$5:$G$6785)</f>
        <v>12403.818815182138</v>
      </c>
    </row>
    <row r="2196" spans="1:8" x14ac:dyDescent="0.2">
      <c r="A2196" s="167" t="s">
        <v>9808</v>
      </c>
      <c r="B2196" s="163" t="s">
        <v>4884</v>
      </c>
      <c r="C2196" s="164" t="s">
        <v>4885</v>
      </c>
      <c r="D2196">
        <v>76</v>
      </c>
      <c r="E2196" s="4">
        <v>9162</v>
      </c>
      <c r="F2196">
        <f t="shared" si="68"/>
        <v>3</v>
      </c>
      <c r="G2196" s="6">
        <f t="shared" si="69"/>
        <v>1.4299489790507947</v>
      </c>
      <c r="H2196" s="4">
        <f>E2196*G2196*Inputs!$B$4/SUMPRODUCT($E$5:$E$6785,$G$5:$G$6785)</f>
        <v>6051.6352256412065</v>
      </c>
    </row>
    <row r="2197" spans="1:8" x14ac:dyDescent="0.2">
      <c r="A2197" s="167" t="s">
        <v>9808</v>
      </c>
      <c r="B2197" s="163" t="s">
        <v>4886</v>
      </c>
      <c r="C2197" s="164" t="s">
        <v>4887</v>
      </c>
      <c r="D2197">
        <v>176.8</v>
      </c>
      <c r="E2197" s="4">
        <v>5918</v>
      </c>
      <c r="F2197">
        <f t="shared" si="68"/>
        <v>10</v>
      </c>
      <c r="G2197" s="6">
        <f t="shared" si="69"/>
        <v>4.9996826525224378</v>
      </c>
      <c r="H2197" s="4">
        <f>E2197*G2197*Inputs!$B$4/SUMPRODUCT($E$5:$E$6785,$G$5:$G$6785)</f>
        <v>13667.192536004532</v>
      </c>
    </row>
    <row r="2198" spans="1:8" x14ac:dyDescent="0.2">
      <c r="A2198" s="167" t="s">
        <v>9808</v>
      </c>
      <c r="B2198" s="163" t="s">
        <v>4888</v>
      </c>
      <c r="C2198" s="164" t="s">
        <v>4889</v>
      </c>
      <c r="D2198">
        <v>103.6</v>
      </c>
      <c r="E2198" s="4">
        <v>7372</v>
      </c>
      <c r="F2198">
        <f t="shared" si="68"/>
        <v>5</v>
      </c>
      <c r="G2198" s="6">
        <f t="shared" si="69"/>
        <v>2.0447540826884101</v>
      </c>
      <c r="H2198" s="4">
        <f>E2198*G2198*Inputs!$B$4/SUMPRODUCT($E$5:$E$6785,$G$5:$G$6785)</f>
        <v>6962.8705853854881</v>
      </c>
    </row>
    <row r="2199" spans="1:8" x14ac:dyDescent="0.2">
      <c r="A2199" s="167" t="s">
        <v>9808</v>
      </c>
      <c r="B2199" s="163" t="s">
        <v>4890</v>
      </c>
      <c r="C2199" s="164" t="s">
        <v>4891</v>
      </c>
      <c r="D2199">
        <v>80.8</v>
      </c>
      <c r="E2199" s="4">
        <v>6298</v>
      </c>
      <c r="F2199">
        <f t="shared" si="68"/>
        <v>3</v>
      </c>
      <c r="G2199" s="6">
        <f t="shared" si="69"/>
        <v>1.4299489790507947</v>
      </c>
      <c r="H2199" s="4">
        <f>E2199*G2199*Inputs!$B$4/SUMPRODUCT($E$5:$E$6785,$G$5:$G$6785)</f>
        <v>4159.9212673093552</v>
      </c>
    </row>
    <row r="2200" spans="1:8" x14ac:dyDescent="0.2">
      <c r="A2200" s="167" t="s">
        <v>9808</v>
      </c>
      <c r="B2200" s="163" t="s">
        <v>4892</v>
      </c>
      <c r="C2200" s="164" t="s">
        <v>4893</v>
      </c>
      <c r="D2200">
        <v>73</v>
      </c>
      <c r="E2200" s="4">
        <v>6400</v>
      </c>
      <c r="F2200">
        <f t="shared" si="68"/>
        <v>2</v>
      </c>
      <c r="G2200" s="6">
        <f t="shared" si="69"/>
        <v>1.195804741189294</v>
      </c>
      <c r="H2200" s="4">
        <f>E2200*G2200*Inputs!$B$4/SUMPRODUCT($E$5:$E$6785,$G$5:$G$6785)</f>
        <v>3535.1036971396697</v>
      </c>
    </row>
    <row r="2201" spans="1:8" x14ac:dyDescent="0.2">
      <c r="A2201" s="167" t="s">
        <v>9808</v>
      </c>
      <c r="B2201" s="163" t="s">
        <v>4894</v>
      </c>
      <c r="C2201" s="164" t="s">
        <v>4895</v>
      </c>
      <c r="D2201">
        <v>124.5</v>
      </c>
      <c r="E2201" s="4">
        <v>8378</v>
      </c>
      <c r="F2201">
        <f t="shared" si="68"/>
        <v>7</v>
      </c>
      <c r="G2201" s="6">
        <f t="shared" si="69"/>
        <v>2.9238940129502371</v>
      </c>
      <c r="H2201" s="4">
        <f>E2201*G2201*Inputs!$B$4/SUMPRODUCT($E$5:$E$6785,$G$5:$G$6785)</f>
        <v>11315.243252787017</v>
      </c>
    </row>
    <row r="2202" spans="1:8" x14ac:dyDescent="0.2">
      <c r="A2202" s="167" t="s">
        <v>9808</v>
      </c>
      <c r="B2202" s="163" t="s">
        <v>4896</v>
      </c>
      <c r="C2202" s="164" t="s">
        <v>4897</v>
      </c>
      <c r="D2202">
        <v>102.9</v>
      </c>
      <c r="E2202" s="4">
        <v>8083</v>
      </c>
      <c r="F2202">
        <f t="shared" si="68"/>
        <v>5</v>
      </c>
      <c r="G2202" s="6">
        <f t="shared" si="69"/>
        <v>2.0447540826884101</v>
      </c>
      <c r="H2202" s="4">
        <f>E2202*G2202*Inputs!$B$4/SUMPRODUCT($E$5:$E$6785,$G$5:$G$6785)</f>
        <v>7634.4116849797756</v>
      </c>
    </row>
    <row r="2203" spans="1:8" x14ac:dyDescent="0.2">
      <c r="A2203" s="167" t="s">
        <v>9808</v>
      </c>
      <c r="B2203" s="163" t="s">
        <v>4898</v>
      </c>
      <c r="C2203" s="164" t="s">
        <v>4899</v>
      </c>
      <c r="D2203">
        <v>74.099999999999994</v>
      </c>
      <c r="E2203" s="4">
        <v>6352</v>
      </c>
      <c r="F2203">
        <f t="shared" si="68"/>
        <v>2</v>
      </c>
      <c r="G2203" s="6">
        <f t="shared" si="69"/>
        <v>1.195804741189294</v>
      </c>
      <c r="H2203" s="4">
        <f>E2203*G2203*Inputs!$B$4/SUMPRODUCT($E$5:$E$6785,$G$5:$G$6785)</f>
        <v>3508.5904194111222</v>
      </c>
    </row>
    <row r="2204" spans="1:8" x14ac:dyDescent="0.2">
      <c r="A2204" s="167" t="s">
        <v>9808</v>
      </c>
      <c r="B2204" s="163" t="s">
        <v>4900</v>
      </c>
      <c r="C2204" s="164" t="s">
        <v>4901</v>
      </c>
      <c r="D2204">
        <v>128.9</v>
      </c>
      <c r="E2204" s="4">
        <v>9203</v>
      </c>
      <c r="F2204">
        <f t="shared" si="68"/>
        <v>7</v>
      </c>
      <c r="G2204" s="6">
        <f t="shared" si="69"/>
        <v>2.9238940129502371</v>
      </c>
      <c r="H2204" s="4">
        <f>E2204*G2204*Inputs!$B$4/SUMPRODUCT($E$5:$E$6785,$G$5:$G$6785)</f>
        <v>12429.480025710061</v>
      </c>
    </row>
    <row r="2205" spans="1:8" x14ac:dyDescent="0.2">
      <c r="A2205" s="167" t="s">
        <v>9808</v>
      </c>
      <c r="B2205" s="163" t="s">
        <v>4902</v>
      </c>
      <c r="C2205" s="164" t="s">
        <v>4903</v>
      </c>
      <c r="D2205">
        <v>116</v>
      </c>
      <c r="E2205" s="4">
        <v>11642</v>
      </c>
      <c r="F2205">
        <f t="shared" si="68"/>
        <v>6</v>
      </c>
      <c r="G2205" s="6">
        <f t="shared" si="69"/>
        <v>2.4451266266449672</v>
      </c>
      <c r="H2205" s="4">
        <f>E2205*G2205*Inputs!$B$4/SUMPRODUCT($E$5:$E$6785,$G$5:$G$6785)</f>
        <v>13148.943604154772</v>
      </c>
    </row>
    <row r="2206" spans="1:8" x14ac:dyDescent="0.2">
      <c r="A2206" s="167" t="s">
        <v>9808</v>
      </c>
      <c r="B2206" s="163" t="s">
        <v>4904</v>
      </c>
      <c r="C2206" s="164" t="s">
        <v>4905</v>
      </c>
      <c r="D2206">
        <v>117.1</v>
      </c>
      <c r="E2206" s="4">
        <v>6644</v>
      </c>
      <c r="F2206">
        <f t="shared" si="68"/>
        <v>6</v>
      </c>
      <c r="G2206" s="6">
        <f t="shared" si="69"/>
        <v>2.4451266266449672</v>
      </c>
      <c r="H2206" s="4">
        <f>E2206*G2206*Inputs!$B$4/SUMPRODUCT($E$5:$E$6785,$G$5:$G$6785)</f>
        <v>7504.001142931138</v>
      </c>
    </row>
    <row r="2207" spans="1:8" x14ac:dyDescent="0.2">
      <c r="A2207" s="167" t="s">
        <v>9808</v>
      </c>
      <c r="B2207" s="163" t="s">
        <v>4906</v>
      </c>
      <c r="C2207" s="164" t="s">
        <v>4907</v>
      </c>
      <c r="D2207">
        <v>130.6</v>
      </c>
      <c r="E2207" s="4">
        <v>7598</v>
      </c>
      <c r="F2207">
        <f t="shared" si="68"/>
        <v>7</v>
      </c>
      <c r="G2207" s="6">
        <f t="shared" si="69"/>
        <v>2.9238940129502371</v>
      </c>
      <c r="H2207" s="4">
        <f>E2207*G2207*Inputs!$B$4/SUMPRODUCT($E$5:$E$6785,$G$5:$G$6785)</f>
        <v>10261.783031114319</v>
      </c>
    </row>
    <row r="2208" spans="1:8" x14ac:dyDescent="0.2">
      <c r="A2208" s="167" t="s">
        <v>9808</v>
      </c>
      <c r="B2208" s="163" t="s">
        <v>4908</v>
      </c>
      <c r="C2208" s="164" t="s">
        <v>4909</v>
      </c>
      <c r="D2208">
        <v>82.1</v>
      </c>
      <c r="E2208" s="4">
        <v>11158</v>
      </c>
      <c r="F2208">
        <f t="shared" si="68"/>
        <v>3</v>
      </c>
      <c r="G2208" s="6">
        <f t="shared" si="69"/>
        <v>1.4299489790507947</v>
      </c>
      <c r="H2208" s="4">
        <f>E2208*G2208*Inputs!$B$4/SUMPRODUCT($E$5:$E$6785,$G$5:$G$6785)</f>
        <v>7370.0224675512527</v>
      </c>
    </row>
    <row r="2209" spans="1:8" x14ac:dyDescent="0.2">
      <c r="A2209" s="167" t="s">
        <v>9808</v>
      </c>
      <c r="B2209" s="163" t="s">
        <v>4910</v>
      </c>
      <c r="C2209" s="164" t="s">
        <v>4911</v>
      </c>
      <c r="D2209">
        <v>91.5</v>
      </c>
      <c r="E2209" s="4">
        <v>9906</v>
      </c>
      <c r="F2209">
        <f t="shared" si="68"/>
        <v>4</v>
      </c>
      <c r="G2209" s="6">
        <f t="shared" si="69"/>
        <v>1.7099397688077311</v>
      </c>
      <c r="H2209" s="4">
        <f>E2209*G2209*Inputs!$B$4/SUMPRODUCT($E$5:$E$6785,$G$5:$G$6785)</f>
        <v>7824.2199282679121</v>
      </c>
    </row>
    <row r="2210" spans="1:8" x14ac:dyDescent="0.2">
      <c r="A2210" s="167" t="s">
        <v>9808</v>
      </c>
      <c r="B2210" s="163" t="s">
        <v>4912</v>
      </c>
      <c r="C2210" s="164" t="s">
        <v>4913</v>
      </c>
      <c r="D2210">
        <v>98.7</v>
      </c>
      <c r="E2210" s="4">
        <v>8530</v>
      </c>
      <c r="F2210">
        <f t="shared" si="68"/>
        <v>4</v>
      </c>
      <c r="G2210" s="6">
        <f t="shared" si="69"/>
        <v>1.7099397688077311</v>
      </c>
      <c r="H2210" s="4">
        <f>E2210*G2210*Inputs!$B$4/SUMPRODUCT($E$5:$E$6785,$G$5:$G$6785)</f>
        <v>6737.3910749167471</v>
      </c>
    </row>
    <row r="2211" spans="1:8" x14ac:dyDescent="0.2">
      <c r="A2211" s="167" t="s">
        <v>9808</v>
      </c>
      <c r="B2211" s="163" t="s">
        <v>4914</v>
      </c>
      <c r="C2211" s="164" t="s">
        <v>4915</v>
      </c>
      <c r="D2211">
        <v>102.7</v>
      </c>
      <c r="E2211" s="4">
        <v>6942</v>
      </c>
      <c r="F2211">
        <f t="shared" si="68"/>
        <v>5</v>
      </c>
      <c r="G2211" s="6">
        <f t="shared" si="69"/>
        <v>2.0447540826884101</v>
      </c>
      <c r="H2211" s="4">
        <f>E2211*G2211*Inputs!$B$4/SUMPRODUCT($E$5:$E$6785,$G$5:$G$6785)</f>
        <v>6556.7346179796614</v>
      </c>
    </row>
    <row r="2212" spans="1:8" x14ac:dyDescent="0.2">
      <c r="A2212" s="167" t="s">
        <v>9808</v>
      </c>
      <c r="B2212" s="163" t="s">
        <v>4916</v>
      </c>
      <c r="C2212" s="164" t="s">
        <v>4917</v>
      </c>
      <c r="D2212">
        <v>101.4</v>
      </c>
      <c r="E2212" s="4">
        <v>7711</v>
      </c>
      <c r="F2212">
        <f t="shared" si="68"/>
        <v>5</v>
      </c>
      <c r="G2212" s="6">
        <f t="shared" si="69"/>
        <v>2.0447540826884101</v>
      </c>
      <c r="H2212" s="4">
        <f>E2212*G2212*Inputs!$B$4/SUMPRODUCT($E$5:$E$6785,$G$5:$G$6785)</f>
        <v>7283.0568480612455</v>
      </c>
    </row>
    <row r="2213" spans="1:8" x14ac:dyDescent="0.2">
      <c r="A2213" s="167" t="s">
        <v>9808</v>
      </c>
      <c r="B2213" s="163" t="s">
        <v>4918</v>
      </c>
      <c r="C2213" s="164" t="s">
        <v>4919</v>
      </c>
      <c r="D2213">
        <v>150.69999999999999</v>
      </c>
      <c r="E2213" s="4">
        <v>5654</v>
      </c>
      <c r="F2213">
        <f t="shared" si="68"/>
        <v>9</v>
      </c>
      <c r="G2213" s="6">
        <f t="shared" si="69"/>
        <v>4.1810192586709229</v>
      </c>
      <c r="H2213" s="4">
        <f>E2213*G2213*Inputs!$B$4/SUMPRODUCT($E$5:$E$6785,$G$5:$G$6785)</f>
        <v>10919.427896442026</v>
      </c>
    </row>
    <row r="2214" spans="1:8" x14ac:dyDescent="0.2">
      <c r="A2214" s="167" t="s">
        <v>9808</v>
      </c>
      <c r="B2214" s="163" t="s">
        <v>4920</v>
      </c>
      <c r="C2214" s="164" t="s">
        <v>4921</v>
      </c>
      <c r="D2214">
        <v>99.6</v>
      </c>
      <c r="E2214" s="4">
        <v>7487</v>
      </c>
      <c r="F2214">
        <f t="shared" si="68"/>
        <v>5</v>
      </c>
      <c r="G2214" s="6">
        <f t="shared" si="69"/>
        <v>2.0447540826884101</v>
      </c>
      <c r="H2214" s="4">
        <f>E2214*G2214*Inputs!$B$4/SUMPRODUCT($E$5:$E$6785,$G$5:$G$6785)</f>
        <v>7071.4883441103029</v>
      </c>
    </row>
    <row r="2215" spans="1:8" x14ac:dyDescent="0.2">
      <c r="A2215" s="167" t="s">
        <v>9808</v>
      </c>
      <c r="B2215" s="163" t="s">
        <v>4922</v>
      </c>
      <c r="C2215" s="164" t="s">
        <v>4923</v>
      </c>
      <c r="D2215">
        <v>185.7</v>
      </c>
      <c r="E2215" s="4">
        <v>7211</v>
      </c>
      <c r="F2215">
        <f t="shared" si="68"/>
        <v>10</v>
      </c>
      <c r="G2215" s="6">
        <f t="shared" si="69"/>
        <v>4.9996826525224378</v>
      </c>
      <c r="H2215" s="4">
        <f>E2215*G2215*Inputs!$B$4/SUMPRODUCT($E$5:$E$6785,$G$5:$G$6785)</f>
        <v>16653.282422630731</v>
      </c>
    </row>
    <row r="2216" spans="1:8" x14ac:dyDescent="0.2">
      <c r="A2216" s="167" t="s">
        <v>9808</v>
      </c>
      <c r="B2216" s="163" t="s">
        <v>4924</v>
      </c>
      <c r="C2216" s="164" t="s">
        <v>4925</v>
      </c>
      <c r="D2216">
        <v>130.30000000000001</v>
      </c>
      <c r="E2216" s="4">
        <v>7795</v>
      </c>
      <c r="F2216">
        <f t="shared" si="68"/>
        <v>7</v>
      </c>
      <c r="G2216" s="6">
        <f t="shared" si="69"/>
        <v>2.9238940129502371</v>
      </c>
      <c r="H2216" s="4">
        <f>E2216*G2216*Inputs!$B$4/SUMPRODUCT($E$5:$E$6785,$G$5:$G$6785)</f>
        <v>10527.849266588062</v>
      </c>
    </row>
    <row r="2217" spans="1:8" x14ac:dyDescent="0.2">
      <c r="A2217" s="167" t="s">
        <v>9808</v>
      </c>
      <c r="B2217" s="163" t="s">
        <v>4926</v>
      </c>
      <c r="C2217" s="164" t="s">
        <v>4927</v>
      </c>
      <c r="D2217">
        <v>85.4</v>
      </c>
      <c r="E2217" s="4">
        <v>6569</v>
      </c>
      <c r="F2217">
        <f t="shared" si="68"/>
        <v>3</v>
      </c>
      <c r="G2217" s="6">
        <f t="shared" si="69"/>
        <v>1.4299489790507947</v>
      </c>
      <c r="H2217" s="4">
        <f>E2217*G2217*Inputs!$B$4/SUMPRODUCT($E$5:$E$6785,$G$5:$G$6785)</f>
        <v>4338.9207375286051</v>
      </c>
    </row>
    <row r="2218" spans="1:8" x14ac:dyDescent="0.2">
      <c r="A2218" s="167" t="s">
        <v>9808</v>
      </c>
      <c r="B2218" s="163" t="s">
        <v>4928</v>
      </c>
      <c r="C2218" s="164" t="s">
        <v>4929</v>
      </c>
      <c r="D2218">
        <v>89.9</v>
      </c>
      <c r="E2218" s="4">
        <v>5993</v>
      </c>
      <c r="F2218">
        <f t="shared" si="68"/>
        <v>4</v>
      </c>
      <c r="G2218" s="6">
        <f t="shared" si="69"/>
        <v>1.7099397688077311</v>
      </c>
      <c r="H2218" s="4">
        <f>E2218*G2218*Inputs!$B$4/SUMPRODUCT($E$5:$E$6785,$G$5:$G$6785)</f>
        <v>4733.5503765505355</v>
      </c>
    </row>
    <row r="2219" spans="1:8" x14ac:dyDescent="0.2">
      <c r="A2219" s="167" t="s">
        <v>9808</v>
      </c>
      <c r="B2219" s="163" t="s">
        <v>4930</v>
      </c>
      <c r="C2219" s="164" t="s">
        <v>4931</v>
      </c>
      <c r="D2219">
        <v>141.5</v>
      </c>
      <c r="E2219" s="4">
        <v>10466</v>
      </c>
      <c r="F2219">
        <f t="shared" si="68"/>
        <v>8</v>
      </c>
      <c r="G2219" s="6">
        <f t="shared" si="69"/>
        <v>3.4964063234208851</v>
      </c>
      <c r="H2219" s="4">
        <f>E2219*G2219*Inputs!$B$4/SUMPRODUCT($E$5:$E$6785,$G$5:$G$6785)</f>
        <v>16903.029139010017</v>
      </c>
    </row>
    <row r="2220" spans="1:8" x14ac:dyDescent="0.2">
      <c r="A2220" s="167" t="s">
        <v>9808</v>
      </c>
      <c r="B2220" s="163" t="s">
        <v>4932</v>
      </c>
      <c r="C2220" s="164" t="s">
        <v>4933</v>
      </c>
      <c r="D2220">
        <v>242.9</v>
      </c>
      <c r="E2220" s="4">
        <v>9149</v>
      </c>
      <c r="F2220">
        <f t="shared" si="68"/>
        <v>10</v>
      </c>
      <c r="G2220" s="6">
        <f t="shared" si="69"/>
        <v>4.9996826525224378</v>
      </c>
      <c r="H2220" s="4">
        <f>E2220*G2220*Inputs!$B$4/SUMPRODUCT($E$5:$E$6785,$G$5:$G$6785)</f>
        <v>21128.953111170238</v>
      </c>
    </row>
    <row r="2221" spans="1:8" x14ac:dyDescent="0.2">
      <c r="A2221" s="167" t="s">
        <v>9808</v>
      </c>
      <c r="B2221" s="163" t="s">
        <v>4934</v>
      </c>
      <c r="C2221" s="164" t="s">
        <v>4935</v>
      </c>
      <c r="D2221">
        <v>146.80000000000001</v>
      </c>
      <c r="E2221" s="4">
        <v>8658</v>
      </c>
      <c r="F2221">
        <f t="shared" si="68"/>
        <v>8</v>
      </c>
      <c r="G2221" s="6">
        <f t="shared" si="69"/>
        <v>3.4964063234208851</v>
      </c>
      <c r="H2221" s="4">
        <f>E2221*G2221*Inputs!$B$4/SUMPRODUCT($E$5:$E$6785,$G$5:$G$6785)</f>
        <v>13983.033277808976</v>
      </c>
    </row>
    <row r="2222" spans="1:8" x14ac:dyDescent="0.2">
      <c r="A2222" s="167" t="s">
        <v>9808</v>
      </c>
      <c r="B2222" s="163" t="s">
        <v>4936</v>
      </c>
      <c r="C2222" s="164" t="s">
        <v>4937</v>
      </c>
      <c r="D2222">
        <v>134.9</v>
      </c>
      <c r="E2222" s="4">
        <v>9363</v>
      </c>
      <c r="F2222">
        <f t="shared" si="68"/>
        <v>7</v>
      </c>
      <c r="G2222" s="6">
        <f t="shared" si="69"/>
        <v>2.9238940129502371</v>
      </c>
      <c r="H2222" s="4">
        <f>E2222*G2222*Inputs!$B$4/SUMPRODUCT($E$5:$E$6785,$G$5:$G$6785)</f>
        <v>12645.574430155744</v>
      </c>
    </row>
    <row r="2223" spans="1:8" x14ac:dyDescent="0.2">
      <c r="A2223" s="167" t="s">
        <v>9808</v>
      </c>
      <c r="B2223" s="163" t="s">
        <v>4938</v>
      </c>
      <c r="C2223" s="164" t="s">
        <v>4939</v>
      </c>
      <c r="D2223">
        <v>146.80000000000001</v>
      </c>
      <c r="E2223" s="4">
        <v>7838</v>
      </c>
      <c r="F2223">
        <f t="shared" si="68"/>
        <v>8</v>
      </c>
      <c r="G2223" s="6">
        <f t="shared" si="69"/>
        <v>3.4964063234208851</v>
      </c>
      <c r="H2223" s="4">
        <f>E2223*G2223*Inputs!$B$4/SUMPRODUCT($E$5:$E$6785,$G$5:$G$6785)</f>
        <v>12658.698871733281</v>
      </c>
    </row>
    <row r="2224" spans="1:8" x14ac:dyDescent="0.2">
      <c r="A2224" s="167" t="s">
        <v>9808</v>
      </c>
      <c r="B2224" s="163" t="s">
        <v>4940</v>
      </c>
      <c r="C2224" s="164" t="s">
        <v>4941</v>
      </c>
      <c r="D2224">
        <v>169.6</v>
      </c>
      <c r="E2224" s="4">
        <v>9597</v>
      </c>
      <c r="F2224">
        <f t="shared" si="68"/>
        <v>10</v>
      </c>
      <c r="G2224" s="6">
        <f t="shared" si="69"/>
        <v>4.9996826525224378</v>
      </c>
      <c r="H2224" s="4">
        <f>E2224*G2224*Inputs!$B$4/SUMPRODUCT($E$5:$E$6785,$G$5:$G$6785)</f>
        <v>22163.576675910019</v>
      </c>
    </row>
    <row r="2225" spans="1:8" x14ac:dyDescent="0.2">
      <c r="A2225" s="167" t="s">
        <v>9808</v>
      </c>
      <c r="B2225" s="163" t="s">
        <v>4942</v>
      </c>
      <c r="C2225" s="164" t="s">
        <v>4943</v>
      </c>
      <c r="D2225">
        <v>214.5</v>
      </c>
      <c r="E2225" s="4">
        <v>12001</v>
      </c>
      <c r="F2225">
        <f t="shared" si="68"/>
        <v>10</v>
      </c>
      <c r="G2225" s="6">
        <f t="shared" si="69"/>
        <v>4.9996826525224378</v>
      </c>
      <c r="H2225" s="4">
        <f>E2225*G2225*Inputs!$B$4/SUMPRODUCT($E$5:$E$6785,$G$5:$G$6785)</f>
        <v>27715.440625986885</v>
      </c>
    </row>
    <row r="2226" spans="1:8" x14ac:dyDescent="0.2">
      <c r="A2226" s="167" t="s">
        <v>9808</v>
      </c>
      <c r="B2226" s="163" t="s">
        <v>4944</v>
      </c>
      <c r="C2226" s="164" t="s">
        <v>4945</v>
      </c>
      <c r="D2226">
        <v>138.5</v>
      </c>
      <c r="E2226" s="4">
        <v>8050</v>
      </c>
      <c r="F2226">
        <f t="shared" si="68"/>
        <v>8</v>
      </c>
      <c r="G2226" s="6">
        <f t="shared" si="69"/>
        <v>3.4964063234208851</v>
      </c>
      <c r="H2226" s="4">
        <f>E2226*G2226*Inputs!$B$4/SUMPRODUCT($E$5:$E$6785,$G$5:$G$6785)</f>
        <v>13001.087766962608</v>
      </c>
    </row>
    <row r="2227" spans="1:8" x14ac:dyDescent="0.2">
      <c r="A2227" s="167" t="s">
        <v>9808</v>
      </c>
      <c r="B2227" s="163" t="s">
        <v>4946</v>
      </c>
      <c r="C2227" s="164" t="s">
        <v>4947</v>
      </c>
      <c r="D2227">
        <v>154.69999999999999</v>
      </c>
      <c r="E2227" s="4">
        <v>7804</v>
      </c>
      <c r="F2227">
        <f t="shared" si="68"/>
        <v>9</v>
      </c>
      <c r="G2227" s="6">
        <f t="shared" si="69"/>
        <v>4.1810192586709229</v>
      </c>
      <c r="H2227" s="4">
        <f>E2227*G2227*Inputs!$B$4/SUMPRODUCT($E$5:$E$6785,$G$5:$G$6785)</f>
        <v>15071.66878384039</v>
      </c>
    </row>
    <row r="2228" spans="1:8" x14ac:dyDescent="0.2">
      <c r="A2228" s="167" t="s">
        <v>9808</v>
      </c>
      <c r="B2228" s="163" t="s">
        <v>4948</v>
      </c>
      <c r="C2228" s="164" t="s">
        <v>4949</v>
      </c>
      <c r="D2228">
        <v>194.8</v>
      </c>
      <c r="E2228" s="4">
        <v>10102</v>
      </c>
      <c r="F2228">
        <f t="shared" si="68"/>
        <v>10</v>
      </c>
      <c r="G2228" s="6">
        <f t="shared" si="69"/>
        <v>4.9996826525224378</v>
      </c>
      <c r="H2228" s="4">
        <f>E2228*G2228*Inputs!$B$4/SUMPRODUCT($E$5:$E$6785,$G$5:$G$6785)</f>
        <v>23329.837613842137</v>
      </c>
    </row>
    <row r="2229" spans="1:8" x14ac:dyDescent="0.2">
      <c r="A2229" s="167" t="s">
        <v>9808</v>
      </c>
      <c r="B2229" s="163" t="s">
        <v>4950</v>
      </c>
      <c r="C2229" s="164" t="s">
        <v>4951</v>
      </c>
      <c r="D2229">
        <v>93.3</v>
      </c>
      <c r="E2229" s="4">
        <v>8345</v>
      </c>
      <c r="F2229">
        <f t="shared" si="68"/>
        <v>4</v>
      </c>
      <c r="G2229" s="6">
        <f t="shared" si="69"/>
        <v>1.7099397688077311</v>
      </c>
      <c r="H2229" s="4">
        <f>E2229*G2229*Inputs!$B$4/SUMPRODUCT($E$5:$E$6785,$G$5:$G$6785)</f>
        <v>6591.2694630926444</v>
      </c>
    </row>
    <row r="2230" spans="1:8" x14ac:dyDescent="0.2">
      <c r="A2230" s="167" t="s">
        <v>9808</v>
      </c>
      <c r="B2230" s="163" t="s">
        <v>4952</v>
      </c>
      <c r="C2230" s="164" t="s">
        <v>4953</v>
      </c>
      <c r="D2230">
        <v>152.19999999999999</v>
      </c>
      <c r="E2230" s="4">
        <v>14238</v>
      </c>
      <c r="F2230">
        <f t="shared" si="68"/>
        <v>9</v>
      </c>
      <c r="G2230" s="6">
        <f t="shared" si="69"/>
        <v>4.1810192586709229</v>
      </c>
      <c r="H2230" s="4">
        <f>E2230*G2230*Inputs!$B$4/SUMPRODUCT($E$5:$E$6785,$G$5:$G$6785)</f>
        <v>27497.491048733918</v>
      </c>
    </row>
    <row r="2231" spans="1:8" x14ac:dyDescent="0.2">
      <c r="A2231" s="167" t="s">
        <v>9808</v>
      </c>
      <c r="B2231" s="163" t="s">
        <v>4954</v>
      </c>
      <c r="C2231" s="164" t="s">
        <v>4955</v>
      </c>
      <c r="D2231">
        <v>201.2</v>
      </c>
      <c r="E2231" s="4">
        <v>6318</v>
      </c>
      <c r="F2231">
        <f t="shared" si="68"/>
        <v>10</v>
      </c>
      <c r="G2231" s="6">
        <f t="shared" si="69"/>
        <v>4.9996826525224378</v>
      </c>
      <c r="H2231" s="4">
        <f>E2231*G2231*Inputs!$B$4/SUMPRODUCT($E$5:$E$6785,$G$5:$G$6785)</f>
        <v>14590.963575950766</v>
      </c>
    </row>
    <row r="2232" spans="1:8" x14ac:dyDescent="0.2">
      <c r="A2232" s="167" t="s">
        <v>9808</v>
      </c>
      <c r="B2232" s="163" t="s">
        <v>4956</v>
      </c>
      <c r="C2232" s="164" t="s">
        <v>4957</v>
      </c>
      <c r="D2232">
        <v>148.19999999999999</v>
      </c>
      <c r="E2232" s="4">
        <v>6360</v>
      </c>
      <c r="F2232">
        <f t="shared" si="68"/>
        <v>8</v>
      </c>
      <c r="G2232" s="6">
        <f t="shared" si="69"/>
        <v>3.4964063234208851</v>
      </c>
      <c r="H2232" s="4">
        <f>E2232*G2232*Inputs!$B$4/SUMPRODUCT($E$5:$E$6785,$G$5:$G$6785)</f>
        <v>10271.666856879774</v>
      </c>
    </row>
    <row r="2233" spans="1:8" x14ac:dyDescent="0.2">
      <c r="A2233" s="167" t="s">
        <v>9808</v>
      </c>
      <c r="B2233" s="163" t="s">
        <v>4958</v>
      </c>
      <c r="C2233" s="164" t="s">
        <v>4959</v>
      </c>
      <c r="D2233">
        <v>108.9</v>
      </c>
      <c r="E2233" s="4">
        <v>8259</v>
      </c>
      <c r="F2233">
        <f t="shared" si="68"/>
        <v>5</v>
      </c>
      <c r="G2233" s="6">
        <f t="shared" si="69"/>
        <v>2.0447540826884101</v>
      </c>
      <c r="H2233" s="4">
        <f>E2233*G2233*Inputs!$B$4/SUMPRODUCT($E$5:$E$6785,$G$5:$G$6785)</f>
        <v>7800.6440809412297</v>
      </c>
    </row>
    <row r="2234" spans="1:8" x14ac:dyDescent="0.2">
      <c r="A2234" s="167" t="s">
        <v>9808</v>
      </c>
      <c r="B2234" s="163" t="s">
        <v>4960</v>
      </c>
      <c r="C2234" s="164" t="s">
        <v>4961</v>
      </c>
      <c r="D2234">
        <v>188</v>
      </c>
      <c r="E2234" s="4">
        <v>8486</v>
      </c>
      <c r="F2234">
        <f t="shared" si="68"/>
        <v>10</v>
      </c>
      <c r="G2234" s="6">
        <f t="shared" si="69"/>
        <v>4.9996826525224378</v>
      </c>
      <c r="H2234" s="4">
        <f>E2234*G2234*Inputs!$B$4/SUMPRODUCT($E$5:$E$6785,$G$5:$G$6785)</f>
        <v>19597.802612459353</v>
      </c>
    </row>
    <row r="2235" spans="1:8" x14ac:dyDescent="0.2">
      <c r="A2235" s="167" t="s">
        <v>9808</v>
      </c>
      <c r="B2235" s="163" t="s">
        <v>4962</v>
      </c>
      <c r="C2235" s="164" t="s">
        <v>4963</v>
      </c>
      <c r="D2235">
        <v>124.2</v>
      </c>
      <c r="E2235" s="4">
        <v>13028</v>
      </c>
      <c r="F2235">
        <f t="shared" si="68"/>
        <v>7</v>
      </c>
      <c r="G2235" s="6">
        <f t="shared" si="69"/>
        <v>2.9238940129502371</v>
      </c>
      <c r="H2235" s="4">
        <f>E2235*G2235*Inputs!$B$4/SUMPRODUCT($E$5:$E$6785,$G$5:$G$6785)</f>
        <v>17595.486881989644</v>
      </c>
    </row>
    <row r="2236" spans="1:8" x14ac:dyDescent="0.2">
      <c r="A2236" s="167" t="s">
        <v>9808</v>
      </c>
      <c r="B2236" s="163" t="s">
        <v>4964</v>
      </c>
      <c r="C2236" s="164" t="s">
        <v>4965</v>
      </c>
      <c r="D2236">
        <v>132.80000000000001</v>
      </c>
      <c r="E2236" s="4">
        <v>6828</v>
      </c>
      <c r="F2236">
        <f t="shared" si="68"/>
        <v>7</v>
      </c>
      <c r="G2236" s="6">
        <f t="shared" si="69"/>
        <v>2.9238940129502371</v>
      </c>
      <c r="H2236" s="4">
        <f>E2236*G2236*Inputs!$B$4/SUMPRODUCT($E$5:$E$6785,$G$5:$G$6785)</f>
        <v>9221.8287097194716</v>
      </c>
    </row>
    <row r="2237" spans="1:8" x14ac:dyDescent="0.2">
      <c r="A2237" s="167" t="s">
        <v>9808</v>
      </c>
      <c r="B2237" s="163" t="s">
        <v>6200</v>
      </c>
      <c r="C2237" s="164" t="s">
        <v>6201</v>
      </c>
      <c r="D2237">
        <v>159.1</v>
      </c>
      <c r="E2237" s="4">
        <v>8744</v>
      </c>
      <c r="F2237">
        <f t="shared" si="68"/>
        <v>9</v>
      </c>
      <c r="G2237" s="6">
        <f t="shared" si="69"/>
        <v>4.1810192586709229</v>
      </c>
      <c r="H2237" s="4">
        <f>E2237*G2237*Inputs!$B$4/SUMPRODUCT($E$5:$E$6785,$G$5:$G$6785)</f>
        <v>16887.067125307585</v>
      </c>
    </row>
    <row r="2238" spans="1:8" x14ac:dyDescent="0.2">
      <c r="A2238" s="167" t="s">
        <v>9808</v>
      </c>
      <c r="B2238" s="163" t="s">
        <v>6202</v>
      </c>
      <c r="C2238" s="164" t="s">
        <v>6203</v>
      </c>
      <c r="D2238">
        <v>242.9</v>
      </c>
      <c r="E2238" s="4">
        <v>7814</v>
      </c>
      <c r="F2238">
        <f t="shared" si="68"/>
        <v>10</v>
      </c>
      <c r="G2238" s="6">
        <f t="shared" si="69"/>
        <v>4.9996826525224378</v>
      </c>
      <c r="H2238" s="4">
        <f>E2238*G2238*Inputs!$B$4/SUMPRODUCT($E$5:$E$6785,$G$5:$G$6785)</f>
        <v>18045.867265349683</v>
      </c>
    </row>
    <row r="2239" spans="1:8" x14ac:dyDescent="0.2">
      <c r="A2239" s="167" t="s">
        <v>9808</v>
      </c>
      <c r="B2239" s="163" t="s">
        <v>6204</v>
      </c>
      <c r="C2239" s="164" t="s">
        <v>6205</v>
      </c>
      <c r="D2239">
        <v>170.1</v>
      </c>
      <c r="E2239" s="4">
        <v>6627</v>
      </c>
      <c r="F2239">
        <f t="shared" si="68"/>
        <v>10</v>
      </c>
      <c r="G2239" s="6">
        <f t="shared" si="69"/>
        <v>4.9996826525224378</v>
      </c>
      <c r="H2239" s="4">
        <f>E2239*G2239*Inputs!$B$4/SUMPRODUCT($E$5:$E$6785,$G$5:$G$6785)</f>
        <v>15304.576704309233</v>
      </c>
    </row>
    <row r="2240" spans="1:8" x14ac:dyDescent="0.2">
      <c r="A2240" s="167" t="s">
        <v>9808</v>
      </c>
      <c r="B2240" s="163" t="s">
        <v>6206</v>
      </c>
      <c r="C2240" s="164" t="s">
        <v>6207</v>
      </c>
      <c r="D2240">
        <v>91</v>
      </c>
      <c r="E2240" s="4">
        <v>5901</v>
      </c>
      <c r="F2240">
        <f t="shared" si="68"/>
        <v>4</v>
      </c>
      <c r="G2240" s="6">
        <f t="shared" si="69"/>
        <v>1.7099397688077311</v>
      </c>
      <c r="H2240" s="4">
        <f>E2240*G2240*Inputs!$B$4/SUMPRODUCT($E$5:$E$6785,$G$5:$G$6785)</f>
        <v>4660.8844939136834</v>
      </c>
    </row>
    <row r="2241" spans="1:8" x14ac:dyDescent="0.2">
      <c r="A2241" s="167" t="s">
        <v>9808</v>
      </c>
      <c r="B2241" s="163" t="s">
        <v>6208</v>
      </c>
      <c r="C2241" s="164" t="s">
        <v>6209</v>
      </c>
      <c r="D2241">
        <v>110.2</v>
      </c>
      <c r="E2241" s="4">
        <v>8183</v>
      </c>
      <c r="F2241">
        <f t="shared" si="68"/>
        <v>5</v>
      </c>
      <c r="G2241" s="6">
        <f t="shared" si="69"/>
        <v>2.0447540826884101</v>
      </c>
      <c r="H2241" s="4">
        <f>E2241*G2241*Inputs!$B$4/SUMPRODUCT($E$5:$E$6785,$G$5:$G$6785)</f>
        <v>7728.8619099578755</v>
      </c>
    </row>
    <row r="2242" spans="1:8" x14ac:dyDescent="0.2">
      <c r="A2242" s="167" t="s">
        <v>9808</v>
      </c>
      <c r="B2242" s="163" t="s">
        <v>6210</v>
      </c>
      <c r="C2242" s="164" t="s">
        <v>6211</v>
      </c>
      <c r="D2242">
        <v>133.69999999999999</v>
      </c>
      <c r="E2242" s="4">
        <v>6200</v>
      </c>
      <c r="F2242">
        <f t="shared" si="68"/>
        <v>7</v>
      </c>
      <c r="G2242" s="6">
        <f t="shared" si="69"/>
        <v>2.9238940129502371</v>
      </c>
      <c r="H2242" s="4">
        <f>E2242*G2242*Inputs!$B$4/SUMPRODUCT($E$5:$E$6785,$G$5:$G$6785)</f>
        <v>8373.6581722701721</v>
      </c>
    </row>
    <row r="2243" spans="1:8" x14ac:dyDescent="0.2">
      <c r="A2243" s="167" t="s">
        <v>9808</v>
      </c>
      <c r="B2243" s="163" t="s">
        <v>6212</v>
      </c>
      <c r="C2243" s="164" t="s">
        <v>6213</v>
      </c>
      <c r="D2243">
        <v>127.6</v>
      </c>
      <c r="E2243" s="4">
        <v>9491</v>
      </c>
      <c r="F2243">
        <f t="shared" si="68"/>
        <v>7</v>
      </c>
      <c r="G2243" s="6">
        <f t="shared" si="69"/>
        <v>2.9238940129502371</v>
      </c>
      <c r="H2243" s="4">
        <f>E2243*G2243*Inputs!$B$4/SUMPRODUCT($E$5:$E$6785,$G$5:$G$6785)</f>
        <v>12818.44995371229</v>
      </c>
    </row>
    <row r="2244" spans="1:8" x14ac:dyDescent="0.2">
      <c r="A2244" s="167" t="s">
        <v>9808</v>
      </c>
      <c r="B2244" s="163" t="s">
        <v>6214</v>
      </c>
      <c r="C2244" s="164" t="s">
        <v>6215</v>
      </c>
      <c r="D2244">
        <v>106.2</v>
      </c>
      <c r="E2244" s="4">
        <v>10685</v>
      </c>
      <c r="F2244">
        <f t="shared" si="68"/>
        <v>5</v>
      </c>
      <c r="G2244" s="6">
        <f t="shared" si="69"/>
        <v>2.0447540826884101</v>
      </c>
      <c r="H2244" s="4">
        <f>E2244*G2244*Inputs!$B$4/SUMPRODUCT($E$5:$E$6785,$G$5:$G$6785)</f>
        <v>10092.00653890992</v>
      </c>
    </row>
    <row r="2245" spans="1:8" x14ac:dyDescent="0.2">
      <c r="A2245" s="167" t="s">
        <v>9808</v>
      </c>
      <c r="B2245" s="163" t="s">
        <v>6216</v>
      </c>
      <c r="C2245" s="164" t="s">
        <v>6217</v>
      </c>
      <c r="D2245">
        <v>167</v>
      </c>
      <c r="E2245" s="4">
        <v>11874</v>
      </c>
      <c r="F2245">
        <f t="shared" si="68"/>
        <v>10</v>
      </c>
      <c r="G2245" s="6">
        <f t="shared" si="69"/>
        <v>4.9996826525224378</v>
      </c>
      <c r="H2245" s="4">
        <f>E2245*G2245*Inputs!$B$4/SUMPRODUCT($E$5:$E$6785,$G$5:$G$6785)</f>
        <v>27422.143320803956</v>
      </c>
    </row>
    <row r="2246" spans="1:8" x14ac:dyDescent="0.2">
      <c r="A2246" s="167" t="s">
        <v>9808</v>
      </c>
      <c r="B2246" s="163" t="s">
        <v>6218</v>
      </c>
      <c r="C2246" s="164" t="s">
        <v>4989</v>
      </c>
      <c r="D2246">
        <v>93.1</v>
      </c>
      <c r="E2246" s="4">
        <v>7598</v>
      </c>
      <c r="F2246">
        <f t="shared" ref="F2246:F2309" si="70">VLOOKUP(D2246,$K$5:$L$15,2)</f>
        <v>4</v>
      </c>
      <c r="G2246" s="6">
        <f t="shared" ref="G2246:G2309" si="71">VLOOKUP(F2246,$L$5:$M$15,2,0)</f>
        <v>1.7099397688077311</v>
      </c>
      <c r="H2246" s="4">
        <f>E2246*G2246*Inputs!$B$4/SUMPRODUCT($E$5:$E$6785,$G$5:$G$6785)</f>
        <v>6001.254089943428</v>
      </c>
    </row>
    <row r="2247" spans="1:8" x14ac:dyDescent="0.2">
      <c r="A2247" s="167" t="s">
        <v>9808</v>
      </c>
      <c r="B2247" s="163" t="s">
        <v>4990</v>
      </c>
      <c r="C2247" s="164" t="s">
        <v>4991</v>
      </c>
      <c r="D2247">
        <v>121.6</v>
      </c>
      <c r="E2247" s="4">
        <v>9161</v>
      </c>
      <c r="F2247">
        <f t="shared" si="70"/>
        <v>6</v>
      </c>
      <c r="G2247" s="6">
        <f t="shared" si="71"/>
        <v>2.4451266266449672</v>
      </c>
      <c r="H2247" s="4">
        <f>E2247*G2247*Inputs!$B$4/SUMPRODUCT($E$5:$E$6785,$G$5:$G$6785)</f>
        <v>10346.802298373292</v>
      </c>
    </row>
    <row r="2248" spans="1:8" x14ac:dyDescent="0.2">
      <c r="A2248" s="167" t="s">
        <v>4994</v>
      </c>
      <c r="B2248" s="163" t="s">
        <v>4992</v>
      </c>
      <c r="C2248" s="164" t="s">
        <v>4993</v>
      </c>
      <c r="D2248">
        <v>122.7</v>
      </c>
      <c r="E2248" s="4">
        <v>6095</v>
      </c>
      <c r="F2248">
        <f t="shared" si="70"/>
        <v>6</v>
      </c>
      <c r="G2248" s="6">
        <f t="shared" si="71"/>
        <v>2.4451266266449672</v>
      </c>
      <c r="H2248" s="4">
        <f>E2248*G2248*Inputs!$B$4/SUMPRODUCT($E$5:$E$6785,$G$5:$G$6785)</f>
        <v>6883.9384356058536</v>
      </c>
    </row>
    <row r="2249" spans="1:8" x14ac:dyDescent="0.2">
      <c r="A2249" s="167" t="s">
        <v>4994</v>
      </c>
      <c r="B2249" s="163" t="s">
        <v>4995</v>
      </c>
      <c r="C2249" s="164" t="s">
        <v>4996</v>
      </c>
      <c r="D2249">
        <v>195.4</v>
      </c>
      <c r="E2249" s="4">
        <v>5809</v>
      </c>
      <c r="F2249">
        <f t="shared" si="70"/>
        <v>10</v>
      </c>
      <c r="G2249" s="6">
        <f t="shared" si="71"/>
        <v>4.9996826525224378</v>
      </c>
      <c r="H2249" s="4">
        <f>E2249*G2249*Inputs!$B$4/SUMPRODUCT($E$5:$E$6785,$G$5:$G$6785)</f>
        <v>13415.464927619181</v>
      </c>
    </row>
    <row r="2250" spans="1:8" x14ac:dyDescent="0.2">
      <c r="A2250" s="167" t="s">
        <v>4994</v>
      </c>
      <c r="B2250" s="163" t="s">
        <v>4997</v>
      </c>
      <c r="C2250" s="164" t="s">
        <v>4998</v>
      </c>
      <c r="D2250">
        <v>77.3</v>
      </c>
      <c r="E2250" s="4">
        <v>9696</v>
      </c>
      <c r="F2250">
        <f t="shared" si="70"/>
        <v>3</v>
      </c>
      <c r="G2250" s="6">
        <f t="shared" si="71"/>
        <v>1.4299489790507947</v>
      </c>
      <c r="H2250" s="4">
        <f>E2250*G2250*Inputs!$B$4/SUMPRODUCT($E$5:$E$6785,$G$5:$G$6785)</f>
        <v>6404.3500488776608</v>
      </c>
    </row>
    <row r="2251" spans="1:8" x14ac:dyDescent="0.2">
      <c r="A2251" s="167" t="s">
        <v>4994</v>
      </c>
      <c r="B2251" s="163" t="s">
        <v>4999</v>
      </c>
      <c r="C2251" s="164" t="s">
        <v>5000</v>
      </c>
      <c r="D2251">
        <v>82.4</v>
      </c>
      <c r="E2251" s="4">
        <v>9441</v>
      </c>
      <c r="F2251">
        <f t="shared" si="70"/>
        <v>3</v>
      </c>
      <c r="G2251" s="6">
        <f t="shared" si="71"/>
        <v>1.4299489790507947</v>
      </c>
      <c r="H2251" s="4">
        <f>E2251*G2251*Inputs!$B$4/SUMPRODUCT($E$5:$E$6785,$G$5:$G$6785)</f>
        <v>6235.9188130624998</v>
      </c>
    </row>
    <row r="2252" spans="1:8" x14ac:dyDescent="0.2">
      <c r="A2252" s="167" t="s">
        <v>4994</v>
      </c>
      <c r="B2252" s="163" t="s">
        <v>5001</v>
      </c>
      <c r="C2252" s="164" t="s">
        <v>5002</v>
      </c>
      <c r="D2252">
        <v>164.3</v>
      </c>
      <c r="E2252" s="4">
        <v>7700</v>
      </c>
      <c r="F2252">
        <f t="shared" si="70"/>
        <v>9</v>
      </c>
      <c r="G2252" s="6">
        <f t="shared" si="71"/>
        <v>4.1810192586709229</v>
      </c>
      <c r="H2252" s="4">
        <f>E2252*G2252*Inputs!$B$4/SUMPRODUCT($E$5:$E$6785,$G$5:$G$6785)</f>
        <v>14870.816201380192</v>
      </c>
    </row>
    <row r="2253" spans="1:8" x14ac:dyDescent="0.2">
      <c r="A2253" s="167" t="s">
        <v>4994</v>
      </c>
      <c r="B2253" s="163" t="s">
        <v>5003</v>
      </c>
      <c r="C2253" s="164" t="s">
        <v>5004</v>
      </c>
      <c r="D2253">
        <v>138.19999999999999</v>
      </c>
      <c r="E2253" s="4">
        <v>5842</v>
      </c>
      <c r="F2253">
        <f t="shared" si="70"/>
        <v>8</v>
      </c>
      <c r="G2253" s="6">
        <f t="shared" si="71"/>
        <v>3.4964063234208851</v>
      </c>
      <c r="H2253" s="4">
        <f>E2253*G2253*Inputs!$B$4/SUMPRODUCT($E$5:$E$6785,$G$5:$G$6785)</f>
        <v>9435.0751223100069</v>
      </c>
    </row>
    <row r="2254" spans="1:8" x14ac:dyDescent="0.2">
      <c r="A2254" s="167" t="s">
        <v>4994</v>
      </c>
      <c r="B2254" s="163" t="s">
        <v>5005</v>
      </c>
      <c r="C2254" s="164" t="s">
        <v>5006</v>
      </c>
      <c r="D2254">
        <v>99.4</v>
      </c>
      <c r="E2254" s="4">
        <v>8401</v>
      </c>
      <c r="F2254">
        <f t="shared" si="70"/>
        <v>5</v>
      </c>
      <c r="G2254" s="6">
        <f t="shared" si="71"/>
        <v>2.0447540826884101</v>
      </c>
      <c r="H2254" s="4">
        <f>E2254*G2254*Inputs!$B$4/SUMPRODUCT($E$5:$E$6785,$G$5:$G$6785)</f>
        <v>7934.7634004101319</v>
      </c>
    </row>
    <row r="2255" spans="1:8" x14ac:dyDescent="0.2">
      <c r="A2255" s="167" t="s">
        <v>4994</v>
      </c>
      <c r="B2255" s="163" t="s">
        <v>5007</v>
      </c>
      <c r="C2255" s="164" t="s">
        <v>5008</v>
      </c>
      <c r="D2255">
        <v>164.6</v>
      </c>
      <c r="E2255" s="4">
        <v>7496</v>
      </c>
      <c r="F2255">
        <f t="shared" si="70"/>
        <v>9</v>
      </c>
      <c r="G2255" s="6">
        <f t="shared" si="71"/>
        <v>4.1810192586709229</v>
      </c>
      <c r="H2255" s="4">
        <f>E2255*G2255*Inputs!$B$4/SUMPRODUCT($E$5:$E$6785,$G$5:$G$6785)</f>
        <v>14476.836135785185</v>
      </c>
    </row>
    <row r="2256" spans="1:8" x14ac:dyDescent="0.2">
      <c r="A2256" s="167" t="s">
        <v>4994</v>
      </c>
      <c r="B2256" s="163" t="s">
        <v>5009</v>
      </c>
      <c r="C2256" s="164" t="s">
        <v>5010</v>
      </c>
      <c r="D2256">
        <v>79.5</v>
      </c>
      <c r="E2256" s="4">
        <v>5901</v>
      </c>
      <c r="F2256">
        <f t="shared" si="70"/>
        <v>3</v>
      </c>
      <c r="G2256" s="6">
        <f t="shared" si="71"/>
        <v>1.4299489790507947</v>
      </c>
      <c r="H2256" s="4">
        <f>E2256*G2256*Inputs!$B$4/SUMPRODUCT($E$5:$E$6785,$G$5:$G$6785)</f>
        <v>3897.6969511579082</v>
      </c>
    </row>
    <row r="2257" spans="1:8" x14ac:dyDescent="0.2">
      <c r="A2257" s="167" t="s">
        <v>4994</v>
      </c>
      <c r="B2257" s="163" t="s">
        <v>5011</v>
      </c>
      <c r="C2257" s="164" t="s">
        <v>5012</v>
      </c>
      <c r="D2257">
        <v>135.5</v>
      </c>
      <c r="E2257" s="4">
        <v>7484</v>
      </c>
      <c r="F2257">
        <f t="shared" si="70"/>
        <v>7</v>
      </c>
      <c r="G2257" s="6">
        <f t="shared" si="71"/>
        <v>2.9238940129502371</v>
      </c>
      <c r="H2257" s="4">
        <f>E2257*G2257*Inputs!$B$4/SUMPRODUCT($E$5:$E$6785,$G$5:$G$6785)</f>
        <v>10107.815767946768</v>
      </c>
    </row>
    <row r="2258" spans="1:8" x14ac:dyDescent="0.2">
      <c r="A2258" s="167" t="s">
        <v>4994</v>
      </c>
      <c r="B2258" s="163" t="s">
        <v>5013</v>
      </c>
      <c r="C2258" s="164" t="s">
        <v>5014</v>
      </c>
      <c r="D2258">
        <v>62.2</v>
      </c>
      <c r="E2258" s="4">
        <v>5818</v>
      </c>
      <c r="F2258">
        <f t="shared" si="70"/>
        <v>2</v>
      </c>
      <c r="G2258" s="6">
        <f t="shared" si="71"/>
        <v>1.195804741189294</v>
      </c>
      <c r="H2258" s="4">
        <f>E2258*G2258*Inputs!$B$4/SUMPRODUCT($E$5:$E$6785,$G$5:$G$6785)</f>
        <v>3213.630204681031</v>
      </c>
    </row>
    <row r="2259" spans="1:8" x14ac:dyDescent="0.2">
      <c r="A2259" s="167" t="s">
        <v>4994</v>
      </c>
      <c r="B2259" s="163" t="s">
        <v>5015</v>
      </c>
      <c r="C2259" s="164" t="s">
        <v>5016</v>
      </c>
      <c r="D2259">
        <v>175.8</v>
      </c>
      <c r="E2259" s="4">
        <v>7837</v>
      </c>
      <c r="F2259">
        <f t="shared" si="70"/>
        <v>10</v>
      </c>
      <c r="G2259" s="6">
        <f t="shared" si="71"/>
        <v>4.9996826525224378</v>
      </c>
      <c r="H2259" s="4">
        <f>E2259*G2259*Inputs!$B$4/SUMPRODUCT($E$5:$E$6785,$G$5:$G$6785)</f>
        <v>18098.984100146587</v>
      </c>
    </row>
    <row r="2260" spans="1:8" x14ac:dyDescent="0.2">
      <c r="A2260" s="167" t="s">
        <v>4994</v>
      </c>
      <c r="B2260" s="163" t="s">
        <v>5017</v>
      </c>
      <c r="C2260" s="164" t="s">
        <v>5018</v>
      </c>
      <c r="D2260">
        <v>130.5</v>
      </c>
      <c r="E2260" s="4">
        <v>8752</v>
      </c>
      <c r="F2260">
        <f t="shared" si="70"/>
        <v>7</v>
      </c>
      <c r="G2260" s="6">
        <f t="shared" si="71"/>
        <v>2.9238940129502371</v>
      </c>
      <c r="H2260" s="4">
        <f>E2260*G2260*Inputs!$B$4/SUMPRODUCT($E$5:$E$6785,$G$5:$G$6785)</f>
        <v>11820.363923178797</v>
      </c>
    </row>
    <row r="2261" spans="1:8" x14ac:dyDescent="0.2">
      <c r="A2261" s="167" t="s">
        <v>4994</v>
      </c>
      <c r="B2261" s="163" t="s">
        <v>5019</v>
      </c>
      <c r="C2261" s="164" t="s">
        <v>5020</v>
      </c>
      <c r="D2261">
        <v>142.69999999999999</v>
      </c>
      <c r="E2261" s="4">
        <v>6095</v>
      </c>
      <c r="F2261">
        <f t="shared" si="70"/>
        <v>8</v>
      </c>
      <c r="G2261" s="6">
        <f t="shared" si="71"/>
        <v>3.4964063234208851</v>
      </c>
      <c r="H2261" s="4">
        <f>E2261*G2261*Inputs!$B$4/SUMPRODUCT($E$5:$E$6785,$G$5:$G$6785)</f>
        <v>9843.6807378431167</v>
      </c>
    </row>
    <row r="2262" spans="1:8" x14ac:dyDescent="0.2">
      <c r="A2262" s="167" t="s">
        <v>4994</v>
      </c>
      <c r="B2262" s="163" t="s">
        <v>5021</v>
      </c>
      <c r="C2262" s="164" t="s">
        <v>5022</v>
      </c>
      <c r="D2262">
        <v>110.9</v>
      </c>
      <c r="E2262" s="4">
        <v>8459</v>
      </c>
      <c r="F2262">
        <f t="shared" si="70"/>
        <v>5</v>
      </c>
      <c r="G2262" s="6">
        <f t="shared" si="71"/>
        <v>2.0447540826884101</v>
      </c>
      <c r="H2262" s="4">
        <f>E2262*G2262*Inputs!$B$4/SUMPRODUCT($E$5:$E$6785,$G$5:$G$6785)</f>
        <v>7989.5445308974286</v>
      </c>
    </row>
    <row r="2263" spans="1:8" x14ac:dyDescent="0.2">
      <c r="A2263" s="167" t="s">
        <v>4994</v>
      </c>
      <c r="B2263" s="163" t="s">
        <v>5023</v>
      </c>
      <c r="C2263" s="164" t="s">
        <v>5024</v>
      </c>
      <c r="D2263">
        <v>99.6</v>
      </c>
      <c r="E2263" s="4">
        <v>6530</v>
      </c>
      <c r="F2263">
        <f t="shared" si="70"/>
        <v>5</v>
      </c>
      <c r="G2263" s="6">
        <f t="shared" si="71"/>
        <v>2.0447540826884101</v>
      </c>
      <c r="H2263" s="4">
        <f>E2263*G2263*Inputs!$B$4/SUMPRODUCT($E$5:$E$6785,$G$5:$G$6785)</f>
        <v>6167.5996910698914</v>
      </c>
    </row>
    <row r="2264" spans="1:8" x14ac:dyDescent="0.2">
      <c r="A2264" s="167" t="s">
        <v>4994</v>
      </c>
      <c r="B2264" s="163" t="s">
        <v>5025</v>
      </c>
      <c r="C2264" s="164" t="s">
        <v>5026</v>
      </c>
      <c r="D2264">
        <v>118.9</v>
      </c>
      <c r="E2264" s="4">
        <v>9073</v>
      </c>
      <c r="F2264">
        <f t="shared" si="70"/>
        <v>6</v>
      </c>
      <c r="G2264" s="6">
        <f t="shared" si="71"/>
        <v>2.4451266266449672</v>
      </c>
      <c r="H2264" s="4">
        <f>E2264*G2264*Inputs!$B$4/SUMPRODUCT($E$5:$E$6785,$G$5:$G$6785)</f>
        <v>10247.411554758313</v>
      </c>
    </row>
    <row r="2265" spans="1:8" x14ac:dyDescent="0.2">
      <c r="A2265" s="167" t="s">
        <v>4994</v>
      </c>
      <c r="B2265" s="163" t="s">
        <v>5027</v>
      </c>
      <c r="C2265" s="164" t="s">
        <v>5028</v>
      </c>
      <c r="D2265">
        <v>98.1</v>
      </c>
      <c r="E2265" s="4">
        <v>7883</v>
      </c>
      <c r="F2265">
        <f t="shared" si="70"/>
        <v>4</v>
      </c>
      <c r="G2265" s="6">
        <f t="shared" si="71"/>
        <v>1.7099397688077311</v>
      </c>
      <c r="H2265" s="4">
        <f>E2265*G2265*Inputs!$B$4/SUMPRODUCT($E$5:$E$6785,$G$5:$G$6785)</f>
        <v>6226.3603568075869</v>
      </c>
    </row>
    <row r="2266" spans="1:8" x14ac:dyDescent="0.2">
      <c r="A2266" s="167" t="s">
        <v>4994</v>
      </c>
      <c r="B2266" s="163" t="s">
        <v>5029</v>
      </c>
      <c r="C2266" s="164" t="s">
        <v>5030</v>
      </c>
      <c r="D2266">
        <v>127.2</v>
      </c>
      <c r="E2266" s="4">
        <v>7791</v>
      </c>
      <c r="F2266">
        <f t="shared" si="70"/>
        <v>7</v>
      </c>
      <c r="G2266" s="6">
        <f t="shared" si="71"/>
        <v>2.9238940129502371</v>
      </c>
      <c r="H2266" s="4">
        <f>E2266*G2266*Inputs!$B$4/SUMPRODUCT($E$5:$E$6785,$G$5:$G$6785)</f>
        <v>10522.446906476922</v>
      </c>
    </row>
    <row r="2267" spans="1:8" x14ac:dyDescent="0.2">
      <c r="A2267" s="167" t="s">
        <v>4994</v>
      </c>
      <c r="B2267" s="163" t="s">
        <v>5031</v>
      </c>
      <c r="C2267" s="164" t="s">
        <v>5032</v>
      </c>
      <c r="D2267">
        <v>129.6</v>
      </c>
      <c r="E2267" s="4">
        <v>6932</v>
      </c>
      <c r="F2267">
        <f t="shared" si="70"/>
        <v>7</v>
      </c>
      <c r="G2267" s="6">
        <f t="shared" si="71"/>
        <v>2.9238940129502371</v>
      </c>
      <c r="H2267" s="4">
        <f>E2267*G2267*Inputs!$B$4/SUMPRODUCT($E$5:$E$6785,$G$5:$G$6785)</f>
        <v>9362.2900726091666</v>
      </c>
    </row>
    <row r="2268" spans="1:8" x14ac:dyDescent="0.2">
      <c r="A2268" s="167" t="s">
        <v>4994</v>
      </c>
      <c r="B2268" s="163" t="s">
        <v>5033</v>
      </c>
      <c r="C2268" s="164" t="s">
        <v>5034</v>
      </c>
      <c r="D2268">
        <v>86.1</v>
      </c>
      <c r="E2268" s="4">
        <v>7102</v>
      </c>
      <c r="F2268">
        <f t="shared" si="70"/>
        <v>3</v>
      </c>
      <c r="G2268" s="6">
        <f t="shared" si="71"/>
        <v>1.4299489790507947</v>
      </c>
      <c r="H2268" s="4">
        <f>E2268*G2268*Inputs!$B$4/SUMPRODUCT($E$5:$E$6785,$G$5:$G$6785)</f>
        <v>4690.9750461148042</v>
      </c>
    </row>
    <row r="2269" spans="1:8" x14ac:dyDescent="0.2">
      <c r="A2269" s="167" t="s">
        <v>4994</v>
      </c>
      <c r="B2269" s="163" t="s">
        <v>5035</v>
      </c>
      <c r="C2269" s="164" t="s">
        <v>5036</v>
      </c>
      <c r="D2269">
        <v>100.4</v>
      </c>
      <c r="E2269" s="4">
        <v>5355</v>
      </c>
      <c r="F2269">
        <f t="shared" si="70"/>
        <v>5</v>
      </c>
      <c r="G2269" s="6">
        <f t="shared" si="71"/>
        <v>2.0447540826884101</v>
      </c>
      <c r="H2269" s="4">
        <f>E2269*G2269*Inputs!$B$4/SUMPRODUCT($E$5:$E$6785,$G$5:$G$6785)</f>
        <v>5057.8095475772243</v>
      </c>
    </row>
    <row r="2270" spans="1:8" x14ac:dyDescent="0.2">
      <c r="A2270" s="167" t="s">
        <v>4994</v>
      </c>
      <c r="B2270" s="163" t="s">
        <v>5037</v>
      </c>
      <c r="C2270" s="164" t="s">
        <v>5038</v>
      </c>
      <c r="D2270">
        <v>81.900000000000006</v>
      </c>
      <c r="E2270" s="4">
        <v>5840</v>
      </c>
      <c r="F2270">
        <f t="shared" si="70"/>
        <v>3</v>
      </c>
      <c r="G2270" s="6">
        <f t="shared" si="71"/>
        <v>1.4299489790507947</v>
      </c>
      <c r="H2270" s="4">
        <f>E2270*G2270*Inputs!$B$4/SUMPRODUCT($E$5:$E$6785,$G$5:$G$6785)</f>
        <v>3857.4055574923204</v>
      </c>
    </row>
    <row r="2271" spans="1:8" x14ac:dyDescent="0.2">
      <c r="A2271" s="167" t="s">
        <v>4994</v>
      </c>
      <c r="B2271" s="163" t="s">
        <v>5039</v>
      </c>
      <c r="C2271" s="164" t="s">
        <v>5040</v>
      </c>
      <c r="D2271">
        <v>109.8</v>
      </c>
      <c r="E2271" s="4">
        <v>8035</v>
      </c>
      <c r="F2271">
        <f t="shared" si="70"/>
        <v>5</v>
      </c>
      <c r="G2271" s="6">
        <f t="shared" si="71"/>
        <v>2.0447540826884101</v>
      </c>
      <c r="H2271" s="4">
        <f>E2271*G2271*Inputs!$B$4/SUMPRODUCT($E$5:$E$6785,$G$5:$G$6785)</f>
        <v>7589.075576990288</v>
      </c>
    </row>
    <row r="2272" spans="1:8" x14ac:dyDescent="0.2">
      <c r="A2272" s="167" t="s">
        <v>4994</v>
      </c>
      <c r="B2272" s="163" t="s">
        <v>5041</v>
      </c>
      <c r="C2272" s="164" t="s">
        <v>5042</v>
      </c>
      <c r="D2272">
        <v>117.8</v>
      </c>
      <c r="E2272" s="4">
        <v>9660</v>
      </c>
      <c r="F2272">
        <f t="shared" si="70"/>
        <v>6</v>
      </c>
      <c r="G2272" s="6">
        <f t="shared" si="71"/>
        <v>2.4451266266449672</v>
      </c>
      <c r="H2272" s="4">
        <f>E2272*G2272*Inputs!$B$4/SUMPRODUCT($E$5:$E$6785,$G$5:$G$6785)</f>
        <v>10910.392992280975</v>
      </c>
    </row>
    <row r="2273" spans="1:8" x14ac:dyDescent="0.2">
      <c r="A2273" s="167" t="s">
        <v>4994</v>
      </c>
      <c r="B2273" s="163" t="s">
        <v>5043</v>
      </c>
      <c r="C2273" s="164" t="s">
        <v>5044</v>
      </c>
      <c r="D2273">
        <v>89.1</v>
      </c>
      <c r="E2273" s="4">
        <v>9351</v>
      </c>
      <c r="F2273">
        <f t="shared" si="70"/>
        <v>4</v>
      </c>
      <c r="G2273" s="6">
        <f t="shared" si="71"/>
        <v>1.7099397688077311</v>
      </c>
      <c r="H2273" s="4">
        <f>E2273*G2273*Inputs!$B$4/SUMPRODUCT($E$5:$E$6785,$G$5:$G$6785)</f>
        <v>7385.8550927956039</v>
      </c>
    </row>
    <row r="2274" spans="1:8" x14ac:dyDescent="0.2">
      <c r="A2274" s="167" t="s">
        <v>4994</v>
      </c>
      <c r="B2274" s="163" t="s">
        <v>5045</v>
      </c>
      <c r="C2274" s="164" t="s">
        <v>5046</v>
      </c>
      <c r="D2274">
        <v>92.6</v>
      </c>
      <c r="E2274" s="4">
        <v>8363</v>
      </c>
      <c r="F2274">
        <f t="shared" si="70"/>
        <v>4</v>
      </c>
      <c r="G2274" s="6">
        <f t="shared" si="71"/>
        <v>1.7099397688077311</v>
      </c>
      <c r="H2274" s="4">
        <f>E2274*G2274*Inputs!$B$4/SUMPRODUCT($E$5:$E$6785,$G$5:$G$6785)</f>
        <v>6605.4867009998543</v>
      </c>
    </row>
    <row r="2275" spans="1:8" x14ac:dyDescent="0.2">
      <c r="A2275" s="167" t="s">
        <v>5049</v>
      </c>
      <c r="B2275" s="163" t="s">
        <v>5047</v>
      </c>
      <c r="C2275" s="164" t="s">
        <v>5048</v>
      </c>
      <c r="D2275">
        <v>89.3</v>
      </c>
      <c r="E2275" s="4">
        <v>7049</v>
      </c>
      <c r="F2275">
        <f t="shared" si="70"/>
        <v>4</v>
      </c>
      <c r="G2275" s="6">
        <f t="shared" si="71"/>
        <v>1.7099397688077311</v>
      </c>
      <c r="H2275" s="4">
        <f>E2275*G2275*Inputs!$B$4/SUMPRODUCT($E$5:$E$6785,$G$5:$G$6785)</f>
        <v>5567.6283337735222</v>
      </c>
    </row>
    <row r="2276" spans="1:8" x14ac:dyDescent="0.2">
      <c r="A2276" s="167" t="s">
        <v>5049</v>
      </c>
      <c r="B2276" s="163" t="s">
        <v>5050</v>
      </c>
      <c r="C2276" s="164" t="s">
        <v>5051</v>
      </c>
      <c r="D2276">
        <v>110.7</v>
      </c>
      <c r="E2276" s="4">
        <v>9228</v>
      </c>
      <c r="F2276">
        <f t="shared" si="70"/>
        <v>5</v>
      </c>
      <c r="G2276" s="6">
        <f t="shared" si="71"/>
        <v>2.0447540826884101</v>
      </c>
      <c r="H2276" s="4">
        <f>E2276*G2276*Inputs!$B$4/SUMPRODUCT($E$5:$E$6785,$G$5:$G$6785)</f>
        <v>8715.8667609790136</v>
      </c>
    </row>
    <row r="2277" spans="1:8" x14ac:dyDescent="0.2">
      <c r="A2277" s="167" t="s">
        <v>5049</v>
      </c>
      <c r="B2277" s="163" t="s">
        <v>5052</v>
      </c>
      <c r="C2277" s="164" t="s">
        <v>5053</v>
      </c>
      <c r="D2277">
        <v>91.9</v>
      </c>
      <c r="E2277" s="4">
        <v>6053</v>
      </c>
      <c r="F2277">
        <f t="shared" si="70"/>
        <v>4</v>
      </c>
      <c r="G2277" s="6">
        <f t="shared" si="71"/>
        <v>1.7099397688077311</v>
      </c>
      <c r="H2277" s="4">
        <f>E2277*G2277*Inputs!$B$4/SUMPRODUCT($E$5:$E$6785,$G$5:$G$6785)</f>
        <v>4780.9411695745684</v>
      </c>
    </row>
    <row r="2278" spans="1:8" x14ac:dyDescent="0.2">
      <c r="A2278" s="167" t="s">
        <v>5049</v>
      </c>
      <c r="B2278" s="163" t="s">
        <v>1404</v>
      </c>
      <c r="C2278" s="164" t="s">
        <v>1405</v>
      </c>
      <c r="D2278">
        <v>109.6</v>
      </c>
      <c r="E2278" s="4">
        <v>6584</v>
      </c>
      <c r="F2278">
        <f t="shared" si="70"/>
        <v>5</v>
      </c>
      <c r="G2278" s="6">
        <f t="shared" si="71"/>
        <v>2.0447540826884101</v>
      </c>
      <c r="H2278" s="4">
        <f>E2278*G2278*Inputs!$B$4/SUMPRODUCT($E$5:$E$6785,$G$5:$G$6785)</f>
        <v>6218.6028125580642</v>
      </c>
    </row>
    <row r="2279" spans="1:8" x14ac:dyDescent="0.2">
      <c r="A2279" s="167" t="s">
        <v>5049</v>
      </c>
      <c r="B2279" s="163" t="s">
        <v>1406</v>
      </c>
      <c r="C2279" s="164" t="s">
        <v>1407</v>
      </c>
      <c r="D2279">
        <v>124.8</v>
      </c>
      <c r="E2279" s="4">
        <v>8440</v>
      </c>
      <c r="F2279">
        <f t="shared" si="70"/>
        <v>7</v>
      </c>
      <c r="G2279" s="6">
        <f t="shared" si="71"/>
        <v>2.9238940129502371</v>
      </c>
      <c r="H2279" s="4">
        <f>E2279*G2279*Inputs!$B$4/SUMPRODUCT($E$5:$E$6785,$G$5:$G$6785)</f>
        <v>11398.979834509717</v>
      </c>
    </row>
    <row r="2280" spans="1:8" x14ac:dyDescent="0.2">
      <c r="A2280" s="167" t="s">
        <v>5049</v>
      </c>
      <c r="B2280" s="163" t="s">
        <v>1408</v>
      </c>
      <c r="C2280" s="164" t="s">
        <v>1409</v>
      </c>
      <c r="D2280">
        <v>110.1</v>
      </c>
      <c r="E2280" s="4">
        <v>7213</v>
      </c>
      <c r="F2280">
        <f t="shared" si="70"/>
        <v>5</v>
      </c>
      <c r="G2280" s="6">
        <f t="shared" si="71"/>
        <v>2.0447540826884101</v>
      </c>
      <c r="H2280" s="4">
        <f>E2280*G2280*Inputs!$B$4/SUMPRODUCT($E$5:$E$6785,$G$5:$G$6785)</f>
        <v>6812.6947276703104</v>
      </c>
    </row>
    <row r="2281" spans="1:8" x14ac:dyDescent="0.2">
      <c r="A2281" s="167" t="s">
        <v>5049</v>
      </c>
      <c r="B2281" s="163" t="s">
        <v>1410</v>
      </c>
      <c r="C2281" s="164" t="s">
        <v>1411</v>
      </c>
      <c r="D2281">
        <v>87.7</v>
      </c>
      <c r="E2281" s="4">
        <v>6297</v>
      </c>
      <c r="F2281">
        <f t="shared" si="70"/>
        <v>4</v>
      </c>
      <c r="G2281" s="6">
        <f t="shared" si="71"/>
        <v>1.7099397688077311</v>
      </c>
      <c r="H2281" s="4">
        <f>E2281*G2281*Inputs!$B$4/SUMPRODUCT($E$5:$E$6785,$G$5:$G$6785)</f>
        <v>4973.6637278723038</v>
      </c>
    </row>
    <row r="2282" spans="1:8" x14ac:dyDescent="0.2">
      <c r="A2282" s="167" t="s">
        <v>5049</v>
      </c>
      <c r="B2282" s="163" t="s">
        <v>1412</v>
      </c>
      <c r="C2282" s="164" t="s">
        <v>1413</v>
      </c>
      <c r="D2282">
        <v>140.9</v>
      </c>
      <c r="E2282" s="4">
        <v>6079</v>
      </c>
      <c r="F2282">
        <f t="shared" si="70"/>
        <v>8</v>
      </c>
      <c r="G2282" s="6">
        <f t="shared" si="71"/>
        <v>3.4964063234208851</v>
      </c>
      <c r="H2282" s="4">
        <f>E2282*G2282*Inputs!$B$4/SUMPRODUCT($E$5:$E$6785,$G$5:$G$6785)</f>
        <v>9817.8400665050558</v>
      </c>
    </row>
    <row r="2283" spans="1:8" x14ac:dyDescent="0.2">
      <c r="A2283" s="167" t="s">
        <v>5049</v>
      </c>
      <c r="B2283" s="163" t="s">
        <v>1414</v>
      </c>
      <c r="C2283" s="164" t="s">
        <v>1415</v>
      </c>
      <c r="D2283">
        <v>143.19999999999999</v>
      </c>
      <c r="E2283" s="4">
        <v>6035</v>
      </c>
      <c r="F2283">
        <f t="shared" si="70"/>
        <v>8</v>
      </c>
      <c r="G2283" s="6">
        <f t="shared" si="71"/>
        <v>3.4964063234208851</v>
      </c>
      <c r="H2283" s="4">
        <f>E2283*G2283*Inputs!$B$4/SUMPRODUCT($E$5:$E$6785,$G$5:$G$6785)</f>
        <v>9746.7782203253846</v>
      </c>
    </row>
    <row r="2284" spans="1:8" x14ac:dyDescent="0.2">
      <c r="A2284" s="167" t="s">
        <v>5049</v>
      </c>
      <c r="B2284" s="163" t="s">
        <v>1416</v>
      </c>
      <c r="C2284" s="164" t="s">
        <v>1417</v>
      </c>
      <c r="D2284">
        <v>167.9</v>
      </c>
      <c r="E2284" s="4">
        <v>5901</v>
      </c>
      <c r="F2284">
        <f t="shared" si="70"/>
        <v>10</v>
      </c>
      <c r="G2284" s="6">
        <f t="shared" si="71"/>
        <v>4.9996826525224378</v>
      </c>
      <c r="H2284" s="4">
        <f>E2284*G2284*Inputs!$B$4/SUMPRODUCT($E$5:$E$6785,$G$5:$G$6785)</f>
        <v>13627.932266806816</v>
      </c>
    </row>
    <row r="2285" spans="1:8" x14ac:dyDescent="0.2">
      <c r="A2285" s="167" t="s">
        <v>5049</v>
      </c>
      <c r="B2285" s="163" t="s">
        <v>1418</v>
      </c>
      <c r="C2285" s="164" t="s">
        <v>1419</v>
      </c>
      <c r="D2285">
        <v>133.69999999999999</v>
      </c>
      <c r="E2285" s="4">
        <v>11115</v>
      </c>
      <c r="F2285">
        <f t="shared" si="70"/>
        <v>7</v>
      </c>
      <c r="G2285" s="6">
        <f t="shared" si="71"/>
        <v>2.9238940129502371</v>
      </c>
      <c r="H2285" s="4">
        <f>E2285*G2285*Inputs!$B$4/SUMPRODUCT($E$5:$E$6785,$G$5:$G$6785)</f>
        <v>15011.808158835962</v>
      </c>
    </row>
    <row r="2286" spans="1:8" x14ac:dyDescent="0.2">
      <c r="A2286" s="167" t="s">
        <v>5049</v>
      </c>
      <c r="B2286" s="163" t="s">
        <v>1420</v>
      </c>
      <c r="C2286" s="164" t="s">
        <v>1421</v>
      </c>
      <c r="D2286">
        <v>123.4</v>
      </c>
      <c r="E2286" s="4">
        <v>6981</v>
      </c>
      <c r="F2286">
        <f t="shared" si="70"/>
        <v>6</v>
      </c>
      <c r="G2286" s="6">
        <f t="shared" si="71"/>
        <v>2.4451266266449672</v>
      </c>
      <c r="H2286" s="4">
        <f>E2286*G2286*Inputs!$B$4/SUMPRODUCT($E$5:$E$6785,$G$5:$G$6785)</f>
        <v>7884.6225133657854</v>
      </c>
    </row>
    <row r="2287" spans="1:8" x14ac:dyDescent="0.2">
      <c r="A2287" s="167" t="s">
        <v>5049</v>
      </c>
      <c r="B2287" s="163" t="s">
        <v>1422</v>
      </c>
      <c r="C2287" s="164" t="s">
        <v>1423</v>
      </c>
      <c r="D2287">
        <v>112.9</v>
      </c>
      <c r="E2287" s="4">
        <v>7986</v>
      </c>
      <c r="F2287">
        <f t="shared" si="70"/>
        <v>6</v>
      </c>
      <c r="G2287" s="6">
        <f t="shared" si="71"/>
        <v>2.4451266266449672</v>
      </c>
      <c r="H2287" s="4">
        <f>E2287*G2287*Inputs!$B$4/SUMPRODUCT($E$5:$E$6785,$G$5:$G$6785)</f>
        <v>9019.7099830596126</v>
      </c>
    </row>
    <row r="2288" spans="1:8" x14ac:dyDescent="0.2">
      <c r="A2288" s="167" t="s">
        <v>5049</v>
      </c>
      <c r="B2288" s="163" t="s">
        <v>1424</v>
      </c>
      <c r="C2288" s="164" t="s">
        <v>1425</v>
      </c>
      <c r="D2288">
        <v>100</v>
      </c>
      <c r="E2288" s="4">
        <v>6030</v>
      </c>
      <c r="F2288">
        <f t="shared" si="70"/>
        <v>5</v>
      </c>
      <c r="G2288" s="6">
        <f t="shared" si="71"/>
        <v>2.0447540826884101</v>
      </c>
      <c r="H2288" s="4">
        <f>E2288*G2288*Inputs!$B$4/SUMPRODUCT($E$5:$E$6785,$G$5:$G$6785)</f>
        <v>5695.3485661793948</v>
      </c>
    </row>
    <row r="2289" spans="1:8" x14ac:dyDescent="0.2">
      <c r="A2289" s="167" t="s">
        <v>5049</v>
      </c>
      <c r="B2289" s="163" t="s">
        <v>1426</v>
      </c>
      <c r="C2289" s="164" t="s">
        <v>1427</v>
      </c>
      <c r="D2289">
        <v>89.2</v>
      </c>
      <c r="E2289" s="4">
        <v>7799</v>
      </c>
      <c r="F2289">
        <f t="shared" si="70"/>
        <v>4</v>
      </c>
      <c r="G2289" s="6">
        <f t="shared" si="71"/>
        <v>1.7099397688077311</v>
      </c>
      <c r="H2289" s="4">
        <f>E2289*G2289*Inputs!$B$4/SUMPRODUCT($E$5:$E$6785,$G$5:$G$6785)</f>
        <v>6160.0132465739389</v>
      </c>
    </row>
    <row r="2290" spans="1:8" x14ac:dyDescent="0.2">
      <c r="A2290" s="167" t="s">
        <v>5049</v>
      </c>
      <c r="B2290" s="163" t="s">
        <v>1428</v>
      </c>
      <c r="C2290" s="164" t="s">
        <v>1429</v>
      </c>
      <c r="D2290">
        <v>148.30000000000001</v>
      </c>
      <c r="E2290" s="4">
        <v>5985</v>
      </c>
      <c r="F2290">
        <f t="shared" si="70"/>
        <v>8</v>
      </c>
      <c r="G2290" s="6">
        <f t="shared" si="71"/>
        <v>3.4964063234208851</v>
      </c>
      <c r="H2290" s="4">
        <f>E2290*G2290*Inputs!$B$4/SUMPRODUCT($E$5:$E$6785,$G$5:$G$6785)</f>
        <v>9666.0261223939378</v>
      </c>
    </row>
    <row r="2291" spans="1:8" x14ac:dyDescent="0.2">
      <c r="A2291" s="167" t="s">
        <v>5049</v>
      </c>
      <c r="B2291" s="163" t="s">
        <v>1430</v>
      </c>
      <c r="C2291" s="164" t="s">
        <v>1431</v>
      </c>
      <c r="D2291">
        <v>186.4</v>
      </c>
      <c r="E2291" s="4">
        <v>6671</v>
      </c>
      <c r="F2291">
        <f t="shared" si="70"/>
        <v>10</v>
      </c>
      <c r="G2291" s="6">
        <f t="shared" si="71"/>
        <v>4.9996826525224378</v>
      </c>
      <c r="H2291" s="4">
        <f>E2291*G2291*Inputs!$B$4/SUMPRODUCT($E$5:$E$6785,$G$5:$G$6785)</f>
        <v>15406.191518703317</v>
      </c>
    </row>
    <row r="2292" spans="1:8" x14ac:dyDescent="0.2">
      <c r="A2292" s="167" t="s">
        <v>5049</v>
      </c>
      <c r="B2292" s="163" t="s">
        <v>1432</v>
      </c>
      <c r="C2292" s="164" t="s">
        <v>1433</v>
      </c>
      <c r="D2292">
        <v>121.6</v>
      </c>
      <c r="E2292" s="4">
        <v>9011</v>
      </c>
      <c r="F2292">
        <f t="shared" si="70"/>
        <v>6</v>
      </c>
      <c r="G2292" s="6">
        <f t="shared" si="71"/>
        <v>2.4451266266449672</v>
      </c>
      <c r="H2292" s="4">
        <f>E2292*G2292*Inputs!$B$4/SUMPRODUCT($E$5:$E$6785,$G$5:$G$6785)</f>
        <v>10177.386258120483</v>
      </c>
    </row>
    <row r="2293" spans="1:8" x14ac:dyDescent="0.2">
      <c r="A2293" s="167" t="s">
        <v>5049</v>
      </c>
      <c r="B2293" s="163" t="s">
        <v>1434</v>
      </c>
      <c r="C2293" s="164" t="s">
        <v>1435</v>
      </c>
      <c r="D2293">
        <v>141.30000000000001</v>
      </c>
      <c r="E2293" s="4">
        <v>6822</v>
      </c>
      <c r="F2293">
        <f t="shared" si="70"/>
        <v>8</v>
      </c>
      <c r="G2293" s="6">
        <f t="shared" si="71"/>
        <v>3.4964063234208851</v>
      </c>
      <c r="H2293" s="4">
        <f>E2293*G2293*Inputs!$B$4/SUMPRODUCT($E$5:$E$6785,$G$5:$G$6785)</f>
        <v>11017.816241766324</v>
      </c>
    </row>
    <row r="2294" spans="1:8" x14ac:dyDescent="0.2">
      <c r="A2294" s="167" t="s">
        <v>5049</v>
      </c>
      <c r="B2294" s="163" t="s">
        <v>1436</v>
      </c>
      <c r="C2294" s="164" t="s">
        <v>1437</v>
      </c>
      <c r="D2294">
        <v>86.8</v>
      </c>
      <c r="E2294" s="4">
        <v>6130</v>
      </c>
      <c r="F2294">
        <f t="shared" si="70"/>
        <v>4</v>
      </c>
      <c r="G2294" s="6">
        <f t="shared" si="71"/>
        <v>1.7099397688077311</v>
      </c>
      <c r="H2294" s="4">
        <f>E2294*G2294*Inputs!$B$4/SUMPRODUCT($E$5:$E$6785,$G$5:$G$6785)</f>
        <v>4841.7593539554118</v>
      </c>
    </row>
    <row r="2295" spans="1:8" x14ac:dyDescent="0.2">
      <c r="A2295" s="167" t="s">
        <v>5049</v>
      </c>
      <c r="B2295" s="163" t="s">
        <v>1438</v>
      </c>
      <c r="C2295" s="164" t="s">
        <v>5055</v>
      </c>
      <c r="D2295">
        <v>98.4</v>
      </c>
      <c r="E2295" s="4">
        <v>6331</v>
      </c>
      <c r="F2295">
        <f t="shared" si="70"/>
        <v>4</v>
      </c>
      <c r="G2295" s="6">
        <f t="shared" si="71"/>
        <v>1.7099397688077311</v>
      </c>
      <c r="H2295" s="4">
        <f>E2295*G2295*Inputs!$B$4/SUMPRODUCT($E$5:$E$6785,$G$5:$G$6785)</f>
        <v>5000.5185105859237</v>
      </c>
    </row>
    <row r="2296" spans="1:8" x14ac:dyDescent="0.2">
      <c r="A2296" s="167" t="s">
        <v>5049</v>
      </c>
      <c r="B2296" s="163" t="s">
        <v>5056</v>
      </c>
      <c r="C2296" s="164" t="s">
        <v>5057</v>
      </c>
      <c r="D2296">
        <v>102.3</v>
      </c>
      <c r="E2296" s="4">
        <v>5473</v>
      </c>
      <c r="F2296">
        <f t="shared" si="70"/>
        <v>5</v>
      </c>
      <c r="G2296" s="6">
        <f t="shared" si="71"/>
        <v>2.0447540826884101</v>
      </c>
      <c r="H2296" s="4">
        <f>E2296*G2296*Inputs!$B$4/SUMPRODUCT($E$5:$E$6785,$G$5:$G$6785)</f>
        <v>5169.26081305138</v>
      </c>
    </row>
    <row r="2297" spans="1:8" x14ac:dyDescent="0.2">
      <c r="A2297" s="167" t="s">
        <v>5049</v>
      </c>
      <c r="B2297" s="163" t="s">
        <v>5058</v>
      </c>
      <c r="C2297" s="164" t="s">
        <v>5059</v>
      </c>
      <c r="D2297">
        <v>161.6</v>
      </c>
      <c r="E2297" s="4">
        <v>8169</v>
      </c>
      <c r="F2297">
        <f t="shared" si="70"/>
        <v>9</v>
      </c>
      <c r="G2297" s="6">
        <f t="shared" si="71"/>
        <v>4.1810192586709229</v>
      </c>
      <c r="H2297" s="4">
        <f>E2297*G2297*Inputs!$B$4/SUMPRODUCT($E$5:$E$6785,$G$5:$G$6785)</f>
        <v>15776.584097282441</v>
      </c>
    </row>
    <row r="2298" spans="1:8" x14ac:dyDescent="0.2">
      <c r="A2298" s="167" t="s">
        <v>5049</v>
      </c>
      <c r="B2298" s="163" t="s">
        <v>5060</v>
      </c>
      <c r="C2298" s="164" t="s">
        <v>5061</v>
      </c>
      <c r="D2298">
        <v>137</v>
      </c>
      <c r="E2298" s="4">
        <v>10429</v>
      </c>
      <c r="F2298">
        <f t="shared" si="70"/>
        <v>8</v>
      </c>
      <c r="G2298" s="6">
        <f t="shared" si="71"/>
        <v>3.4964063234208851</v>
      </c>
      <c r="H2298" s="4">
        <f>E2298*G2298*Inputs!$B$4/SUMPRODUCT($E$5:$E$6785,$G$5:$G$6785)</f>
        <v>16843.272586540752</v>
      </c>
    </row>
    <row r="2299" spans="1:8" x14ac:dyDescent="0.2">
      <c r="A2299" s="167" t="s">
        <v>5049</v>
      </c>
      <c r="B2299" s="163" t="s">
        <v>5062</v>
      </c>
      <c r="C2299" s="164" t="s">
        <v>5063</v>
      </c>
      <c r="D2299">
        <v>172.2</v>
      </c>
      <c r="E2299" s="4">
        <v>6221</v>
      </c>
      <c r="F2299">
        <f t="shared" si="70"/>
        <v>10</v>
      </c>
      <c r="G2299" s="6">
        <f t="shared" si="71"/>
        <v>4.9996826525224378</v>
      </c>
      <c r="H2299" s="4">
        <f>E2299*G2299*Inputs!$B$4/SUMPRODUCT($E$5:$E$6785,$G$5:$G$6785)</f>
        <v>14366.949098763804</v>
      </c>
    </row>
    <row r="2300" spans="1:8" x14ac:dyDescent="0.2">
      <c r="A2300" s="167" t="s">
        <v>5049</v>
      </c>
      <c r="B2300" s="163" t="s">
        <v>5064</v>
      </c>
      <c r="C2300" s="164" t="s">
        <v>5065</v>
      </c>
      <c r="D2300">
        <v>100.2</v>
      </c>
      <c r="E2300" s="4">
        <v>6291</v>
      </c>
      <c r="F2300">
        <f t="shared" si="70"/>
        <v>5</v>
      </c>
      <c r="G2300" s="6">
        <f t="shared" si="71"/>
        <v>2.0447540826884101</v>
      </c>
      <c r="H2300" s="4">
        <f>E2300*G2300*Inputs!$B$4/SUMPRODUCT($E$5:$E$6785,$G$5:$G$6785)</f>
        <v>5941.8636533722338</v>
      </c>
    </row>
    <row r="2301" spans="1:8" x14ac:dyDescent="0.2">
      <c r="A2301" s="167" t="s">
        <v>5049</v>
      </c>
      <c r="B2301" s="163" t="s">
        <v>5066</v>
      </c>
      <c r="C2301" s="164" t="s">
        <v>5067</v>
      </c>
      <c r="D2301">
        <v>77.900000000000006</v>
      </c>
      <c r="E2301" s="4">
        <v>6523</v>
      </c>
      <c r="F2301">
        <f t="shared" si="70"/>
        <v>3</v>
      </c>
      <c r="G2301" s="6">
        <f t="shared" si="71"/>
        <v>1.4299489790507947</v>
      </c>
      <c r="H2301" s="4">
        <f>E2301*G2301*Inputs!$B$4/SUMPRODUCT($E$5:$E$6785,$G$5:$G$6785)</f>
        <v>4308.5370636168509</v>
      </c>
    </row>
    <row r="2302" spans="1:8" x14ac:dyDescent="0.2">
      <c r="A2302" s="167" t="s">
        <v>5049</v>
      </c>
      <c r="B2302" s="163" t="s">
        <v>5068</v>
      </c>
      <c r="C2302" s="164" t="s">
        <v>5069</v>
      </c>
      <c r="D2302">
        <v>125.2</v>
      </c>
      <c r="E2302" s="4">
        <v>6758</v>
      </c>
      <c r="F2302">
        <f t="shared" si="70"/>
        <v>7</v>
      </c>
      <c r="G2302" s="6">
        <f t="shared" si="71"/>
        <v>2.9238940129502371</v>
      </c>
      <c r="H2302" s="4">
        <f>E2302*G2302*Inputs!$B$4/SUMPRODUCT($E$5:$E$6785,$G$5:$G$6785)</f>
        <v>9127.2874077744873</v>
      </c>
    </row>
    <row r="2303" spans="1:8" x14ac:dyDescent="0.2">
      <c r="A2303" s="167" t="s">
        <v>5049</v>
      </c>
      <c r="B2303" s="163" t="s">
        <v>5070</v>
      </c>
      <c r="C2303" s="164" t="s">
        <v>5071</v>
      </c>
      <c r="D2303">
        <v>209.3</v>
      </c>
      <c r="E2303" s="4">
        <v>6151</v>
      </c>
      <c r="F2303">
        <f t="shared" si="70"/>
        <v>10</v>
      </c>
      <c r="G2303" s="6">
        <f t="shared" si="71"/>
        <v>4.9996826525224378</v>
      </c>
      <c r="H2303" s="4">
        <f>E2303*G2303*Inputs!$B$4/SUMPRODUCT($E$5:$E$6785,$G$5:$G$6785)</f>
        <v>14205.289166773211</v>
      </c>
    </row>
    <row r="2304" spans="1:8" x14ac:dyDescent="0.2">
      <c r="A2304" s="167" t="s">
        <v>5049</v>
      </c>
      <c r="B2304" s="163" t="s">
        <v>5072</v>
      </c>
      <c r="C2304" s="164" t="s">
        <v>5073</v>
      </c>
      <c r="D2304">
        <v>81.099999999999994</v>
      </c>
      <c r="E2304" s="4">
        <v>6489</v>
      </c>
      <c r="F2304">
        <f t="shared" si="70"/>
        <v>3</v>
      </c>
      <c r="G2304" s="6">
        <f t="shared" si="71"/>
        <v>1.4299489790507947</v>
      </c>
      <c r="H2304" s="4">
        <f>E2304*G2304*Inputs!$B$4/SUMPRODUCT($E$5:$E$6785,$G$5:$G$6785)</f>
        <v>4286.0795655081629</v>
      </c>
    </row>
    <row r="2305" spans="1:8" x14ac:dyDescent="0.2">
      <c r="A2305" s="167" t="s">
        <v>5049</v>
      </c>
      <c r="B2305" s="163" t="s">
        <v>5074</v>
      </c>
      <c r="C2305" s="164" t="s">
        <v>5075</v>
      </c>
      <c r="D2305">
        <v>172.9</v>
      </c>
      <c r="E2305" s="4">
        <v>6637</v>
      </c>
      <c r="F2305">
        <f t="shared" si="70"/>
        <v>10</v>
      </c>
      <c r="G2305" s="6">
        <f t="shared" si="71"/>
        <v>4.9996826525224378</v>
      </c>
      <c r="H2305" s="4">
        <f>E2305*G2305*Inputs!$B$4/SUMPRODUCT($E$5:$E$6785,$G$5:$G$6785)</f>
        <v>15327.670980307887</v>
      </c>
    </row>
    <row r="2306" spans="1:8" x14ac:dyDescent="0.2">
      <c r="A2306" s="167" t="s">
        <v>5049</v>
      </c>
      <c r="B2306" s="163" t="s">
        <v>5076</v>
      </c>
      <c r="C2306" s="164" t="s">
        <v>5077</v>
      </c>
      <c r="D2306">
        <v>99.7</v>
      </c>
      <c r="E2306" s="4">
        <v>6244</v>
      </c>
      <c r="F2306">
        <f t="shared" si="70"/>
        <v>5</v>
      </c>
      <c r="G2306" s="6">
        <f t="shared" si="71"/>
        <v>2.0447540826884101</v>
      </c>
      <c r="H2306" s="4">
        <f>E2306*G2306*Inputs!$B$4/SUMPRODUCT($E$5:$E$6785,$G$5:$G$6785)</f>
        <v>5897.4720476325274</v>
      </c>
    </row>
    <row r="2307" spans="1:8" x14ac:dyDescent="0.2">
      <c r="A2307" s="167" t="s">
        <v>5049</v>
      </c>
      <c r="B2307" s="163" t="s">
        <v>5078</v>
      </c>
      <c r="C2307" s="164" t="s">
        <v>5079</v>
      </c>
      <c r="D2307">
        <v>114.3</v>
      </c>
      <c r="E2307" s="4">
        <v>6144</v>
      </c>
      <c r="F2307">
        <f t="shared" si="70"/>
        <v>6</v>
      </c>
      <c r="G2307" s="6">
        <f t="shared" si="71"/>
        <v>2.4451266266449672</v>
      </c>
      <c r="H2307" s="4">
        <f>E2307*G2307*Inputs!$B$4/SUMPRODUCT($E$5:$E$6785,$G$5:$G$6785)</f>
        <v>6939.2810087551052</v>
      </c>
    </row>
    <row r="2308" spans="1:8" x14ac:dyDescent="0.2">
      <c r="A2308" s="167" t="s">
        <v>5049</v>
      </c>
      <c r="B2308" s="163" t="s">
        <v>5080</v>
      </c>
      <c r="C2308" s="164" t="s">
        <v>5081</v>
      </c>
      <c r="D2308">
        <v>120.4</v>
      </c>
      <c r="E2308" s="4">
        <v>6176</v>
      </c>
      <c r="F2308">
        <f t="shared" si="70"/>
        <v>6</v>
      </c>
      <c r="G2308" s="6">
        <f t="shared" si="71"/>
        <v>2.4451266266449672</v>
      </c>
      <c r="H2308" s="4">
        <f>E2308*G2308*Inputs!$B$4/SUMPRODUCT($E$5:$E$6785,$G$5:$G$6785)</f>
        <v>6975.423097342371</v>
      </c>
    </row>
    <row r="2309" spans="1:8" x14ac:dyDescent="0.2">
      <c r="A2309" s="167" t="s">
        <v>5049</v>
      </c>
      <c r="B2309" s="163" t="s">
        <v>5082</v>
      </c>
      <c r="C2309" s="164" t="s">
        <v>5083</v>
      </c>
      <c r="D2309">
        <v>178.1</v>
      </c>
      <c r="E2309" s="4">
        <v>5886</v>
      </c>
      <c r="F2309">
        <f t="shared" si="70"/>
        <v>10</v>
      </c>
      <c r="G2309" s="6">
        <f t="shared" si="71"/>
        <v>4.9996826525224378</v>
      </c>
      <c r="H2309" s="4">
        <f>E2309*G2309*Inputs!$B$4/SUMPRODUCT($E$5:$E$6785,$G$5:$G$6785)</f>
        <v>13593.290852808834</v>
      </c>
    </row>
    <row r="2310" spans="1:8" x14ac:dyDescent="0.2">
      <c r="A2310" s="167" t="s">
        <v>5049</v>
      </c>
      <c r="B2310" s="163" t="s">
        <v>5084</v>
      </c>
      <c r="C2310" s="164" t="s">
        <v>5085</v>
      </c>
      <c r="D2310">
        <v>99.2</v>
      </c>
      <c r="E2310" s="4">
        <v>6182</v>
      </c>
      <c r="F2310">
        <f t="shared" ref="F2310:F2373" si="72">VLOOKUP(D2310,$K$5:$L$15,2)</f>
        <v>5</v>
      </c>
      <c r="G2310" s="6">
        <f t="shared" ref="G2310:G2373" si="73">VLOOKUP(F2310,$L$5:$M$15,2,0)</f>
        <v>2.0447540826884101</v>
      </c>
      <c r="H2310" s="4">
        <f>E2310*G2310*Inputs!$B$4/SUMPRODUCT($E$5:$E$6785,$G$5:$G$6785)</f>
        <v>5838.9129081461051</v>
      </c>
    </row>
    <row r="2311" spans="1:8" x14ac:dyDescent="0.2">
      <c r="A2311" s="167" t="s">
        <v>5049</v>
      </c>
      <c r="B2311" s="163" t="s">
        <v>5086</v>
      </c>
      <c r="C2311" s="164" t="s">
        <v>5087</v>
      </c>
      <c r="D2311">
        <v>111.6</v>
      </c>
      <c r="E2311" s="4">
        <v>5915</v>
      </c>
      <c r="F2311">
        <f t="shared" si="72"/>
        <v>6</v>
      </c>
      <c r="G2311" s="6">
        <f t="shared" si="73"/>
        <v>2.4451266266449672</v>
      </c>
      <c r="H2311" s="4">
        <f>E2311*G2311*Inputs!$B$4/SUMPRODUCT($E$5:$E$6785,$G$5:$G$6785)</f>
        <v>6680.6391873024813</v>
      </c>
    </row>
    <row r="2312" spans="1:8" x14ac:dyDescent="0.2">
      <c r="A2312" s="167" t="s">
        <v>5049</v>
      </c>
      <c r="B2312" s="163" t="s">
        <v>5088</v>
      </c>
      <c r="C2312" s="164" t="s">
        <v>5089</v>
      </c>
      <c r="D2312">
        <v>113.3</v>
      </c>
      <c r="E2312" s="4">
        <v>6259</v>
      </c>
      <c r="F2312">
        <f t="shared" si="72"/>
        <v>6</v>
      </c>
      <c r="G2312" s="6">
        <f t="shared" si="73"/>
        <v>2.4451266266449672</v>
      </c>
      <c r="H2312" s="4">
        <f>E2312*G2312*Inputs!$B$4/SUMPRODUCT($E$5:$E$6785,$G$5:$G$6785)</f>
        <v>7069.1666396155933</v>
      </c>
    </row>
    <row r="2313" spans="1:8" x14ac:dyDescent="0.2">
      <c r="A2313" s="167" t="s">
        <v>5049</v>
      </c>
      <c r="B2313" s="163" t="s">
        <v>5090</v>
      </c>
      <c r="C2313" s="164" t="s">
        <v>5091</v>
      </c>
      <c r="D2313">
        <v>131.9</v>
      </c>
      <c r="E2313" s="4">
        <v>6539</v>
      </c>
      <c r="F2313">
        <f t="shared" si="72"/>
        <v>7</v>
      </c>
      <c r="G2313" s="6">
        <f t="shared" si="73"/>
        <v>2.9238940129502371</v>
      </c>
      <c r="H2313" s="4">
        <f>E2313*G2313*Inputs!$B$4/SUMPRODUCT($E$5:$E$6785,$G$5:$G$6785)</f>
        <v>8831.5081916894596</v>
      </c>
    </row>
    <row r="2314" spans="1:8" x14ac:dyDescent="0.2">
      <c r="A2314" s="167" t="s">
        <v>5049</v>
      </c>
      <c r="B2314" s="163" t="s">
        <v>5092</v>
      </c>
      <c r="C2314" s="164" t="s">
        <v>1470</v>
      </c>
      <c r="D2314">
        <v>131.5</v>
      </c>
      <c r="E2314" s="4">
        <v>5924</v>
      </c>
      <c r="F2314">
        <f t="shared" si="72"/>
        <v>7</v>
      </c>
      <c r="G2314" s="6">
        <f t="shared" si="73"/>
        <v>2.9238940129502371</v>
      </c>
      <c r="H2314" s="4">
        <f>E2314*G2314*Inputs!$B$4/SUMPRODUCT($E$5:$E$6785,$G$5:$G$6785)</f>
        <v>8000.8953246013698</v>
      </c>
    </row>
    <row r="2315" spans="1:8" x14ac:dyDescent="0.2">
      <c r="A2315" s="167" t="s">
        <v>5049</v>
      </c>
      <c r="B2315" s="163" t="s">
        <v>1471</v>
      </c>
      <c r="C2315" s="164" t="s">
        <v>1472</v>
      </c>
      <c r="D2315">
        <v>116.8</v>
      </c>
      <c r="E2315" s="4">
        <v>6154</v>
      </c>
      <c r="F2315">
        <f t="shared" si="72"/>
        <v>6</v>
      </c>
      <c r="G2315" s="6">
        <f t="shared" si="73"/>
        <v>2.4451266266449672</v>
      </c>
      <c r="H2315" s="4">
        <f>E2315*G2315*Inputs!$B$4/SUMPRODUCT($E$5:$E$6785,$G$5:$G$6785)</f>
        <v>6950.5754114386255</v>
      </c>
    </row>
    <row r="2316" spans="1:8" x14ac:dyDescent="0.2">
      <c r="A2316" s="167" t="s">
        <v>5049</v>
      </c>
      <c r="B2316" s="163" t="s">
        <v>1473</v>
      </c>
      <c r="C2316" s="164" t="s">
        <v>1474</v>
      </c>
      <c r="D2316">
        <v>148.6</v>
      </c>
      <c r="E2316" s="4">
        <v>7339</v>
      </c>
      <c r="F2316">
        <f t="shared" si="72"/>
        <v>9</v>
      </c>
      <c r="G2316" s="6">
        <f t="shared" si="73"/>
        <v>4.1810192586709229</v>
      </c>
      <c r="H2316" s="4">
        <f>E2316*G2316*Inputs!$B$4/SUMPRODUCT($E$5:$E$6785,$G$5:$G$6785)</f>
        <v>14173.625987263536</v>
      </c>
    </row>
    <row r="2317" spans="1:8" x14ac:dyDescent="0.2">
      <c r="A2317" s="167" t="s">
        <v>5049</v>
      </c>
      <c r="B2317" s="163" t="s">
        <v>1475</v>
      </c>
      <c r="C2317" s="164" t="s">
        <v>1476</v>
      </c>
      <c r="D2317">
        <v>157.4</v>
      </c>
      <c r="E2317" s="4">
        <v>6882</v>
      </c>
      <c r="F2317">
        <f t="shared" si="72"/>
        <v>9</v>
      </c>
      <c r="G2317" s="6">
        <f t="shared" si="73"/>
        <v>4.1810192586709229</v>
      </c>
      <c r="H2317" s="4">
        <f>E2317*G2317*Inputs!$B$4/SUMPRODUCT($E$5:$E$6785,$G$5:$G$6785)</f>
        <v>13291.033389337466</v>
      </c>
    </row>
    <row r="2318" spans="1:8" x14ac:dyDescent="0.2">
      <c r="A2318" s="167" t="s">
        <v>5049</v>
      </c>
      <c r="B2318" s="163" t="s">
        <v>1477</v>
      </c>
      <c r="C2318" s="164" t="s">
        <v>1478</v>
      </c>
      <c r="D2318">
        <v>110.6</v>
      </c>
      <c r="E2318" s="4">
        <v>5788</v>
      </c>
      <c r="F2318">
        <f t="shared" si="72"/>
        <v>5</v>
      </c>
      <c r="G2318" s="6">
        <f t="shared" si="73"/>
        <v>2.0447540826884101</v>
      </c>
      <c r="H2318" s="4">
        <f>E2318*G2318*Inputs!$B$4/SUMPRODUCT($E$5:$E$6785,$G$5:$G$6785)</f>
        <v>5466.7790217323936</v>
      </c>
    </row>
    <row r="2319" spans="1:8" x14ac:dyDescent="0.2">
      <c r="A2319" s="167" t="s">
        <v>5049</v>
      </c>
      <c r="B2319" s="163" t="s">
        <v>1479</v>
      </c>
      <c r="C2319" s="164" t="s">
        <v>1480</v>
      </c>
      <c r="D2319">
        <v>134.19999999999999</v>
      </c>
      <c r="E2319" s="4">
        <v>6485</v>
      </c>
      <c r="F2319">
        <f t="shared" si="72"/>
        <v>7</v>
      </c>
      <c r="G2319" s="6">
        <f t="shared" si="73"/>
        <v>2.9238940129502371</v>
      </c>
      <c r="H2319" s="4">
        <f>E2319*G2319*Inputs!$B$4/SUMPRODUCT($E$5:$E$6785,$G$5:$G$6785)</f>
        <v>8758.576330189042</v>
      </c>
    </row>
    <row r="2320" spans="1:8" x14ac:dyDescent="0.2">
      <c r="A2320" s="167" t="s">
        <v>5049</v>
      </c>
      <c r="B2320" s="163" t="s">
        <v>1481</v>
      </c>
      <c r="C2320" s="164" t="s">
        <v>1482</v>
      </c>
      <c r="D2320">
        <v>81.099999999999994</v>
      </c>
      <c r="E2320" s="4">
        <v>6399</v>
      </c>
      <c r="F2320">
        <f t="shared" si="72"/>
        <v>3</v>
      </c>
      <c r="G2320" s="6">
        <f t="shared" si="73"/>
        <v>1.4299489790507947</v>
      </c>
      <c r="H2320" s="4">
        <f>E2320*G2320*Inputs!$B$4/SUMPRODUCT($E$5:$E$6785,$G$5:$G$6785)</f>
        <v>4226.6332469851641</v>
      </c>
    </row>
    <row r="2321" spans="1:8" x14ac:dyDescent="0.2">
      <c r="A2321" s="167" t="s">
        <v>5049</v>
      </c>
      <c r="B2321" s="163" t="s">
        <v>1483</v>
      </c>
      <c r="C2321" s="164" t="s">
        <v>1484</v>
      </c>
      <c r="D2321">
        <v>116.6</v>
      </c>
      <c r="E2321" s="4">
        <v>6829</v>
      </c>
      <c r="F2321">
        <f t="shared" si="72"/>
        <v>6</v>
      </c>
      <c r="G2321" s="6">
        <f t="shared" si="73"/>
        <v>2.4451266266449672</v>
      </c>
      <c r="H2321" s="4">
        <f>E2321*G2321*Inputs!$B$4/SUMPRODUCT($E$5:$E$6785,$G$5:$G$6785)</f>
        <v>7712.9475925762717</v>
      </c>
    </row>
    <row r="2322" spans="1:8" x14ac:dyDescent="0.2">
      <c r="A2322" s="167" t="s">
        <v>5049</v>
      </c>
      <c r="B2322" s="163" t="s">
        <v>1485</v>
      </c>
      <c r="C2322" s="164" t="s">
        <v>1486</v>
      </c>
      <c r="D2322">
        <v>139.5</v>
      </c>
      <c r="E2322" s="4">
        <v>6326</v>
      </c>
      <c r="F2322">
        <f t="shared" si="72"/>
        <v>8</v>
      </c>
      <c r="G2322" s="6">
        <f t="shared" si="73"/>
        <v>3.4964063234208851</v>
      </c>
      <c r="H2322" s="4">
        <f>E2322*G2322*Inputs!$B$4/SUMPRODUCT($E$5:$E$6785,$G$5:$G$6785)</f>
        <v>10216.755430286392</v>
      </c>
    </row>
    <row r="2323" spans="1:8" x14ac:dyDescent="0.2">
      <c r="A2323" s="167" t="s">
        <v>5049</v>
      </c>
      <c r="B2323" s="163" t="s">
        <v>1487</v>
      </c>
      <c r="C2323" s="164" t="s">
        <v>1488</v>
      </c>
      <c r="D2323">
        <v>104.8</v>
      </c>
      <c r="E2323" s="4">
        <v>6493</v>
      </c>
      <c r="F2323">
        <f t="shared" si="72"/>
        <v>5</v>
      </c>
      <c r="G2323" s="6">
        <f t="shared" si="73"/>
        <v>2.0447540826884101</v>
      </c>
      <c r="H2323" s="4">
        <f>E2323*G2323*Inputs!$B$4/SUMPRODUCT($E$5:$E$6785,$G$5:$G$6785)</f>
        <v>6132.653107827995</v>
      </c>
    </row>
    <row r="2324" spans="1:8" x14ac:dyDescent="0.2">
      <c r="A2324" s="167" t="s">
        <v>5049</v>
      </c>
      <c r="B2324" s="163" t="s">
        <v>1489</v>
      </c>
      <c r="C2324" s="164" t="s">
        <v>1490</v>
      </c>
      <c r="D2324">
        <v>104.9</v>
      </c>
      <c r="E2324" s="4">
        <v>6225</v>
      </c>
      <c r="F2324">
        <f t="shared" si="72"/>
        <v>5</v>
      </c>
      <c r="G2324" s="6">
        <f t="shared" si="73"/>
        <v>2.0447540826884101</v>
      </c>
      <c r="H2324" s="4">
        <f>E2324*G2324*Inputs!$B$4/SUMPRODUCT($E$5:$E$6785,$G$5:$G$6785)</f>
        <v>5879.5265048866877</v>
      </c>
    </row>
    <row r="2325" spans="1:8" x14ac:dyDescent="0.2">
      <c r="A2325" s="167" t="s">
        <v>5049</v>
      </c>
      <c r="B2325" s="163" t="s">
        <v>1491</v>
      </c>
      <c r="C2325" s="164" t="s">
        <v>1492</v>
      </c>
      <c r="D2325">
        <v>67.400000000000006</v>
      </c>
      <c r="E2325" s="4">
        <v>7132</v>
      </c>
      <c r="F2325">
        <f t="shared" si="72"/>
        <v>2</v>
      </c>
      <c r="G2325" s="6">
        <f t="shared" si="73"/>
        <v>1.195804741189294</v>
      </c>
      <c r="H2325" s="4">
        <f>E2325*G2325*Inputs!$B$4/SUMPRODUCT($E$5:$E$6785,$G$5:$G$6785)</f>
        <v>3939.4311825000195</v>
      </c>
    </row>
    <row r="2326" spans="1:8" x14ac:dyDescent="0.2">
      <c r="A2326" s="167" t="s">
        <v>5049</v>
      </c>
      <c r="B2326" s="163" t="s">
        <v>1493</v>
      </c>
      <c r="C2326" s="164" t="s">
        <v>1494</v>
      </c>
      <c r="D2326">
        <v>100.7</v>
      </c>
      <c r="E2326" s="4">
        <v>6371</v>
      </c>
      <c r="F2326">
        <f t="shared" si="72"/>
        <v>5</v>
      </c>
      <c r="G2326" s="6">
        <f t="shared" si="73"/>
        <v>2.0447540826884101</v>
      </c>
      <c r="H2326" s="4">
        <f>E2326*G2326*Inputs!$B$4/SUMPRODUCT($E$5:$E$6785,$G$5:$G$6785)</f>
        <v>6017.4238333547128</v>
      </c>
    </row>
    <row r="2327" spans="1:8" x14ac:dyDescent="0.2">
      <c r="A2327" s="167" t="s">
        <v>5049</v>
      </c>
      <c r="B2327" s="163" t="s">
        <v>1495</v>
      </c>
      <c r="C2327" s="164" t="s">
        <v>1496</v>
      </c>
      <c r="D2327">
        <v>79.5</v>
      </c>
      <c r="E2327" s="4">
        <v>8280</v>
      </c>
      <c r="F2327">
        <f t="shared" si="72"/>
        <v>3</v>
      </c>
      <c r="G2327" s="6">
        <f t="shared" si="73"/>
        <v>1.4299489790507947</v>
      </c>
      <c r="H2327" s="4">
        <f>E2327*G2327*Inputs!$B$4/SUMPRODUCT($E$5:$E$6785,$G$5:$G$6785)</f>
        <v>5469.061304115824</v>
      </c>
    </row>
    <row r="2328" spans="1:8" x14ac:dyDescent="0.2">
      <c r="A2328" s="167" t="s">
        <v>5049</v>
      </c>
      <c r="B2328" s="163" t="s">
        <v>1497</v>
      </c>
      <c r="C2328" s="164" t="s">
        <v>1498</v>
      </c>
      <c r="D2328">
        <v>98.8</v>
      </c>
      <c r="E2328" s="4">
        <v>6115</v>
      </c>
      <c r="F2328">
        <f t="shared" si="72"/>
        <v>4</v>
      </c>
      <c r="G2328" s="6">
        <f t="shared" si="73"/>
        <v>1.7099397688077311</v>
      </c>
      <c r="H2328" s="4">
        <f>E2328*G2328*Inputs!$B$4/SUMPRODUCT($E$5:$E$6785,$G$5:$G$6785)</f>
        <v>4829.9116556994022</v>
      </c>
    </row>
    <row r="2329" spans="1:8" x14ac:dyDescent="0.2">
      <c r="A2329" s="167" t="s">
        <v>5049</v>
      </c>
      <c r="B2329" s="163" t="s">
        <v>1499</v>
      </c>
      <c r="C2329" s="164" t="s">
        <v>1500</v>
      </c>
      <c r="D2329">
        <v>89.9</v>
      </c>
      <c r="E2329" s="4">
        <v>8469</v>
      </c>
      <c r="F2329">
        <f t="shared" si="72"/>
        <v>4</v>
      </c>
      <c r="G2329" s="6">
        <f t="shared" si="73"/>
        <v>1.7099397688077311</v>
      </c>
      <c r="H2329" s="4">
        <f>E2329*G2329*Inputs!$B$4/SUMPRODUCT($E$5:$E$6785,$G$5:$G$6785)</f>
        <v>6689.2104353423128</v>
      </c>
    </row>
    <row r="2330" spans="1:8" x14ac:dyDescent="0.2">
      <c r="A2330" s="167" t="s">
        <v>5049</v>
      </c>
      <c r="B2330" s="163" t="s">
        <v>1501</v>
      </c>
      <c r="C2330" s="164" t="s">
        <v>1502</v>
      </c>
      <c r="D2330">
        <v>74.400000000000006</v>
      </c>
      <c r="E2330" s="4">
        <v>6122</v>
      </c>
      <c r="F2330">
        <f t="shared" si="72"/>
        <v>3</v>
      </c>
      <c r="G2330" s="6">
        <f t="shared" si="73"/>
        <v>1.4299489790507947</v>
      </c>
      <c r="H2330" s="4">
        <f>E2330*G2330*Inputs!$B$4/SUMPRODUCT($E$5:$E$6785,$G$5:$G$6785)</f>
        <v>4043.6706888643816</v>
      </c>
    </row>
    <row r="2331" spans="1:8" x14ac:dyDescent="0.2">
      <c r="A2331" s="167" t="s">
        <v>5049</v>
      </c>
      <c r="B2331" s="163" t="s">
        <v>1503</v>
      </c>
      <c r="C2331" s="164" t="s">
        <v>1504</v>
      </c>
      <c r="D2331">
        <v>96.6</v>
      </c>
      <c r="E2331" s="4">
        <v>9491</v>
      </c>
      <c r="F2331">
        <f t="shared" si="72"/>
        <v>4</v>
      </c>
      <c r="G2331" s="6">
        <f t="shared" si="73"/>
        <v>1.7099397688077311</v>
      </c>
      <c r="H2331" s="4">
        <f>E2331*G2331*Inputs!$B$4/SUMPRODUCT($E$5:$E$6785,$G$5:$G$6785)</f>
        <v>7496.4336098516806</v>
      </c>
    </row>
    <row r="2332" spans="1:8" x14ac:dyDescent="0.2">
      <c r="A2332" s="167" t="s">
        <v>5049</v>
      </c>
      <c r="B2332" s="163" t="s">
        <v>1505</v>
      </c>
      <c r="C2332" s="164" t="s">
        <v>1508</v>
      </c>
      <c r="D2332">
        <v>75</v>
      </c>
      <c r="E2332" s="4">
        <v>6889</v>
      </c>
      <c r="F2332">
        <f t="shared" si="72"/>
        <v>3</v>
      </c>
      <c r="G2332" s="6">
        <f t="shared" si="73"/>
        <v>1.4299489790507947</v>
      </c>
      <c r="H2332" s="4">
        <f>E2332*G2332*Inputs!$B$4/SUMPRODUCT($E$5:$E$6785,$G$5:$G$6785)</f>
        <v>4550.2854256103765</v>
      </c>
    </row>
    <row r="2333" spans="1:8" x14ac:dyDescent="0.2">
      <c r="A2333" s="167" t="s">
        <v>5049</v>
      </c>
      <c r="B2333" s="163" t="s">
        <v>1509</v>
      </c>
      <c r="C2333" s="164" t="s">
        <v>1510</v>
      </c>
      <c r="D2333">
        <v>83.9</v>
      </c>
      <c r="E2333" s="4">
        <v>11903</v>
      </c>
      <c r="F2333">
        <f t="shared" si="72"/>
        <v>3</v>
      </c>
      <c r="G2333" s="6">
        <f t="shared" si="73"/>
        <v>1.4299489790507947</v>
      </c>
      <c r="H2333" s="4">
        <f>E2333*G2333*Inputs!$B$4/SUMPRODUCT($E$5:$E$6785,$G$5:$G$6785)</f>
        <v>7862.1058819916243</v>
      </c>
    </row>
    <row r="2334" spans="1:8" x14ac:dyDescent="0.2">
      <c r="A2334" s="167" t="s">
        <v>9087</v>
      </c>
      <c r="B2334" s="163" t="s">
        <v>1511</v>
      </c>
      <c r="C2334" s="164" t="s">
        <v>9086</v>
      </c>
      <c r="D2334">
        <v>47.3</v>
      </c>
      <c r="E2334" s="4">
        <v>6830</v>
      </c>
      <c r="F2334">
        <f t="shared" si="72"/>
        <v>1</v>
      </c>
      <c r="G2334" s="6">
        <f t="shared" si="73"/>
        <v>1</v>
      </c>
      <c r="H2334" s="4">
        <f>E2334*G2334*Inputs!$B$4/SUMPRODUCT($E$5:$E$6785,$G$5:$G$6785)</f>
        <v>3154.8783399530289</v>
      </c>
    </row>
    <row r="2335" spans="1:8" x14ac:dyDescent="0.2">
      <c r="A2335" s="167" t="s">
        <v>9087</v>
      </c>
      <c r="B2335" s="163" t="s">
        <v>9088</v>
      </c>
      <c r="C2335" s="164" t="s">
        <v>9089</v>
      </c>
      <c r="D2335">
        <v>108.5</v>
      </c>
      <c r="E2335" s="4">
        <v>6503</v>
      </c>
      <c r="F2335">
        <f t="shared" si="72"/>
        <v>5</v>
      </c>
      <c r="G2335" s="6">
        <f t="shared" si="73"/>
        <v>2.0447540826884101</v>
      </c>
      <c r="H2335" s="4">
        <f>E2335*G2335*Inputs!$B$4/SUMPRODUCT($E$5:$E$6785,$G$5:$G$6785)</f>
        <v>6142.098130325805</v>
      </c>
    </row>
    <row r="2336" spans="1:8" x14ac:dyDescent="0.2">
      <c r="A2336" s="167" t="s">
        <v>9087</v>
      </c>
      <c r="B2336" s="163" t="s">
        <v>2619</v>
      </c>
      <c r="C2336" s="164" t="s">
        <v>2620</v>
      </c>
      <c r="D2336">
        <v>97.6</v>
      </c>
      <c r="E2336" s="4">
        <v>6273</v>
      </c>
      <c r="F2336">
        <f t="shared" si="72"/>
        <v>4</v>
      </c>
      <c r="G2336" s="6">
        <f t="shared" si="73"/>
        <v>1.7099397688077311</v>
      </c>
      <c r="H2336" s="4">
        <f>E2336*G2336*Inputs!$B$4/SUMPRODUCT($E$5:$E$6785,$G$5:$G$6785)</f>
        <v>4954.7074106626906</v>
      </c>
    </row>
    <row r="2337" spans="1:8" x14ac:dyDescent="0.2">
      <c r="A2337" s="167" t="s">
        <v>9087</v>
      </c>
      <c r="B2337" s="163" t="s">
        <v>2621</v>
      </c>
      <c r="C2337" s="164" t="s">
        <v>2622</v>
      </c>
      <c r="D2337">
        <v>87.5</v>
      </c>
      <c r="E2337" s="4">
        <v>8426</v>
      </c>
      <c r="F2337">
        <f t="shared" si="72"/>
        <v>4</v>
      </c>
      <c r="G2337" s="6">
        <f t="shared" si="73"/>
        <v>1.7099397688077311</v>
      </c>
      <c r="H2337" s="4">
        <f>E2337*G2337*Inputs!$B$4/SUMPRODUCT($E$5:$E$6785,$G$5:$G$6785)</f>
        <v>6655.2470336750903</v>
      </c>
    </row>
    <row r="2338" spans="1:8" x14ac:dyDescent="0.2">
      <c r="A2338" s="167" t="s">
        <v>9087</v>
      </c>
      <c r="B2338" s="163" t="s">
        <v>2623</v>
      </c>
      <c r="C2338" s="164" t="s">
        <v>2624</v>
      </c>
      <c r="D2338">
        <v>66.400000000000006</v>
      </c>
      <c r="E2338" s="4">
        <v>7380</v>
      </c>
      <c r="F2338">
        <f t="shared" si="72"/>
        <v>2</v>
      </c>
      <c r="G2338" s="6">
        <f t="shared" si="73"/>
        <v>1.195804741189294</v>
      </c>
      <c r="H2338" s="4">
        <f>E2338*G2338*Inputs!$B$4/SUMPRODUCT($E$5:$E$6785,$G$5:$G$6785)</f>
        <v>4076.4164507641822</v>
      </c>
    </row>
    <row r="2339" spans="1:8" x14ac:dyDescent="0.2">
      <c r="A2339" s="167" t="s">
        <v>9087</v>
      </c>
      <c r="B2339" s="163" t="s">
        <v>2625</v>
      </c>
      <c r="C2339" s="164" t="s">
        <v>2626</v>
      </c>
      <c r="D2339">
        <v>54</v>
      </c>
      <c r="E2339" s="4">
        <v>7612</v>
      </c>
      <c r="F2339">
        <f t="shared" si="72"/>
        <v>1</v>
      </c>
      <c r="G2339" s="6">
        <f t="shared" si="73"/>
        <v>1</v>
      </c>
      <c r="H2339" s="4">
        <f>E2339*G2339*Inputs!$B$4/SUMPRODUCT($E$5:$E$6785,$G$5:$G$6785)</f>
        <v>3516.0957428583392</v>
      </c>
    </row>
    <row r="2340" spans="1:8" x14ac:dyDescent="0.2">
      <c r="A2340" s="167" t="s">
        <v>9087</v>
      </c>
      <c r="B2340" s="163" t="s">
        <v>2627</v>
      </c>
      <c r="C2340" s="164" t="s">
        <v>2628</v>
      </c>
      <c r="D2340">
        <v>65.7</v>
      </c>
      <c r="E2340" s="4">
        <v>7075</v>
      </c>
      <c r="F2340">
        <f t="shared" si="72"/>
        <v>2</v>
      </c>
      <c r="G2340" s="6">
        <f t="shared" si="73"/>
        <v>1.195804741189294</v>
      </c>
      <c r="H2340" s="4">
        <f>E2340*G2340*Inputs!$B$4/SUMPRODUCT($E$5:$E$6785,$G$5:$G$6785)</f>
        <v>3907.9466651973685</v>
      </c>
    </row>
    <row r="2341" spans="1:8" x14ac:dyDescent="0.2">
      <c r="A2341" s="167" t="s">
        <v>9087</v>
      </c>
      <c r="B2341" s="163" t="s">
        <v>2629</v>
      </c>
      <c r="C2341" s="164" t="s">
        <v>2630</v>
      </c>
      <c r="D2341">
        <v>69.099999999999994</v>
      </c>
      <c r="E2341" s="4">
        <v>6750</v>
      </c>
      <c r="F2341">
        <f t="shared" si="72"/>
        <v>2</v>
      </c>
      <c r="G2341" s="6">
        <f t="shared" si="73"/>
        <v>1.195804741189294</v>
      </c>
      <c r="H2341" s="4">
        <f>E2341*G2341*Inputs!$B$4/SUMPRODUCT($E$5:$E$6785,$G$5:$G$6785)</f>
        <v>3728.4296805769955</v>
      </c>
    </row>
    <row r="2342" spans="1:8" x14ac:dyDescent="0.2">
      <c r="A2342" s="167" t="s">
        <v>9087</v>
      </c>
      <c r="B2342" s="163" t="s">
        <v>2631</v>
      </c>
      <c r="C2342" s="164" t="s">
        <v>2632</v>
      </c>
      <c r="D2342">
        <v>95.7</v>
      </c>
      <c r="E2342" s="4">
        <v>7184</v>
      </c>
      <c r="F2342">
        <f t="shared" si="72"/>
        <v>4</v>
      </c>
      <c r="G2342" s="6">
        <f t="shared" si="73"/>
        <v>1.7099397688077311</v>
      </c>
      <c r="H2342" s="4">
        <f>E2342*G2342*Inputs!$B$4/SUMPRODUCT($E$5:$E$6785,$G$5:$G$6785)</f>
        <v>5674.2576180775968</v>
      </c>
    </row>
    <row r="2343" spans="1:8" x14ac:dyDescent="0.2">
      <c r="A2343" s="167" t="s">
        <v>9087</v>
      </c>
      <c r="B2343" s="163" t="s">
        <v>2633</v>
      </c>
      <c r="C2343" s="164" t="s">
        <v>2634</v>
      </c>
      <c r="D2343">
        <v>92.3</v>
      </c>
      <c r="E2343" s="4">
        <v>6357</v>
      </c>
      <c r="F2343">
        <f t="shared" si="72"/>
        <v>4</v>
      </c>
      <c r="G2343" s="6">
        <f t="shared" si="73"/>
        <v>1.7099397688077311</v>
      </c>
      <c r="H2343" s="4">
        <f>E2343*G2343*Inputs!$B$4/SUMPRODUCT($E$5:$E$6785,$G$5:$G$6785)</f>
        <v>5021.0545208963385</v>
      </c>
    </row>
    <row r="2344" spans="1:8" x14ac:dyDescent="0.2">
      <c r="A2344" s="167" t="s">
        <v>9087</v>
      </c>
      <c r="B2344" s="163" t="s">
        <v>2635</v>
      </c>
      <c r="C2344" s="164" t="s">
        <v>2636</v>
      </c>
      <c r="D2344">
        <v>82.5</v>
      </c>
      <c r="E2344" s="4">
        <v>5999</v>
      </c>
      <c r="F2344">
        <f t="shared" si="72"/>
        <v>3</v>
      </c>
      <c r="G2344" s="6">
        <f t="shared" si="73"/>
        <v>1.4299489790507947</v>
      </c>
      <c r="H2344" s="4">
        <f>E2344*G2344*Inputs!$B$4/SUMPRODUCT($E$5:$E$6785,$G$5:$G$6785)</f>
        <v>3962.4273868829505</v>
      </c>
    </row>
    <row r="2345" spans="1:8" x14ac:dyDescent="0.2">
      <c r="A2345" s="167" t="s">
        <v>9087</v>
      </c>
      <c r="B2345" s="163" t="s">
        <v>2637</v>
      </c>
      <c r="C2345" s="164" t="s">
        <v>2638</v>
      </c>
      <c r="D2345">
        <v>59.8</v>
      </c>
      <c r="E2345" s="4">
        <v>7681</v>
      </c>
      <c r="F2345">
        <f t="shared" si="72"/>
        <v>1</v>
      </c>
      <c r="G2345" s="6">
        <f t="shared" si="73"/>
        <v>1</v>
      </c>
      <c r="H2345" s="4">
        <f>E2345*G2345*Inputs!$B$4/SUMPRODUCT($E$5:$E$6785,$G$5:$G$6785)</f>
        <v>3547.9678666441018</v>
      </c>
    </row>
    <row r="2346" spans="1:8" x14ac:dyDescent="0.2">
      <c r="A2346" s="167" t="s">
        <v>9087</v>
      </c>
      <c r="B2346" s="163" t="s">
        <v>2639</v>
      </c>
      <c r="C2346" s="164" t="s">
        <v>2640</v>
      </c>
      <c r="D2346">
        <v>58.1</v>
      </c>
      <c r="E2346" s="4">
        <v>6156</v>
      </c>
      <c r="F2346">
        <f t="shared" si="72"/>
        <v>1</v>
      </c>
      <c r="G2346" s="6">
        <f t="shared" si="73"/>
        <v>1</v>
      </c>
      <c r="H2346" s="4">
        <f>E2346*G2346*Inputs!$B$4/SUMPRODUCT($E$5:$E$6785,$G$5:$G$6785)</f>
        <v>2843.5477394949994</v>
      </c>
    </row>
    <row r="2347" spans="1:8" x14ac:dyDescent="0.2">
      <c r="A2347" s="167" t="s">
        <v>9087</v>
      </c>
      <c r="B2347" s="163" t="s">
        <v>2641</v>
      </c>
      <c r="C2347" s="164" t="s">
        <v>2642</v>
      </c>
      <c r="D2347">
        <v>89.2</v>
      </c>
      <c r="E2347" s="4">
        <v>6205</v>
      </c>
      <c r="F2347">
        <f t="shared" si="72"/>
        <v>4</v>
      </c>
      <c r="G2347" s="6">
        <f t="shared" si="73"/>
        <v>1.7099397688077311</v>
      </c>
      <c r="H2347" s="4">
        <f>E2347*G2347*Inputs!$B$4/SUMPRODUCT($E$5:$E$6785,$G$5:$G$6785)</f>
        <v>4900.9978452354526</v>
      </c>
    </row>
    <row r="2348" spans="1:8" x14ac:dyDescent="0.2">
      <c r="A2348" s="167" t="s">
        <v>9087</v>
      </c>
      <c r="B2348" s="163" t="s">
        <v>2643</v>
      </c>
      <c r="C2348" s="164" t="s">
        <v>2644</v>
      </c>
      <c r="D2348">
        <v>64.8</v>
      </c>
      <c r="E2348" s="4">
        <v>8243</v>
      </c>
      <c r="F2348">
        <f t="shared" si="72"/>
        <v>2</v>
      </c>
      <c r="G2348" s="6">
        <f t="shared" si="73"/>
        <v>1.195804741189294</v>
      </c>
      <c r="H2348" s="4">
        <f>E2348*G2348*Inputs!$B$4/SUMPRODUCT($E$5:$E$6785,$G$5:$G$6785)</f>
        <v>4553.1030899253583</v>
      </c>
    </row>
    <row r="2349" spans="1:8" x14ac:dyDescent="0.2">
      <c r="A2349" s="167" t="s">
        <v>9087</v>
      </c>
      <c r="B2349" s="163" t="s">
        <v>2645</v>
      </c>
      <c r="C2349" s="164" t="s">
        <v>2646</v>
      </c>
      <c r="D2349">
        <v>67.599999999999994</v>
      </c>
      <c r="E2349" s="4">
        <v>5805</v>
      </c>
      <c r="F2349">
        <f t="shared" si="72"/>
        <v>2</v>
      </c>
      <c r="G2349" s="6">
        <f t="shared" si="73"/>
        <v>1.195804741189294</v>
      </c>
      <c r="H2349" s="4">
        <f>E2349*G2349*Inputs!$B$4/SUMPRODUCT($E$5:$E$6785,$G$5:$G$6785)</f>
        <v>3206.4495252962156</v>
      </c>
    </row>
    <row r="2350" spans="1:8" x14ac:dyDescent="0.2">
      <c r="A2350" s="167" t="s">
        <v>9087</v>
      </c>
      <c r="B2350" s="163" t="s">
        <v>2647</v>
      </c>
      <c r="C2350" s="164" t="s">
        <v>2648</v>
      </c>
      <c r="D2350">
        <v>93.3</v>
      </c>
      <c r="E2350" s="4">
        <v>6408</v>
      </c>
      <c r="F2350">
        <f t="shared" si="72"/>
        <v>4</v>
      </c>
      <c r="G2350" s="6">
        <f t="shared" si="73"/>
        <v>1.7099397688077311</v>
      </c>
      <c r="H2350" s="4">
        <f>E2350*G2350*Inputs!$B$4/SUMPRODUCT($E$5:$E$6785,$G$5:$G$6785)</f>
        <v>5061.3366949667661</v>
      </c>
    </row>
    <row r="2351" spans="1:8" x14ac:dyDescent="0.2">
      <c r="A2351" s="167" t="s">
        <v>9087</v>
      </c>
      <c r="B2351" s="163" t="s">
        <v>2649</v>
      </c>
      <c r="C2351" s="164" t="s">
        <v>2650</v>
      </c>
      <c r="D2351">
        <v>118.8</v>
      </c>
      <c r="E2351" s="4">
        <v>6282</v>
      </c>
      <c r="F2351">
        <f t="shared" si="72"/>
        <v>6</v>
      </c>
      <c r="G2351" s="6">
        <f t="shared" si="73"/>
        <v>2.4451266266449672</v>
      </c>
      <c r="H2351" s="4">
        <f>E2351*G2351*Inputs!$B$4/SUMPRODUCT($E$5:$E$6785,$G$5:$G$6785)</f>
        <v>7095.1437657876904</v>
      </c>
    </row>
    <row r="2352" spans="1:8" x14ac:dyDescent="0.2">
      <c r="A2352" s="167" t="s">
        <v>9087</v>
      </c>
      <c r="B2352" s="163" t="s">
        <v>2651</v>
      </c>
      <c r="C2352" s="164" t="s">
        <v>2652</v>
      </c>
      <c r="D2352">
        <v>83.7</v>
      </c>
      <c r="E2352" s="4">
        <v>6438</v>
      </c>
      <c r="F2352">
        <f t="shared" si="72"/>
        <v>3</v>
      </c>
      <c r="G2352" s="6">
        <f t="shared" si="73"/>
        <v>1.4299489790507947</v>
      </c>
      <c r="H2352" s="4">
        <f>E2352*G2352*Inputs!$B$4/SUMPRODUCT($E$5:$E$6785,$G$5:$G$6785)</f>
        <v>4252.39331834513</v>
      </c>
    </row>
    <row r="2353" spans="1:8" x14ac:dyDescent="0.2">
      <c r="A2353" s="167" t="s">
        <v>9087</v>
      </c>
      <c r="B2353" s="163" t="s">
        <v>2653</v>
      </c>
      <c r="C2353" s="164" t="s">
        <v>2654</v>
      </c>
      <c r="D2353">
        <v>92.9</v>
      </c>
      <c r="E2353" s="4">
        <v>6078</v>
      </c>
      <c r="F2353">
        <f t="shared" si="72"/>
        <v>4</v>
      </c>
      <c r="G2353" s="6">
        <f t="shared" si="73"/>
        <v>1.7099397688077311</v>
      </c>
      <c r="H2353" s="4">
        <f>E2353*G2353*Inputs!$B$4/SUMPRODUCT($E$5:$E$6785,$G$5:$G$6785)</f>
        <v>4800.687333334582</v>
      </c>
    </row>
    <row r="2354" spans="1:8" x14ac:dyDescent="0.2">
      <c r="A2354" s="167" t="s">
        <v>9087</v>
      </c>
      <c r="B2354" s="163" t="s">
        <v>2655</v>
      </c>
      <c r="C2354" s="164" t="s">
        <v>2656</v>
      </c>
      <c r="D2354">
        <v>58.7</v>
      </c>
      <c r="E2354" s="4">
        <v>6560</v>
      </c>
      <c r="F2354">
        <f t="shared" si="72"/>
        <v>1</v>
      </c>
      <c r="G2354" s="6">
        <f t="shared" si="73"/>
        <v>1</v>
      </c>
      <c r="H2354" s="4">
        <f>E2354*G2354*Inputs!$B$4/SUMPRODUCT($E$5:$E$6785,$G$5:$G$6785)</f>
        <v>3030.161333834827</v>
      </c>
    </row>
    <row r="2355" spans="1:8" x14ac:dyDescent="0.2">
      <c r="A2355" s="167" t="s">
        <v>9087</v>
      </c>
      <c r="B2355" s="163" t="s">
        <v>2657</v>
      </c>
      <c r="C2355" s="164" t="s">
        <v>2658</v>
      </c>
      <c r="D2355">
        <v>68.099999999999994</v>
      </c>
      <c r="E2355" s="4">
        <v>5578</v>
      </c>
      <c r="F2355">
        <f t="shared" si="72"/>
        <v>2</v>
      </c>
      <c r="G2355" s="6">
        <f t="shared" si="73"/>
        <v>1.195804741189294</v>
      </c>
      <c r="H2355" s="4">
        <f>E2355*G2355*Inputs!$B$4/SUMPRODUCT($E$5:$E$6785,$G$5:$G$6785)</f>
        <v>3081.0638160382932</v>
      </c>
    </row>
    <row r="2356" spans="1:8" x14ac:dyDescent="0.2">
      <c r="A2356" s="167" t="s">
        <v>9087</v>
      </c>
      <c r="B2356" s="163" t="s">
        <v>2659</v>
      </c>
      <c r="C2356" s="164" t="s">
        <v>2660</v>
      </c>
      <c r="D2356">
        <v>67.3</v>
      </c>
      <c r="E2356" s="4">
        <v>8201</v>
      </c>
      <c r="F2356">
        <f t="shared" si="72"/>
        <v>2</v>
      </c>
      <c r="G2356" s="6">
        <f t="shared" si="73"/>
        <v>1.195804741189294</v>
      </c>
      <c r="H2356" s="4">
        <f>E2356*G2356*Inputs!$B$4/SUMPRODUCT($E$5:$E$6785,$G$5:$G$6785)</f>
        <v>4529.9039719128796</v>
      </c>
    </row>
    <row r="2357" spans="1:8" x14ac:dyDescent="0.2">
      <c r="A2357" s="167" t="s">
        <v>9087</v>
      </c>
      <c r="B2357" s="163" t="s">
        <v>2661</v>
      </c>
      <c r="C2357" s="164" t="s">
        <v>2662</v>
      </c>
      <c r="D2357">
        <v>83.1</v>
      </c>
      <c r="E2357" s="4">
        <v>6379</v>
      </c>
      <c r="F2357">
        <f t="shared" si="72"/>
        <v>3</v>
      </c>
      <c r="G2357" s="6">
        <f t="shared" si="73"/>
        <v>1.4299489790507947</v>
      </c>
      <c r="H2357" s="4">
        <f>E2357*G2357*Inputs!$B$4/SUMPRODUCT($E$5:$E$6785,$G$5:$G$6785)</f>
        <v>4213.4229539800535</v>
      </c>
    </row>
    <row r="2358" spans="1:8" x14ac:dyDescent="0.2">
      <c r="A2358" s="167" t="s">
        <v>9087</v>
      </c>
      <c r="B2358" s="163" t="s">
        <v>2663</v>
      </c>
      <c r="C2358" s="164" t="s">
        <v>2664</v>
      </c>
      <c r="D2358">
        <v>110.7</v>
      </c>
      <c r="E2358" s="4">
        <v>8299</v>
      </c>
      <c r="F2358">
        <f t="shared" si="72"/>
        <v>5</v>
      </c>
      <c r="G2358" s="6">
        <f t="shared" si="73"/>
        <v>2.0447540826884101</v>
      </c>
      <c r="H2358" s="4">
        <f>E2358*G2358*Inputs!$B$4/SUMPRODUCT($E$5:$E$6785,$G$5:$G$6785)</f>
        <v>7838.4241709324706</v>
      </c>
    </row>
    <row r="2359" spans="1:8" x14ac:dyDescent="0.2">
      <c r="A2359" s="167" t="s">
        <v>9087</v>
      </c>
      <c r="B2359" s="163" t="s">
        <v>2665</v>
      </c>
      <c r="C2359" s="164" t="s">
        <v>2666</v>
      </c>
      <c r="D2359">
        <v>60.9</v>
      </c>
      <c r="E2359" s="4">
        <v>6814</v>
      </c>
      <c r="F2359">
        <f t="shared" si="72"/>
        <v>1</v>
      </c>
      <c r="G2359" s="6">
        <f t="shared" si="73"/>
        <v>1</v>
      </c>
      <c r="H2359" s="4">
        <f>E2359*G2359*Inputs!$B$4/SUMPRODUCT($E$5:$E$6785,$G$5:$G$6785)</f>
        <v>3147.487702553432</v>
      </c>
    </row>
    <row r="2360" spans="1:8" x14ac:dyDescent="0.2">
      <c r="A2360" s="167" t="s">
        <v>9087</v>
      </c>
      <c r="B2360" s="163" t="s">
        <v>2667</v>
      </c>
      <c r="C2360" s="164" t="s">
        <v>2668</v>
      </c>
      <c r="D2360">
        <v>68.900000000000006</v>
      </c>
      <c r="E2360" s="4">
        <v>7719</v>
      </c>
      <c r="F2360">
        <f t="shared" si="72"/>
        <v>2</v>
      </c>
      <c r="G2360" s="6">
        <f t="shared" si="73"/>
        <v>1.195804741189294</v>
      </c>
      <c r="H2360" s="4">
        <f>E2360*G2360*Inputs!$B$4/SUMPRODUCT($E$5:$E$6785,$G$5:$G$6785)</f>
        <v>4263.6664747220493</v>
      </c>
    </row>
    <row r="2361" spans="1:8" x14ac:dyDescent="0.2">
      <c r="A2361" s="167" t="s">
        <v>9087</v>
      </c>
      <c r="B2361" s="163" t="s">
        <v>2669</v>
      </c>
      <c r="C2361" s="164" t="s">
        <v>2670</v>
      </c>
      <c r="D2361">
        <v>99.4</v>
      </c>
      <c r="E2361" s="4">
        <v>8178</v>
      </c>
      <c r="F2361">
        <f t="shared" si="72"/>
        <v>5</v>
      </c>
      <c r="G2361" s="6">
        <f t="shared" si="73"/>
        <v>2.0447540826884101</v>
      </c>
      <c r="H2361" s="4">
        <f>E2361*G2361*Inputs!$B$4/SUMPRODUCT($E$5:$E$6785,$G$5:$G$6785)</f>
        <v>7724.1393987089696</v>
      </c>
    </row>
    <row r="2362" spans="1:8" x14ac:dyDescent="0.2">
      <c r="A2362" s="167" t="s">
        <v>9087</v>
      </c>
      <c r="B2362" s="163" t="s">
        <v>2671</v>
      </c>
      <c r="C2362" s="164" t="s">
        <v>2672</v>
      </c>
      <c r="D2362">
        <v>94.7</v>
      </c>
      <c r="E2362" s="4">
        <v>7831</v>
      </c>
      <c r="F2362">
        <f t="shared" si="72"/>
        <v>4</v>
      </c>
      <c r="G2362" s="6">
        <f t="shared" si="73"/>
        <v>1.7099397688077311</v>
      </c>
      <c r="H2362" s="4">
        <f>E2362*G2362*Inputs!$B$4/SUMPRODUCT($E$5:$E$6785,$G$5:$G$6785)</f>
        <v>6185.288336186758</v>
      </c>
    </row>
    <row r="2363" spans="1:8" x14ac:dyDescent="0.2">
      <c r="A2363" s="167" t="s">
        <v>9087</v>
      </c>
      <c r="B2363" s="163" t="s">
        <v>2673</v>
      </c>
      <c r="C2363" s="164" t="s">
        <v>2674</v>
      </c>
      <c r="D2363">
        <v>80</v>
      </c>
      <c r="E2363" s="4">
        <v>6659</v>
      </c>
      <c r="F2363">
        <f t="shared" si="72"/>
        <v>3</v>
      </c>
      <c r="G2363" s="6">
        <f t="shared" si="73"/>
        <v>1.4299489790507947</v>
      </c>
      <c r="H2363" s="4">
        <f>E2363*G2363*Inputs!$B$4/SUMPRODUCT($E$5:$E$6785,$G$5:$G$6785)</f>
        <v>4398.367056051603</v>
      </c>
    </row>
    <row r="2364" spans="1:8" x14ac:dyDescent="0.2">
      <c r="A2364" s="167" t="s">
        <v>9087</v>
      </c>
      <c r="B2364" s="163" t="s">
        <v>2675</v>
      </c>
      <c r="C2364" s="164" t="s">
        <v>2676</v>
      </c>
      <c r="D2364">
        <v>85.8</v>
      </c>
      <c r="E2364" s="4">
        <v>7054</v>
      </c>
      <c r="F2364">
        <f t="shared" si="72"/>
        <v>3</v>
      </c>
      <c r="G2364" s="6">
        <f t="shared" si="73"/>
        <v>1.4299489790507947</v>
      </c>
      <c r="H2364" s="4">
        <f>E2364*G2364*Inputs!$B$4/SUMPRODUCT($E$5:$E$6785,$G$5:$G$6785)</f>
        <v>4659.2703429025396</v>
      </c>
    </row>
    <row r="2365" spans="1:8" x14ac:dyDescent="0.2">
      <c r="A2365" s="167" t="s">
        <v>9087</v>
      </c>
      <c r="B2365" s="163" t="s">
        <v>2677</v>
      </c>
      <c r="C2365" s="164" t="s">
        <v>2678</v>
      </c>
      <c r="D2365">
        <v>102.9</v>
      </c>
      <c r="E2365" s="4">
        <v>6100</v>
      </c>
      <c r="F2365">
        <f t="shared" si="72"/>
        <v>5</v>
      </c>
      <c r="G2365" s="6">
        <f t="shared" si="73"/>
        <v>2.0447540826884101</v>
      </c>
      <c r="H2365" s="4">
        <f>E2365*G2365*Inputs!$B$4/SUMPRODUCT($E$5:$E$6785,$G$5:$G$6785)</f>
        <v>5761.4637236640638</v>
      </c>
    </row>
    <row r="2366" spans="1:8" x14ac:dyDescent="0.2">
      <c r="A2366" s="167" t="s">
        <v>9087</v>
      </c>
      <c r="B2366" s="163" t="s">
        <v>2679</v>
      </c>
      <c r="C2366" s="164" t="s">
        <v>2680</v>
      </c>
      <c r="D2366">
        <v>140.9</v>
      </c>
      <c r="E2366" s="4">
        <v>7996</v>
      </c>
      <c r="F2366">
        <f t="shared" si="72"/>
        <v>8</v>
      </c>
      <c r="G2366" s="6">
        <f t="shared" si="73"/>
        <v>3.4964063234208851</v>
      </c>
      <c r="H2366" s="4">
        <f>E2366*G2366*Inputs!$B$4/SUMPRODUCT($E$5:$E$6785,$G$5:$G$6785)</f>
        <v>12913.875501196648</v>
      </c>
    </row>
    <row r="2367" spans="1:8" x14ac:dyDescent="0.2">
      <c r="A2367" s="167" t="s">
        <v>9087</v>
      </c>
      <c r="B2367" s="163" t="s">
        <v>2681</v>
      </c>
      <c r="C2367" s="164" t="s">
        <v>2682</v>
      </c>
      <c r="D2367">
        <v>98.8</v>
      </c>
      <c r="E2367" s="4">
        <v>7051</v>
      </c>
      <c r="F2367">
        <f t="shared" si="72"/>
        <v>4</v>
      </c>
      <c r="G2367" s="6">
        <f t="shared" si="73"/>
        <v>1.7099397688077311</v>
      </c>
      <c r="H2367" s="4">
        <f>E2367*G2367*Inputs!$B$4/SUMPRODUCT($E$5:$E$6785,$G$5:$G$6785)</f>
        <v>5569.208026874323</v>
      </c>
    </row>
    <row r="2368" spans="1:8" x14ac:dyDescent="0.2">
      <c r="A2368" s="167" t="s">
        <v>9087</v>
      </c>
      <c r="B2368" s="163" t="s">
        <v>2683</v>
      </c>
      <c r="C2368" s="164" t="s">
        <v>2684</v>
      </c>
      <c r="D2368">
        <v>187.9</v>
      </c>
      <c r="E2368" s="4">
        <v>6215</v>
      </c>
      <c r="F2368">
        <f t="shared" si="72"/>
        <v>10</v>
      </c>
      <c r="G2368" s="6">
        <f t="shared" si="73"/>
        <v>4.9996826525224378</v>
      </c>
      <c r="H2368" s="4">
        <f>E2368*G2368*Inputs!$B$4/SUMPRODUCT($E$5:$E$6785,$G$5:$G$6785)</f>
        <v>14353.09253316461</v>
      </c>
    </row>
    <row r="2369" spans="1:8" x14ac:dyDescent="0.2">
      <c r="A2369" s="167" t="s">
        <v>9087</v>
      </c>
      <c r="B2369" s="163" t="s">
        <v>2685</v>
      </c>
      <c r="C2369" s="164" t="s">
        <v>2686</v>
      </c>
      <c r="D2369">
        <v>91.6</v>
      </c>
      <c r="E2369" s="4">
        <v>6422</v>
      </c>
      <c r="F2369">
        <f t="shared" si="72"/>
        <v>4</v>
      </c>
      <c r="G2369" s="6">
        <f t="shared" si="73"/>
        <v>1.7099397688077311</v>
      </c>
      <c r="H2369" s="4">
        <f>E2369*G2369*Inputs!$B$4/SUMPRODUCT($E$5:$E$6785,$G$5:$G$6785)</f>
        <v>5072.3945466723744</v>
      </c>
    </row>
    <row r="2370" spans="1:8" x14ac:dyDescent="0.2">
      <c r="A2370" s="167" t="s">
        <v>9087</v>
      </c>
      <c r="B2370" s="163" t="s">
        <v>2687</v>
      </c>
      <c r="C2370" s="164" t="s">
        <v>2688</v>
      </c>
      <c r="D2370">
        <v>100.9</v>
      </c>
      <c r="E2370" s="4">
        <v>8374</v>
      </c>
      <c r="F2370">
        <f t="shared" si="72"/>
        <v>5</v>
      </c>
      <c r="G2370" s="6">
        <f t="shared" si="73"/>
        <v>2.0447540826884101</v>
      </c>
      <c r="H2370" s="4">
        <f>E2370*G2370*Inputs!$B$4/SUMPRODUCT($E$5:$E$6785,$G$5:$G$6785)</f>
        <v>7909.2618396660437</v>
      </c>
    </row>
    <row r="2371" spans="1:8" x14ac:dyDescent="0.2">
      <c r="A2371" s="167" t="s">
        <v>9087</v>
      </c>
      <c r="B2371" s="163" t="s">
        <v>2689</v>
      </c>
      <c r="C2371" s="164" t="s">
        <v>2690</v>
      </c>
      <c r="D2371">
        <v>165.5</v>
      </c>
      <c r="E2371" s="4">
        <v>6396</v>
      </c>
      <c r="F2371">
        <f t="shared" si="72"/>
        <v>9</v>
      </c>
      <c r="G2371" s="6">
        <f t="shared" si="73"/>
        <v>4.1810192586709229</v>
      </c>
      <c r="H2371" s="4">
        <f>E2371*G2371*Inputs!$B$4/SUMPRODUCT($E$5:$E$6785,$G$5:$G$6785)</f>
        <v>12352.433821302298</v>
      </c>
    </row>
    <row r="2372" spans="1:8" x14ac:dyDescent="0.2">
      <c r="A2372" s="167" t="s">
        <v>9087</v>
      </c>
      <c r="B2372" s="163" t="s">
        <v>2691</v>
      </c>
      <c r="C2372" s="164" t="s">
        <v>2692</v>
      </c>
      <c r="D2372">
        <v>80.400000000000006</v>
      </c>
      <c r="E2372" s="4">
        <v>8110</v>
      </c>
      <c r="F2372">
        <f t="shared" si="72"/>
        <v>3</v>
      </c>
      <c r="G2372" s="6">
        <f t="shared" si="73"/>
        <v>1.4299489790507947</v>
      </c>
      <c r="H2372" s="4">
        <f>E2372*G2372*Inputs!$B$4/SUMPRODUCT($E$5:$E$6785,$G$5:$G$6785)</f>
        <v>5356.773813572383</v>
      </c>
    </row>
    <row r="2373" spans="1:8" x14ac:dyDescent="0.2">
      <c r="A2373" s="167" t="s">
        <v>9087</v>
      </c>
      <c r="B2373" s="163" t="s">
        <v>2693</v>
      </c>
      <c r="C2373" s="164" t="s">
        <v>2694</v>
      </c>
      <c r="D2373">
        <v>140.80000000000001</v>
      </c>
      <c r="E2373" s="4">
        <v>7398</v>
      </c>
      <c r="F2373">
        <f t="shared" si="72"/>
        <v>8</v>
      </c>
      <c r="G2373" s="6">
        <f t="shared" si="73"/>
        <v>3.4964063234208851</v>
      </c>
      <c r="H2373" s="4">
        <f>E2373*G2373*Inputs!$B$4/SUMPRODUCT($E$5:$E$6785,$G$5:$G$6785)</f>
        <v>11948.080409936567</v>
      </c>
    </row>
    <row r="2374" spans="1:8" x14ac:dyDescent="0.2">
      <c r="A2374" s="167" t="s">
        <v>9087</v>
      </c>
      <c r="B2374" s="163" t="s">
        <v>2695</v>
      </c>
      <c r="C2374" s="164" t="s">
        <v>2696</v>
      </c>
      <c r="D2374">
        <v>126</v>
      </c>
      <c r="E2374" s="4">
        <v>6903</v>
      </c>
      <c r="F2374">
        <f t="shared" ref="F2374:F2437" si="74">VLOOKUP(D2374,$K$5:$L$15,2)</f>
        <v>7</v>
      </c>
      <c r="G2374" s="6">
        <f t="shared" ref="G2374:G2437" si="75">VLOOKUP(F2374,$L$5:$M$15,2,0)</f>
        <v>2.9238940129502371</v>
      </c>
      <c r="H2374" s="4">
        <f>E2374*G2374*Inputs!$B$4/SUMPRODUCT($E$5:$E$6785,$G$5:$G$6785)</f>
        <v>9323.1229618033867</v>
      </c>
    </row>
    <row r="2375" spans="1:8" x14ac:dyDescent="0.2">
      <c r="A2375" s="167" t="s">
        <v>9087</v>
      </c>
      <c r="B2375" s="163" t="s">
        <v>2697</v>
      </c>
      <c r="C2375" s="164" t="s">
        <v>2698</v>
      </c>
      <c r="D2375">
        <v>185.1</v>
      </c>
      <c r="E2375" s="4">
        <v>8183</v>
      </c>
      <c r="F2375">
        <f t="shared" si="74"/>
        <v>10</v>
      </c>
      <c r="G2375" s="6">
        <f t="shared" si="75"/>
        <v>4.9996826525224378</v>
      </c>
      <c r="H2375" s="4">
        <f>E2375*G2375*Inputs!$B$4/SUMPRODUCT($E$5:$E$6785,$G$5:$G$6785)</f>
        <v>18898.046049700082</v>
      </c>
    </row>
    <row r="2376" spans="1:8" x14ac:dyDescent="0.2">
      <c r="A2376" s="167" t="s">
        <v>9087</v>
      </c>
      <c r="B2376" s="163" t="s">
        <v>2699</v>
      </c>
      <c r="C2376" s="164" t="s">
        <v>2700</v>
      </c>
      <c r="D2376">
        <v>73.400000000000006</v>
      </c>
      <c r="E2376" s="4">
        <v>7242</v>
      </c>
      <c r="F2376">
        <f t="shared" si="74"/>
        <v>2</v>
      </c>
      <c r="G2376" s="6">
        <f t="shared" si="75"/>
        <v>1.195804741189294</v>
      </c>
      <c r="H2376" s="4">
        <f>E2376*G2376*Inputs!$B$4/SUMPRODUCT($E$5:$E$6785,$G$5:$G$6785)</f>
        <v>4000.1907772946074</v>
      </c>
    </row>
    <row r="2377" spans="1:8" x14ac:dyDescent="0.2">
      <c r="A2377" s="167" t="s">
        <v>9087</v>
      </c>
      <c r="B2377" s="163" t="s">
        <v>2701</v>
      </c>
      <c r="C2377" s="164" t="s">
        <v>2702</v>
      </c>
      <c r="D2377">
        <v>81.900000000000006</v>
      </c>
      <c r="E2377" s="4">
        <v>9131</v>
      </c>
      <c r="F2377">
        <f t="shared" si="74"/>
        <v>3</v>
      </c>
      <c r="G2377" s="6">
        <f t="shared" si="75"/>
        <v>1.4299489790507947</v>
      </c>
      <c r="H2377" s="4">
        <f>E2377*G2377*Inputs!$B$4/SUMPRODUCT($E$5:$E$6785,$G$5:$G$6785)</f>
        <v>6031.1592714832841</v>
      </c>
    </row>
    <row r="2378" spans="1:8" x14ac:dyDescent="0.2">
      <c r="A2378" s="167" t="s">
        <v>9087</v>
      </c>
      <c r="B2378" s="163" t="s">
        <v>2703</v>
      </c>
      <c r="C2378" s="164" t="s">
        <v>2704</v>
      </c>
      <c r="D2378">
        <v>119.2</v>
      </c>
      <c r="E2378" s="4">
        <v>7556</v>
      </c>
      <c r="F2378">
        <f t="shared" si="74"/>
        <v>6</v>
      </c>
      <c r="G2378" s="6">
        <f t="shared" si="75"/>
        <v>2.4451266266449672</v>
      </c>
      <c r="H2378" s="4">
        <f>E2378*G2378*Inputs!$B$4/SUMPRODUCT($E$5:$E$6785,$G$5:$G$6785)</f>
        <v>8534.0506676682235</v>
      </c>
    </row>
    <row r="2379" spans="1:8" x14ac:dyDescent="0.2">
      <c r="A2379" s="167" t="s">
        <v>9087</v>
      </c>
      <c r="B2379" s="163" t="s">
        <v>2705</v>
      </c>
      <c r="C2379" s="164" t="s">
        <v>2706</v>
      </c>
      <c r="D2379">
        <v>138.1</v>
      </c>
      <c r="E2379" s="4">
        <v>7117</v>
      </c>
      <c r="F2379">
        <f t="shared" si="74"/>
        <v>8</v>
      </c>
      <c r="G2379" s="6">
        <f t="shared" si="75"/>
        <v>3.4964063234208851</v>
      </c>
      <c r="H2379" s="4">
        <f>E2379*G2379*Inputs!$B$4/SUMPRODUCT($E$5:$E$6785,$G$5:$G$6785)</f>
        <v>11494.253619561847</v>
      </c>
    </row>
    <row r="2380" spans="1:8" x14ac:dyDescent="0.2">
      <c r="A2380" s="167" t="s">
        <v>9087</v>
      </c>
      <c r="B2380" s="163" t="s">
        <v>2707</v>
      </c>
      <c r="C2380" s="164" t="s">
        <v>2708</v>
      </c>
      <c r="D2380">
        <v>143.30000000000001</v>
      </c>
      <c r="E2380" s="4">
        <v>6870</v>
      </c>
      <c r="F2380">
        <f t="shared" si="74"/>
        <v>8</v>
      </c>
      <c r="G2380" s="6">
        <f t="shared" si="75"/>
        <v>3.4964063234208851</v>
      </c>
      <c r="H2380" s="4">
        <f>E2380*G2380*Inputs!$B$4/SUMPRODUCT($E$5:$E$6785,$G$5:$G$6785)</f>
        <v>11095.338255780511</v>
      </c>
    </row>
    <row r="2381" spans="1:8" x14ac:dyDescent="0.2">
      <c r="A2381" s="167" t="s">
        <v>9087</v>
      </c>
      <c r="B2381" s="163" t="s">
        <v>2709</v>
      </c>
      <c r="C2381" s="164" t="s">
        <v>2710</v>
      </c>
      <c r="D2381">
        <v>180.3</v>
      </c>
      <c r="E2381" s="4">
        <v>6931</v>
      </c>
      <c r="F2381">
        <f t="shared" si="74"/>
        <v>10</v>
      </c>
      <c r="G2381" s="6">
        <f t="shared" si="75"/>
        <v>4.9996826525224378</v>
      </c>
      <c r="H2381" s="4">
        <f>E2381*G2381*Inputs!$B$4/SUMPRODUCT($E$5:$E$6785,$G$5:$G$6785)</f>
        <v>16006.642694668368</v>
      </c>
    </row>
    <row r="2382" spans="1:8" x14ac:dyDescent="0.2">
      <c r="A2382" s="167" t="s">
        <v>9087</v>
      </c>
      <c r="B2382" s="163" t="s">
        <v>8498</v>
      </c>
      <c r="C2382" s="164" t="s">
        <v>8499</v>
      </c>
      <c r="D2382">
        <v>97.6</v>
      </c>
      <c r="E2382" s="4">
        <v>8003</v>
      </c>
      <c r="F2382">
        <f t="shared" si="74"/>
        <v>4</v>
      </c>
      <c r="G2382" s="6">
        <f t="shared" si="75"/>
        <v>1.7099397688077311</v>
      </c>
      <c r="H2382" s="4">
        <f>E2382*G2382*Inputs!$B$4/SUMPRODUCT($E$5:$E$6785,$G$5:$G$6785)</f>
        <v>6321.1419428556537</v>
      </c>
    </row>
    <row r="2383" spans="1:8" x14ac:dyDescent="0.2">
      <c r="A2383" s="167" t="s">
        <v>9087</v>
      </c>
      <c r="B2383" s="163" t="s">
        <v>8500</v>
      </c>
      <c r="C2383" s="164" t="s">
        <v>8501</v>
      </c>
      <c r="D2383">
        <v>180</v>
      </c>
      <c r="E2383" s="4">
        <v>5459</v>
      </c>
      <c r="F2383">
        <f t="shared" si="74"/>
        <v>10</v>
      </c>
      <c r="G2383" s="6">
        <f t="shared" si="75"/>
        <v>4.9996826525224378</v>
      </c>
      <c r="H2383" s="4">
        <f>E2383*G2383*Inputs!$B$4/SUMPRODUCT($E$5:$E$6785,$G$5:$G$6785)</f>
        <v>12607.165267666229</v>
      </c>
    </row>
    <row r="2384" spans="1:8" x14ac:dyDescent="0.2">
      <c r="A2384" s="167" t="s">
        <v>9087</v>
      </c>
      <c r="B2384" s="163" t="s">
        <v>8502</v>
      </c>
      <c r="C2384" s="164" t="s">
        <v>8503</v>
      </c>
      <c r="D2384">
        <v>104.6</v>
      </c>
      <c r="E2384" s="4">
        <v>5842</v>
      </c>
      <c r="F2384">
        <f t="shared" si="74"/>
        <v>5</v>
      </c>
      <c r="G2384" s="6">
        <f t="shared" si="75"/>
        <v>2.0447540826884101</v>
      </c>
      <c r="H2384" s="4">
        <f>E2384*G2384*Inputs!$B$4/SUMPRODUCT($E$5:$E$6785,$G$5:$G$6785)</f>
        <v>5517.7821432205665</v>
      </c>
    </row>
    <row r="2385" spans="1:8" x14ac:dyDescent="0.2">
      <c r="A2385" s="167" t="s">
        <v>9087</v>
      </c>
      <c r="B2385" s="163" t="s">
        <v>8504</v>
      </c>
      <c r="C2385" s="164" t="s">
        <v>8505</v>
      </c>
      <c r="D2385">
        <v>120.6</v>
      </c>
      <c r="E2385" s="4">
        <v>6474</v>
      </c>
      <c r="F2385">
        <f t="shared" si="74"/>
        <v>6</v>
      </c>
      <c r="G2385" s="6">
        <f t="shared" si="75"/>
        <v>2.4451266266449672</v>
      </c>
      <c r="H2385" s="4">
        <f>E2385*G2385*Inputs!$B$4/SUMPRODUCT($E$5:$E$6785,$G$5:$G$6785)</f>
        <v>7311.9962973112879</v>
      </c>
    </row>
    <row r="2386" spans="1:8" x14ac:dyDescent="0.2">
      <c r="A2386" s="167" t="s">
        <v>9087</v>
      </c>
      <c r="B2386" s="163" t="s">
        <v>8506</v>
      </c>
      <c r="C2386" s="164" t="s">
        <v>8507</v>
      </c>
      <c r="D2386">
        <v>143.5</v>
      </c>
      <c r="E2386" s="4">
        <v>7055</v>
      </c>
      <c r="F2386">
        <f t="shared" si="74"/>
        <v>8</v>
      </c>
      <c r="G2386" s="6">
        <f t="shared" si="75"/>
        <v>3.4964063234208851</v>
      </c>
      <c r="H2386" s="4">
        <f>E2386*G2386*Inputs!$B$4/SUMPRODUCT($E$5:$E$6785,$G$5:$G$6785)</f>
        <v>11394.121018126856</v>
      </c>
    </row>
    <row r="2387" spans="1:8" x14ac:dyDescent="0.2">
      <c r="A2387" s="167" t="s">
        <v>9087</v>
      </c>
      <c r="B2387" s="163" t="s">
        <v>8508</v>
      </c>
      <c r="C2387" s="164" t="s">
        <v>8509</v>
      </c>
      <c r="D2387">
        <v>120.9</v>
      </c>
      <c r="E2387" s="4">
        <v>9467</v>
      </c>
      <c r="F2387">
        <f t="shared" si="74"/>
        <v>6</v>
      </c>
      <c r="G2387" s="6">
        <f t="shared" si="75"/>
        <v>2.4451266266449672</v>
      </c>
      <c r="H2387" s="4">
        <f>E2387*G2387*Inputs!$B$4/SUMPRODUCT($E$5:$E$6785,$G$5:$G$6785)</f>
        <v>10692.411020489026</v>
      </c>
    </row>
    <row r="2388" spans="1:8" x14ac:dyDescent="0.2">
      <c r="A2388" s="167" t="s">
        <v>9087</v>
      </c>
      <c r="B2388" s="163" t="s">
        <v>8510</v>
      </c>
      <c r="C2388" s="164" t="s">
        <v>8511</v>
      </c>
      <c r="D2388">
        <v>153.9</v>
      </c>
      <c r="E2388" s="4">
        <v>13321</v>
      </c>
      <c r="F2388">
        <f t="shared" si="74"/>
        <v>9</v>
      </c>
      <c r="G2388" s="6">
        <f t="shared" si="75"/>
        <v>4.1810192586709229</v>
      </c>
      <c r="H2388" s="4">
        <f>E2388*G2388*Inputs!$B$4/SUMPRODUCT($E$5:$E$6785,$G$5:$G$6785)</f>
        <v>25726.512028387733</v>
      </c>
    </row>
    <row r="2389" spans="1:8" x14ac:dyDescent="0.2">
      <c r="A2389" s="167" t="s">
        <v>9087</v>
      </c>
      <c r="B2389" s="163" t="s">
        <v>8512</v>
      </c>
      <c r="C2389" s="164" t="s">
        <v>8513</v>
      </c>
      <c r="D2389">
        <v>118.4</v>
      </c>
      <c r="E2389" s="4">
        <v>9460</v>
      </c>
      <c r="F2389">
        <f t="shared" si="74"/>
        <v>6</v>
      </c>
      <c r="G2389" s="6">
        <f t="shared" si="75"/>
        <v>2.4451266266449672</v>
      </c>
      <c r="H2389" s="4">
        <f>E2389*G2389*Inputs!$B$4/SUMPRODUCT($E$5:$E$6785,$G$5:$G$6785)</f>
        <v>10684.504938610562</v>
      </c>
    </row>
    <row r="2390" spans="1:8" x14ac:dyDescent="0.2">
      <c r="A2390" s="167" t="s">
        <v>9087</v>
      </c>
      <c r="B2390" s="163" t="s">
        <v>8514</v>
      </c>
      <c r="C2390" s="164" t="s">
        <v>8515</v>
      </c>
      <c r="D2390">
        <v>91.5</v>
      </c>
      <c r="E2390" s="4">
        <v>8771</v>
      </c>
      <c r="F2390">
        <f t="shared" si="74"/>
        <v>4</v>
      </c>
      <c r="G2390" s="6">
        <f t="shared" si="75"/>
        <v>1.7099397688077311</v>
      </c>
      <c r="H2390" s="4">
        <f>E2390*G2390*Inputs!$B$4/SUMPRODUCT($E$5:$E$6785,$G$5:$G$6785)</f>
        <v>6927.7440935632812</v>
      </c>
    </row>
    <row r="2391" spans="1:8" x14ac:dyDescent="0.2">
      <c r="A2391" s="167" t="s">
        <v>9087</v>
      </c>
      <c r="B2391" s="163" t="s">
        <v>8516</v>
      </c>
      <c r="C2391" s="164" t="s">
        <v>8517</v>
      </c>
      <c r="D2391">
        <v>135.80000000000001</v>
      </c>
      <c r="E2391" s="4">
        <v>6039</v>
      </c>
      <c r="F2391">
        <f t="shared" si="74"/>
        <v>7</v>
      </c>
      <c r="G2391" s="6">
        <f t="shared" si="75"/>
        <v>2.9238940129502371</v>
      </c>
      <c r="H2391" s="4">
        <f>E2391*G2391*Inputs!$B$4/SUMPRODUCT($E$5:$E$6785,$G$5:$G$6785)</f>
        <v>8156.2131777967033</v>
      </c>
    </row>
    <row r="2392" spans="1:8" x14ac:dyDescent="0.2">
      <c r="A2392" s="167" t="s">
        <v>9087</v>
      </c>
      <c r="B2392" s="163" t="s">
        <v>8518</v>
      </c>
      <c r="C2392" s="164" t="s">
        <v>8519</v>
      </c>
      <c r="D2392">
        <v>119.6</v>
      </c>
      <c r="E2392" s="4">
        <v>8184</v>
      </c>
      <c r="F2392">
        <f t="shared" si="74"/>
        <v>6</v>
      </c>
      <c r="G2392" s="6">
        <f t="shared" si="75"/>
        <v>2.4451266266449672</v>
      </c>
      <c r="H2392" s="4">
        <f>E2392*G2392*Inputs!$B$4/SUMPRODUCT($E$5:$E$6785,$G$5:$G$6785)</f>
        <v>9243.339156193324</v>
      </c>
    </row>
    <row r="2393" spans="1:8" x14ac:dyDescent="0.2">
      <c r="A2393" s="167" t="s">
        <v>9087</v>
      </c>
      <c r="B2393" s="163" t="s">
        <v>8520</v>
      </c>
      <c r="C2393" s="164" t="s">
        <v>8521</v>
      </c>
      <c r="D2393">
        <v>177.3</v>
      </c>
      <c r="E2393" s="4">
        <v>6830</v>
      </c>
      <c r="F2393">
        <f t="shared" si="74"/>
        <v>10</v>
      </c>
      <c r="G2393" s="6">
        <f t="shared" si="75"/>
        <v>4.9996826525224378</v>
      </c>
      <c r="H2393" s="4">
        <f>E2393*G2393*Inputs!$B$4/SUMPRODUCT($E$5:$E$6785,$G$5:$G$6785)</f>
        <v>15773.390507081946</v>
      </c>
    </row>
    <row r="2394" spans="1:8" x14ac:dyDescent="0.2">
      <c r="A2394" s="167" t="s">
        <v>9087</v>
      </c>
      <c r="B2394" s="163" t="s">
        <v>8522</v>
      </c>
      <c r="C2394" s="164" t="s">
        <v>8523</v>
      </c>
      <c r="D2394">
        <v>132.69999999999999</v>
      </c>
      <c r="E2394" s="4">
        <v>6313</v>
      </c>
      <c r="F2394">
        <f t="shared" si="74"/>
        <v>7</v>
      </c>
      <c r="G2394" s="6">
        <f t="shared" si="75"/>
        <v>2.9238940129502371</v>
      </c>
      <c r="H2394" s="4">
        <f>E2394*G2394*Inputs!$B$4/SUMPRODUCT($E$5:$E$6785,$G$5:$G$6785)</f>
        <v>8526.2748454099346</v>
      </c>
    </row>
    <row r="2395" spans="1:8" x14ac:dyDescent="0.2">
      <c r="A2395" s="167" t="s">
        <v>9087</v>
      </c>
      <c r="B2395" s="163" t="s">
        <v>8524</v>
      </c>
      <c r="C2395" s="164" t="s">
        <v>8525</v>
      </c>
      <c r="D2395">
        <v>108</v>
      </c>
      <c r="E2395" s="4">
        <v>8193</v>
      </c>
      <c r="F2395">
        <f t="shared" si="74"/>
        <v>5</v>
      </c>
      <c r="G2395" s="6">
        <f t="shared" si="75"/>
        <v>2.0447540826884101</v>
      </c>
      <c r="H2395" s="4">
        <f>E2395*G2395*Inputs!$B$4/SUMPRODUCT($E$5:$E$6785,$G$5:$G$6785)</f>
        <v>7738.3069324556855</v>
      </c>
    </row>
    <row r="2396" spans="1:8" x14ac:dyDescent="0.2">
      <c r="A2396" s="167" t="s">
        <v>9087</v>
      </c>
      <c r="B2396" s="163" t="s">
        <v>8526</v>
      </c>
      <c r="C2396" s="164" t="s">
        <v>8527</v>
      </c>
      <c r="D2396">
        <v>120.7</v>
      </c>
      <c r="E2396" s="4">
        <v>10150</v>
      </c>
      <c r="F2396">
        <f t="shared" si="74"/>
        <v>6</v>
      </c>
      <c r="G2396" s="6">
        <f t="shared" si="75"/>
        <v>2.4451266266449672</v>
      </c>
      <c r="H2396" s="4">
        <f>E2396*G2396*Inputs!$B$4/SUMPRODUCT($E$5:$E$6785,$G$5:$G$6785)</f>
        <v>11463.818723773489</v>
      </c>
    </row>
    <row r="2397" spans="1:8" x14ac:dyDescent="0.2">
      <c r="A2397" s="167" t="s">
        <v>9087</v>
      </c>
      <c r="B2397" s="163" t="s">
        <v>8528</v>
      </c>
      <c r="C2397" s="164" t="s">
        <v>8529</v>
      </c>
      <c r="D2397">
        <v>210.9</v>
      </c>
      <c r="E2397" s="4">
        <v>8099</v>
      </c>
      <c r="F2397">
        <f t="shared" si="74"/>
        <v>10</v>
      </c>
      <c r="G2397" s="6">
        <f t="shared" si="75"/>
        <v>4.9996826525224378</v>
      </c>
      <c r="H2397" s="4">
        <f>E2397*G2397*Inputs!$B$4/SUMPRODUCT($E$5:$E$6785,$G$5:$G$6785)</f>
        <v>18704.054131311372</v>
      </c>
    </row>
    <row r="2398" spans="1:8" x14ac:dyDescent="0.2">
      <c r="A2398" s="167" t="s">
        <v>9087</v>
      </c>
      <c r="B2398" s="163" t="s">
        <v>8530</v>
      </c>
      <c r="C2398" s="164" t="s">
        <v>8531</v>
      </c>
      <c r="D2398">
        <v>176.6</v>
      </c>
      <c r="E2398" s="4">
        <v>7439</v>
      </c>
      <c r="F2398">
        <f t="shared" si="74"/>
        <v>10</v>
      </c>
      <c r="G2398" s="6">
        <f t="shared" si="75"/>
        <v>4.9996826525224378</v>
      </c>
      <c r="H2398" s="4">
        <f>E2398*G2398*Inputs!$B$4/SUMPRODUCT($E$5:$E$6785,$G$5:$G$6785)</f>
        <v>17179.831915400086</v>
      </c>
    </row>
    <row r="2399" spans="1:8" x14ac:dyDescent="0.2">
      <c r="A2399" s="167" t="s">
        <v>9087</v>
      </c>
      <c r="B2399" s="163" t="s">
        <v>8532</v>
      </c>
      <c r="C2399" s="164" t="s">
        <v>8533</v>
      </c>
      <c r="D2399">
        <v>80</v>
      </c>
      <c r="E2399" s="4">
        <v>6548</v>
      </c>
      <c r="F2399">
        <f t="shared" si="74"/>
        <v>3</v>
      </c>
      <c r="G2399" s="6">
        <f t="shared" si="75"/>
        <v>1.4299489790507947</v>
      </c>
      <c r="H2399" s="4">
        <f>E2399*G2399*Inputs!$B$4/SUMPRODUCT($E$5:$E$6785,$G$5:$G$6785)</f>
        <v>4325.0499298732384</v>
      </c>
    </row>
    <row r="2400" spans="1:8" x14ac:dyDescent="0.2">
      <c r="A2400" s="167" t="s">
        <v>9087</v>
      </c>
      <c r="B2400" s="163" t="s">
        <v>8534</v>
      </c>
      <c r="C2400" s="164" t="s">
        <v>8535</v>
      </c>
      <c r="D2400">
        <v>113</v>
      </c>
      <c r="E2400" s="4">
        <v>9044</v>
      </c>
      <c r="F2400">
        <f t="shared" si="74"/>
        <v>6</v>
      </c>
      <c r="G2400" s="6">
        <f t="shared" si="75"/>
        <v>2.4451266266449672</v>
      </c>
      <c r="H2400" s="4">
        <f>E2400*G2400*Inputs!$B$4/SUMPRODUCT($E$5:$E$6785,$G$5:$G$6785)</f>
        <v>10214.657786976102</v>
      </c>
    </row>
    <row r="2401" spans="1:8" x14ac:dyDescent="0.2">
      <c r="A2401" s="167" t="s">
        <v>9087</v>
      </c>
      <c r="B2401" s="163" t="s">
        <v>8890</v>
      </c>
      <c r="C2401" s="164" t="s">
        <v>8891</v>
      </c>
      <c r="D2401">
        <v>121.4</v>
      </c>
      <c r="E2401" s="4">
        <v>7780</v>
      </c>
      <c r="F2401">
        <f t="shared" si="74"/>
        <v>6</v>
      </c>
      <c r="G2401" s="6">
        <f t="shared" si="75"/>
        <v>2.4451266266449672</v>
      </c>
      <c r="H2401" s="4">
        <f>E2401*G2401*Inputs!$B$4/SUMPRODUCT($E$5:$E$6785,$G$5:$G$6785)</f>
        <v>8787.0452877790885</v>
      </c>
    </row>
    <row r="2402" spans="1:8" x14ac:dyDescent="0.2">
      <c r="A2402" s="167" t="s">
        <v>9087</v>
      </c>
      <c r="B2402" s="163" t="s">
        <v>8892</v>
      </c>
      <c r="C2402" s="164" t="s">
        <v>8893</v>
      </c>
      <c r="D2402">
        <v>85.6</v>
      </c>
      <c r="E2402" s="4">
        <v>7900</v>
      </c>
      <c r="F2402">
        <f t="shared" si="74"/>
        <v>3</v>
      </c>
      <c r="G2402" s="6">
        <f t="shared" si="75"/>
        <v>1.4299489790507947</v>
      </c>
      <c r="H2402" s="4">
        <f>E2402*G2402*Inputs!$B$4/SUMPRODUCT($E$5:$E$6785,$G$5:$G$6785)</f>
        <v>5218.0657370187209</v>
      </c>
    </row>
    <row r="2403" spans="1:8" x14ac:dyDescent="0.2">
      <c r="A2403" s="167" t="s">
        <v>9087</v>
      </c>
      <c r="B2403" s="163" t="s">
        <v>8894</v>
      </c>
      <c r="C2403" s="164" t="s">
        <v>8895</v>
      </c>
      <c r="D2403">
        <v>131.4</v>
      </c>
      <c r="E2403" s="4">
        <v>6568</v>
      </c>
      <c r="F2403">
        <f t="shared" si="74"/>
        <v>7</v>
      </c>
      <c r="G2403" s="6">
        <f t="shared" si="75"/>
        <v>2.9238940129502371</v>
      </c>
      <c r="H2403" s="4">
        <f>E2403*G2403*Inputs!$B$4/SUMPRODUCT($E$5:$E$6785,$G$5:$G$6785)</f>
        <v>8870.6753024952395</v>
      </c>
    </row>
    <row r="2404" spans="1:8" x14ac:dyDescent="0.2">
      <c r="A2404" s="167" t="s">
        <v>9087</v>
      </c>
      <c r="B2404" s="163" t="s">
        <v>8896</v>
      </c>
      <c r="C2404" s="164" t="s">
        <v>8897</v>
      </c>
      <c r="D2404">
        <v>205.8</v>
      </c>
      <c r="E2404" s="4">
        <v>8705</v>
      </c>
      <c r="F2404">
        <f t="shared" si="74"/>
        <v>10</v>
      </c>
      <c r="G2404" s="6">
        <f t="shared" si="75"/>
        <v>4.9996826525224378</v>
      </c>
      <c r="H2404" s="4">
        <f>E2404*G2404*Inputs!$B$4/SUMPRODUCT($E$5:$E$6785,$G$5:$G$6785)</f>
        <v>20103.56725682992</v>
      </c>
    </row>
    <row r="2405" spans="1:8" x14ac:dyDescent="0.2">
      <c r="A2405" s="167" t="s">
        <v>9087</v>
      </c>
      <c r="B2405" s="163" t="s">
        <v>8898</v>
      </c>
      <c r="C2405" s="164" t="s">
        <v>8899</v>
      </c>
      <c r="D2405">
        <v>164.2</v>
      </c>
      <c r="E2405" s="4">
        <v>6349</v>
      </c>
      <c r="F2405">
        <f t="shared" si="74"/>
        <v>9</v>
      </c>
      <c r="G2405" s="6">
        <f t="shared" si="75"/>
        <v>4.1810192586709229</v>
      </c>
      <c r="H2405" s="4">
        <f>E2405*G2405*Inputs!$B$4/SUMPRODUCT($E$5:$E$6785,$G$5:$G$6785)</f>
        <v>12261.663904228941</v>
      </c>
    </row>
    <row r="2406" spans="1:8" x14ac:dyDescent="0.2">
      <c r="A2406" s="167" t="s">
        <v>9087</v>
      </c>
      <c r="B2406" s="163" t="s">
        <v>8900</v>
      </c>
      <c r="C2406" s="164" t="s">
        <v>8901</v>
      </c>
      <c r="D2406">
        <v>76.900000000000006</v>
      </c>
      <c r="E2406" s="4">
        <v>6368</v>
      </c>
      <c r="F2406">
        <f t="shared" si="74"/>
        <v>3</v>
      </c>
      <c r="G2406" s="6">
        <f t="shared" si="75"/>
        <v>1.4299489790507947</v>
      </c>
      <c r="H2406" s="4">
        <f>E2406*G2406*Inputs!$B$4/SUMPRODUCT($E$5:$E$6785,$G$5:$G$6785)</f>
        <v>4206.1572928272426</v>
      </c>
    </row>
    <row r="2407" spans="1:8" x14ac:dyDescent="0.2">
      <c r="A2407" s="167" t="s">
        <v>9087</v>
      </c>
      <c r="B2407" s="163" t="s">
        <v>8902</v>
      </c>
      <c r="C2407" s="164" t="s">
        <v>8903</v>
      </c>
      <c r="D2407">
        <v>88.3</v>
      </c>
      <c r="E2407" s="4">
        <v>6451</v>
      </c>
      <c r="F2407">
        <f t="shared" si="74"/>
        <v>4</v>
      </c>
      <c r="G2407" s="6">
        <f t="shared" si="75"/>
        <v>1.7099397688077311</v>
      </c>
      <c r="H2407" s="4">
        <f>E2407*G2407*Inputs!$B$4/SUMPRODUCT($E$5:$E$6785,$G$5:$G$6785)</f>
        <v>5095.3000966339905</v>
      </c>
    </row>
    <row r="2408" spans="1:8" x14ac:dyDescent="0.2">
      <c r="A2408" s="167" t="s">
        <v>9087</v>
      </c>
      <c r="B2408" s="163" t="s">
        <v>8904</v>
      </c>
      <c r="C2408" s="164" t="s">
        <v>8905</v>
      </c>
      <c r="D2408">
        <v>163.19999999999999</v>
      </c>
      <c r="E2408" s="4">
        <v>8175</v>
      </c>
      <c r="F2408">
        <f t="shared" si="74"/>
        <v>9</v>
      </c>
      <c r="G2408" s="6">
        <f t="shared" si="75"/>
        <v>4.1810192586709229</v>
      </c>
      <c r="H2408" s="4">
        <f>E2408*G2408*Inputs!$B$4/SUMPRODUCT($E$5:$E$6785,$G$5:$G$6785)</f>
        <v>15788.171746270529</v>
      </c>
    </row>
    <row r="2409" spans="1:8" x14ac:dyDescent="0.2">
      <c r="A2409" s="167" t="s">
        <v>9087</v>
      </c>
      <c r="B2409" s="163" t="s">
        <v>8906</v>
      </c>
      <c r="C2409" s="164" t="s">
        <v>8907</v>
      </c>
      <c r="D2409">
        <v>96.6</v>
      </c>
      <c r="E2409" s="4">
        <v>7744</v>
      </c>
      <c r="F2409">
        <f t="shared" si="74"/>
        <v>4</v>
      </c>
      <c r="G2409" s="6">
        <f t="shared" si="75"/>
        <v>1.7099397688077311</v>
      </c>
      <c r="H2409" s="4">
        <f>E2409*G2409*Inputs!$B$4/SUMPRODUCT($E$5:$E$6785,$G$5:$G$6785)</f>
        <v>6116.5716863019097</v>
      </c>
    </row>
    <row r="2410" spans="1:8" x14ac:dyDescent="0.2">
      <c r="A2410" s="167" t="s">
        <v>9087</v>
      </c>
      <c r="B2410" s="163" t="s">
        <v>8908</v>
      </c>
      <c r="C2410" s="164" t="s">
        <v>8909</v>
      </c>
      <c r="D2410">
        <v>67</v>
      </c>
      <c r="E2410" s="4">
        <v>7437</v>
      </c>
      <c r="F2410">
        <f t="shared" si="74"/>
        <v>2</v>
      </c>
      <c r="G2410" s="6">
        <f t="shared" si="75"/>
        <v>1.195804741189294</v>
      </c>
      <c r="H2410" s="4">
        <f>E2410*G2410*Inputs!$B$4/SUMPRODUCT($E$5:$E$6785,$G$5:$G$6785)</f>
        <v>4107.9009680668323</v>
      </c>
    </row>
    <row r="2411" spans="1:8" x14ac:dyDescent="0.2">
      <c r="A2411" s="167" t="s">
        <v>9087</v>
      </c>
      <c r="B2411" s="163" t="s">
        <v>8910</v>
      </c>
      <c r="C2411" s="164" t="s">
        <v>8911</v>
      </c>
      <c r="D2411">
        <v>133.30000000000001</v>
      </c>
      <c r="E2411" s="4">
        <v>6613</v>
      </c>
      <c r="F2411">
        <f t="shared" si="74"/>
        <v>7</v>
      </c>
      <c r="G2411" s="6">
        <f t="shared" si="75"/>
        <v>2.9238940129502371</v>
      </c>
      <c r="H2411" s="4">
        <f>E2411*G2411*Inputs!$B$4/SUMPRODUCT($E$5:$E$6785,$G$5:$G$6785)</f>
        <v>8931.4518537455879</v>
      </c>
    </row>
    <row r="2412" spans="1:8" x14ac:dyDescent="0.2">
      <c r="A2412" s="167" t="s">
        <v>9087</v>
      </c>
      <c r="B2412" s="163" t="s">
        <v>8912</v>
      </c>
      <c r="C2412" s="164" t="s">
        <v>8913</v>
      </c>
      <c r="D2412">
        <v>117.2</v>
      </c>
      <c r="E2412" s="4">
        <v>7657</v>
      </c>
      <c r="F2412">
        <f t="shared" si="74"/>
        <v>6</v>
      </c>
      <c r="G2412" s="6">
        <f t="shared" si="75"/>
        <v>2.4451266266449672</v>
      </c>
      <c r="H2412" s="4">
        <f>E2412*G2412*Inputs!$B$4/SUMPRODUCT($E$5:$E$6785,$G$5:$G$6785)</f>
        <v>8648.1241347717842</v>
      </c>
    </row>
    <row r="2413" spans="1:8" x14ac:dyDescent="0.2">
      <c r="A2413" s="167" t="s">
        <v>9087</v>
      </c>
      <c r="B2413" s="163" t="s">
        <v>8914</v>
      </c>
      <c r="C2413" s="164" t="s">
        <v>8915</v>
      </c>
      <c r="D2413">
        <v>119.4</v>
      </c>
      <c r="E2413" s="4">
        <v>6452</v>
      </c>
      <c r="F2413">
        <f t="shared" si="74"/>
        <v>6</v>
      </c>
      <c r="G2413" s="6">
        <f t="shared" si="75"/>
        <v>2.4451266266449672</v>
      </c>
      <c r="H2413" s="4">
        <f>E2413*G2413*Inputs!$B$4/SUMPRODUCT($E$5:$E$6785,$G$5:$G$6785)</f>
        <v>7287.1486114075424</v>
      </c>
    </row>
    <row r="2414" spans="1:8" x14ac:dyDescent="0.2">
      <c r="A2414" s="167" t="s">
        <v>9087</v>
      </c>
      <c r="B2414" s="163" t="s">
        <v>8916</v>
      </c>
      <c r="C2414" s="164" t="s">
        <v>8917</v>
      </c>
      <c r="D2414">
        <v>125.8</v>
      </c>
      <c r="E2414" s="4">
        <v>6870</v>
      </c>
      <c r="F2414">
        <f t="shared" si="74"/>
        <v>7</v>
      </c>
      <c r="G2414" s="6">
        <f t="shared" si="75"/>
        <v>2.9238940129502371</v>
      </c>
      <c r="H2414" s="4">
        <f>E2414*G2414*Inputs!$B$4/SUMPRODUCT($E$5:$E$6785,$G$5:$G$6785)</f>
        <v>9278.5534908864647</v>
      </c>
    </row>
    <row r="2415" spans="1:8" x14ac:dyDescent="0.2">
      <c r="A2415" s="167" t="s">
        <v>9087</v>
      </c>
      <c r="B2415" s="163" t="s">
        <v>8918</v>
      </c>
      <c r="C2415" s="164" t="s">
        <v>8919</v>
      </c>
      <c r="D2415">
        <v>187.6</v>
      </c>
      <c r="E2415" s="4">
        <v>7273</v>
      </c>
      <c r="F2415">
        <f t="shared" si="74"/>
        <v>10</v>
      </c>
      <c r="G2415" s="6">
        <f t="shared" si="75"/>
        <v>4.9996826525224378</v>
      </c>
      <c r="H2415" s="4">
        <f>E2415*G2415*Inputs!$B$4/SUMPRODUCT($E$5:$E$6785,$G$5:$G$6785)</f>
        <v>16796.466933822401</v>
      </c>
    </row>
    <row r="2416" spans="1:8" x14ac:dyDescent="0.2">
      <c r="A2416" s="167" t="s">
        <v>9087</v>
      </c>
      <c r="B2416" s="163" t="s">
        <v>8920</v>
      </c>
      <c r="C2416" s="164" t="s">
        <v>8921</v>
      </c>
      <c r="D2416">
        <v>114.9</v>
      </c>
      <c r="E2416" s="4">
        <v>7019</v>
      </c>
      <c r="F2416">
        <f t="shared" si="74"/>
        <v>6</v>
      </c>
      <c r="G2416" s="6">
        <f t="shared" si="75"/>
        <v>2.4451266266449672</v>
      </c>
      <c r="H2416" s="4">
        <f>E2416*G2416*Inputs!$B$4/SUMPRODUCT($E$5:$E$6785,$G$5:$G$6785)</f>
        <v>7927.5412435631642</v>
      </c>
    </row>
    <row r="2417" spans="1:8" x14ac:dyDescent="0.2">
      <c r="A2417" s="167" t="s">
        <v>9087</v>
      </c>
      <c r="B2417" s="163" t="s">
        <v>8922</v>
      </c>
      <c r="C2417" s="164" t="s">
        <v>8923</v>
      </c>
      <c r="D2417">
        <v>187.4</v>
      </c>
      <c r="E2417" s="4">
        <v>15484</v>
      </c>
      <c r="F2417">
        <f t="shared" si="74"/>
        <v>10</v>
      </c>
      <c r="G2417" s="6">
        <f t="shared" si="75"/>
        <v>4.9996826525224378</v>
      </c>
      <c r="H2417" s="4">
        <f>E2417*G2417*Inputs!$B$4/SUMPRODUCT($E$5:$E$6785,$G$5:$G$6785)</f>
        <v>35759.176956318719</v>
      </c>
    </row>
    <row r="2418" spans="1:8" x14ac:dyDescent="0.2">
      <c r="A2418" s="167" t="s">
        <v>9087</v>
      </c>
      <c r="B2418" s="163" t="s">
        <v>8924</v>
      </c>
      <c r="C2418" s="164" t="s">
        <v>8925</v>
      </c>
      <c r="D2418">
        <v>191</v>
      </c>
      <c r="E2418" s="4">
        <v>6309</v>
      </c>
      <c r="F2418">
        <f t="shared" si="74"/>
        <v>10</v>
      </c>
      <c r="G2418" s="6">
        <f t="shared" si="75"/>
        <v>4.9996826525224378</v>
      </c>
      <c r="H2418" s="4">
        <f>E2418*G2418*Inputs!$B$4/SUMPRODUCT($E$5:$E$6785,$G$5:$G$6785)</f>
        <v>14570.178727551975</v>
      </c>
    </row>
    <row r="2419" spans="1:8" x14ac:dyDescent="0.2">
      <c r="A2419" s="167" t="s">
        <v>9087</v>
      </c>
      <c r="B2419" s="163" t="s">
        <v>8926</v>
      </c>
      <c r="C2419" s="164" t="s">
        <v>8927</v>
      </c>
      <c r="D2419">
        <v>208.9</v>
      </c>
      <c r="E2419" s="4">
        <v>7367</v>
      </c>
      <c r="F2419">
        <f t="shared" si="74"/>
        <v>10</v>
      </c>
      <c r="G2419" s="6">
        <f t="shared" si="75"/>
        <v>4.9996826525224378</v>
      </c>
      <c r="H2419" s="4">
        <f>E2419*G2419*Inputs!$B$4/SUMPRODUCT($E$5:$E$6785,$G$5:$G$6785)</f>
        <v>17013.553128209765</v>
      </c>
    </row>
    <row r="2420" spans="1:8" x14ac:dyDescent="0.2">
      <c r="A2420" s="167" t="s">
        <v>9087</v>
      </c>
      <c r="B2420" s="163" t="s">
        <v>8928</v>
      </c>
      <c r="C2420" s="164" t="s">
        <v>8929</v>
      </c>
      <c r="D2420">
        <v>94.5</v>
      </c>
      <c r="E2420" s="4">
        <v>6482</v>
      </c>
      <c r="F2420">
        <f t="shared" si="74"/>
        <v>4</v>
      </c>
      <c r="G2420" s="6">
        <f t="shared" si="75"/>
        <v>1.7099397688077311</v>
      </c>
      <c r="H2420" s="4">
        <f>E2420*G2420*Inputs!$B$4/SUMPRODUCT($E$5:$E$6785,$G$5:$G$6785)</f>
        <v>5119.7853396964074</v>
      </c>
    </row>
    <row r="2421" spans="1:8" x14ac:dyDescent="0.2">
      <c r="A2421" s="167" t="s">
        <v>9087</v>
      </c>
      <c r="B2421" s="163" t="s">
        <v>8930</v>
      </c>
      <c r="C2421" s="164" t="s">
        <v>8931</v>
      </c>
      <c r="D2421">
        <v>94.6</v>
      </c>
      <c r="E2421" s="4">
        <v>6440</v>
      </c>
      <c r="F2421">
        <f t="shared" si="74"/>
        <v>4</v>
      </c>
      <c r="G2421" s="6">
        <f t="shared" si="75"/>
        <v>1.7099397688077311</v>
      </c>
      <c r="H2421" s="4">
        <f>E2421*G2421*Inputs!$B$4/SUMPRODUCT($E$5:$E$6785,$G$5:$G$6785)</f>
        <v>5086.6117845795834</v>
      </c>
    </row>
    <row r="2422" spans="1:8" x14ac:dyDescent="0.2">
      <c r="A2422" s="167" t="s">
        <v>9087</v>
      </c>
      <c r="B2422" s="163" t="s">
        <v>8932</v>
      </c>
      <c r="C2422" s="164" t="s">
        <v>8933</v>
      </c>
      <c r="D2422">
        <v>86.6</v>
      </c>
      <c r="E2422" s="4">
        <v>7622</v>
      </c>
      <c r="F2422">
        <f t="shared" si="74"/>
        <v>3</v>
      </c>
      <c r="G2422" s="6">
        <f t="shared" si="75"/>
        <v>1.4299489790507947</v>
      </c>
      <c r="H2422" s="4">
        <f>E2422*G2422*Inputs!$B$4/SUMPRODUCT($E$5:$E$6785,$G$5:$G$6785)</f>
        <v>5034.4426642476828</v>
      </c>
    </row>
    <row r="2423" spans="1:8" x14ac:dyDescent="0.2">
      <c r="A2423" s="167" t="s">
        <v>9087</v>
      </c>
      <c r="B2423" s="163" t="s">
        <v>8934</v>
      </c>
      <c r="C2423" s="164" t="s">
        <v>8935</v>
      </c>
      <c r="D2423">
        <v>156.9</v>
      </c>
      <c r="E2423" s="4">
        <v>8291</v>
      </c>
      <c r="F2423">
        <f t="shared" si="74"/>
        <v>9</v>
      </c>
      <c r="G2423" s="6">
        <f t="shared" si="75"/>
        <v>4.1810192586709229</v>
      </c>
      <c r="H2423" s="4">
        <f>E2423*G2423*Inputs!$B$4/SUMPRODUCT($E$5:$E$6785,$G$5:$G$6785)</f>
        <v>16012.199626706906</v>
      </c>
    </row>
    <row r="2424" spans="1:8" x14ac:dyDescent="0.2">
      <c r="A2424" s="167" t="s">
        <v>9087</v>
      </c>
      <c r="B2424" s="163" t="s">
        <v>8936</v>
      </c>
      <c r="C2424" s="164" t="s">
        <v>8937</v>
      </c>
      <c r="D2424">
        <v>113.1</v>
      </c>
      <c r="E2424" s="4">
        <v>8209</v>
      </c>
      <c r="F2424">
        <f t="shared" si="74"/>
        <v>6</v>
      </c>
      <c r="G2424" s="6">
        <f t="shared" si="75"/>
        <v>2.4451266266449672</v>
      </c>
      <c r="H2424" s="4">
        <f>E2424*G2424*Inputs!$B$4/SUMPRODUCT($E$5:$E$6785,$G$5:$G$6785)</f>
        <v>9271.5751629021252</v>
      </c>
    </row>
    <row r="2425" spans="1:8" x14ac:dyDescent="0.2">
      <c r="A2425" s="167" t="s">
        <v>9087</v>
      </c>
      <c r="B2425" s="163" t="s">
        <v>8938</v>
      </c>
      <c r="C2425" s="164" t="s">
        <v>8939</v>
      </c>
      <c r="D2425">
        <v>147.5</v>
      </c>
      <c r="E2425" s="4">
        <v>6592</v>
      </c>
      <c r="F2425">
        <f t="shared" si="74"/>
        <v>8</v>
      </c>
      <c r="G2425" s="6">
        <f t="shared" si="75"/>
        <v>3.4964063234208851</v>
      </c>
      <c r="H2425" s="4">
        <f>E2425*G2425*Inputs!$B$4/SUMPRODUCT($E$5:$E$6785,$G$5:$G$6785)</f>
        <v>10646.356591281678</v>
      </c>
    </row>
    <row r="2426" spans="1:8" x14ac:dyDescent="0.2">
      <c r="A2426" s="167" t="s">
        <v>9087</v>
      </c>
      <c r="B2426" s="163" t="s">
        <v>8940</v>
      </c>
      <c r="C2426" s="164" t="s">
        <v>8941</v>
      </c>
      <c r="D2426">
        <v>67.599999999999994</v>
      </c>
      <c r="E2426" s="4">
        <v>6454</v>
      </c>
      <c r="F2426">
        <f t="shared" si="74"/>
        <v>2</v>
      </c>
      <c r="G2426" s="6">
        <f t="shared" si="75"/>
        <v>1.195804741189294</v>
      </c>
      <c r="H2426" s="4">
        <f>E2426*G2426*Inputs!$B$4/SUMPRODUCT($E$5:$E$6785,$G$5:$G$6785)</f>
        <v>3564.9311345842857</v>
      </c>
    </row>
    <row r="2427" spans="1:8" x14ac:dyDescent="0.2">
      <c r="A2427" s="167" t="s">
        <v>9087</v>
      </c>
      <c r="B2427" s="163" t="s">
        <v>8942</v>
      </c>
      <c r="C2427" s="164" t="s">
        <v>8943</v>
      </c>
      <c r="D2427">
        <v>147.5</v>
      </c>
      <c r="E2427" s="4">
        <v>6084</v>
      </c>
      <c r="F2427">
        <f t="shared" si="74"/>
        <v>8</v>
      </c>
      <c r="G2427" s="6">
        <f t="shared" si="75"/>
        <v>3.4964063234208851</v>
      </c>
      <c r="H2427" s="4">
        <f>E2427*G2427*Inputs!$B$4/SUMPRODUCT($E$5:$E$6785,$G$5:$G$6785)</f>
        <v>9825.9152762981994</v>
      </c>
    </row>
    <row r="2428" spans="1:8" x14ac:dyDescent="0.2">
      <c r="A2428" s="167" t="s">
        <v>9087</v>
      </c>
      <c r="B2428" s="163" t="s">
        <v>8944</v>
      </c>
      <c r="C2428" s="164" t="s">
        <v>8945</v>
      </c>
      <c r="D2428">
        <v>88.3</v>
      </c>
      <c r="E2428" s="4">
        <v>8077</v>
      </c>
      <c r="F2428">
        <f t="shared" si="74"/>
        <v>4</v>
      </c>
      <c r="G2428" s="6">
        <f t="shared" si="75"/>
        <v>1.7099397688077311</v>
      </c>
      <c r="H2428" s="4">
        <f>E2428*G2428*Inputs!$B$4/SUMPRODUCT($E$5:$E$6785,$G$5:$G$6785)</f>
        <v>6379.5905875852941</v>
      </c>
    </row>
    <row r="2429" spans="1:8" x14ac:dyDescent="0.2">
      <c r="A2429" s="167" t="s">
        <v>9087</v>
      </c>
      <c r="B2429" s="163" t="s">
        <v>8946</v>
      </c>
      <c r="C2429" s="164" t="s">
        <v>8947</v>
      </c>
      <c r="D2429">
        <v>87.2</v>
      </c>
      <c r="E2429" s="4">
        <v>8821</v>
      </c>
      <c r="F2429">
        <f t="shared" si="74"/>
        <v>4</v>
      </c>
      <c r="G2429" s="6">
        <f t="shared" si="75"/>
        <v>1.7099397688077311</v>
      </c>
      <c r="H2429" s="4">
        <f>E2429*G2429*Inputs!$B$4/SUMPRODUCT($E$5:$E$6785,$G$5:$G$6785)</f>
        <v>6967.2364210833093</v>
      </c>
    </row>
    <row r="2430" spans="1:8" x14ac:dyDescent="0.2">
      <c r="A2430" s="167" t="s">
        <v>9087</v>
      </c>
      <c r="B2430" s="163" t="s">
        <v>8948</v>
      </c>
      <c r="C2430" s="164" t="s">
        <v>8949</v>
      </c>
      <c r="D2430">
        <v>86.6</v>
      </c>
      <c r="E2430" s="4">
        <v>7992</v>
      </c>
      <c r="F2430">
        <f t="shared" si="74"/>
        <v>3</v>
      </c>
      <c r="G2430" s="6">
        <f t="shared" si="75"/>
        <v>1.4299489790507947</v>
      </c>
      <c r="H2430" s="4">
        <f>E2430*G2430*Inputs!$B$4/SUMPRODUCT($E$5:$E$6785,$G$5:$G$6785)</f>
        <v>5278.8330848422311</v>
      </c>
    </row>
    <row r="2431" spans="1:8" x14ac:dyDescent="0.2">
      <c r="A2431" s="167" t="s">
        <v>9087</v>
      </c>
      <c r="B2431" s="163" t="s">
        <v>8950</v>
      </c>
      <c r="C2431" s="164" t="s">
        <v>8951</v>
      </c>
      <c r="D2431">
        <v>107.3</v>
      </c>
      <c r="E2431" s="4">
        <v>7190</v>
      </c>
      <c r="F2431">
        <f t="shared" si="74"/>
        <v>5</v>
      </c>
      <c r="G2431" s="6">
        <f t="shared" si="75"/>
        <v>2.0447540826884101</v>
      </c>
      <c r="H2431" s="4">
        <f>E2431*G2431*Inputs!$B$4/SUMPRODUCT($E$5:$E$6785,$G$5:$G$6785)</f>
        <v>6790.9711759253478</v>
      </c>
    </row>
    <row r="2432" spans="1:8" x14ac:dyDescent="0.2">
      <c r="A2432" s="167" t="s">
        <v>9087</v>
      </c>
      <c r="B2432" s="163" t="s">
        <v>8952</v>
      </c>
      <c r="C2432" s="164" t="s">
        <v>8953</v>
      </c>
      <c r="D2432">
        <v>123</v>
      </c>
      <c r="E2432" s="4">
        <v>6918</v>
      </c>
      <c r="F2432">
        <f t="shared" si="74"/>
        <v>6</v>
      </c>
      <c r="G2432" s="6">
        <f t="shared" si="75"/>
        <v>2.4451266266449672</v>
      </c>
      <c r="H2432" s="4">
        <f>E2432*G2432*Inputs!$B$4/SUMPRODUCT($E$5:$E$6785,$G$5:$G$6785)</f>
        <v>7813.4677764596054</v>
      </c>
    </row>
    <row r="2433" spans="1:8" x14ac:dyDescent="0.2">
      <c r="A2433" s="167" t="s">
        <v>9087</v>
      </c>
      <c r="B2433" s="163" t="s">
        <v>8954</v>
      </c>
      <c r="C2433" s="164" t="s">
        <v>8955</v>
      </c>
      <c r="D2433">
        <v>97.6</v>
      </c>
      <c r="E2433" s="4">
        <v>8806</v>
      </c>
      <c r="F2433">
        <f t="shared" si="74"/>
        <v>4</v>
      </c>
      <c r="G2433" s="6">
        <f t="shared" si="75"/>
        <v>1.7099397688077311</v>
      </c>
      <c r="H2433" s="4">
        <f>E2433*G2433*Inputs!$B$4/SUMPRODUCT($E$5:$E$6785,$G$5:$G$6785)</f>
        <v>6955.3887228273006</v>
      </c>
    </row>
    <row r="2434" spans="1:8" x14ac:dyDescent="0.2">
      <c r="A2434" s="167" t="s">
        <v>9087</v>
      </c>
      <c r="B2434" s="163" t="s">
        <v>8956</v>
      </c>
      <c r="C2434" s="164" t="s">
        <v>8957</v>
      </c>
      <c r="D2434">
        <v>176.7</v>
      </c>
      <c r="E2434" s="4">
        <v>7535</v>
      </c>
      <c r="F2434">
        <f t="shared" si="74"/>
        <v>10</v>
      </c>
      <c r="G2434" s="6">
        <f t="shared" si="75"/>
        <v>4.9996826525224378</v>
      </c>
      <c r="H2434" s="4">
        <f>E2434*G2434*Inputs!$B$4/SUMPRODUCT($E$5:$E$6785,$G$5:$G$6785)</f>
        <v>17401.536964987183</v>
      </c>
    </row>
    <row r="2435" spans="1:8" x14ac:dyDescent="0.2">
      <c r="A2435" s="167" t="s">
        <v>9087</v>
      </c>
      <c r="B2435" s="163" t="s">
        <v>8958</v>
      </c>
      <c r="C2435" s="164" t="s">
        <v>8959</v>
      </c>
      <c r="D2435">
        <v>118.1</v>
      </c>
      <c r="E2435" s="4">
        <v>8539</v>
      </c>
      <c r="F2435">
        <f t="shared" si="74"/>
        <v>6</v>
      </c>
      <c r="G2435" s="6">
        <f t="shared" si="75"/>
        <v>2.4451266266449672</v>
      </c>
      <c r="H2435" s="4">
        <f>E2435*G2435*Inputs!$B$4/SUMPRODUCT($E$5:$E$6785,$G$5:$G$6785)</f>
        <v>9644.2904514583079</v>
      </c>
    </row>
    <row r="2436" spans="1:8" x14ac:dyDescent="0.2">
      <c r="A2436" s="167" t="s">
        <v>9087</v>
      </c>
      <c r="B2436" s="163" t="s">
        <v>8960</v>
      </c>
      <c r="C2436" s="164" t="s">
        <v>8961</v>
      </c>
      <c r="D2436">
        <v>120.6</v>
      </c>
      <c r="E2436" s="4">
        <v>7559</v>
      </c>
      <c r="F2436">
        <f t="shared" si="74"/>
        <v>6</v>
      </c>
      <c r="G2436" s="6">
        <f t="shared" si="75"/>
        <v>2.4451266266449672</v>
      </c>
      <c r="H2436" s="4">
        <f>E2436*G2436*Inputs!$B$4/SUMPRODUCT($E$5:$E$6785,$G$5:$G$6785)</f>
        <v>8537.4389884732809</v>
      </c>
    </row>
    <row r="2437" spans="1:8" x14ac:dyDescent="0.2">
      <c r="A2437" s="167" t="s">
        <v>9087</v>
      </c>
      <c r="B2437" s="163" t="s">
        <v>8962</v>
      </c>
      <c r="C2437" s="164" t="s">
        <v>8963</v>
      </c>
      <c r="D2437">
        <v>126.5</v>
      </c>
      <c r="E2437" s="4">
        <v>6506</v>
      </c>
      <c r="F2437">
        <f t="shared" si="74"/>
        <v>7</v>
      </c>
      <c r="G2437" s="6">
        <f t="shared" si="75"/>
        <v>2.9238940129502371</v>
      </c>
      <c r="H2437" s="4">
        <f>E2437*G2437*Inputs!$B$4/SUMPRODUCT($E$5:$E$6785,$G$5:$G$6785)</f>
        <v>8786.9387207725376</v>
      </c>
    </row>
    <row r="2438" spans="1:8" x14ac:dyDescent="0.2">
      <c r="A2438" s="167" t="s">
        <v>9087</v>
      </c>
      <c r="B2438" s="163" t="s">
        <v>8964</v>
      </c>
      <c r="C2438" s="164" t="s">
        <v>8965</v>
      </c>
      <c r="D2438">
        <v>90.1</v>
      </c>
      <c r="E2438" s="4">
        <v>8865</v>
      </c>
      <c r="F2438">
        <f t="shared" ref="F2438:F2501" si="76">VLOOKUP(D2438,$K$5:$L$15,2)</f>
        <v>4</v>
      </c>
      <c r="G2438" s="6">
        <f t="shared" ref="G2438:G2501" si="77">VLOOKUP(F2438,$L$5:$M$15,2,0)</f>
        <v>1.7099397688077311</v>
      </c>
      <c r="H2438" s="4">
        <f>E2438*G2438*Inputs!$B$4/SUMPRODUCT($E$5:$E$6785,$G$5:$G$6785)</f>
        <v>7001.9896693009332</v>
      </c>
    </row>
    <row r="2439" spans="1:8" x14ac:dyDescent="0.2">
      <c r="A2439" s="167" t="s">
        <v>9087</v>
      </c>
      <c r="B2439" s="163" t="s">
        <v>8966</v>
      </c>
      <c r="C2439" s="164" t="s">
        <v>8967</v>
      </c>
      <c r="D2439">
        <v>66.900000000000006</v>
      </c>
      <c r="E2439" s="4">
        <v>8024</v>
      </c>
      <c r="F2439">
        <f t="shared" si="76"/>
        <v>2</v>
      </c>
      <c r="G2439" s="6">
        <f t="shared" si="77"/>
        <v>1.195804741189294</v>
      </c>
      <c r="H2439" s="4">
        <f>E2439*G2439*Inputs!$B$4/SUMPRODUCT($E$5:$E$6785,$G$5:$G$6785)</f>
        <v>4432.1362602888612</v>
      </c>
    </row>
    <row r="2440" spans="1:8" x14ac:dyDescent="0.2">
      <c r="A2440" s="167" t="s">
        <v>9087</v>
      </c>
      <c r="B2440" s="163" t="s">
        <v>8968</v>
      </c>
      <c r="C2440" s="164" t="s">
        <v>8969</v>
      </c>
      <c r="D2440">
        <v>103.5</v>
      </c>
      <c r="E2440" s="4">
        <v>7005</v>
      </c>
      <c r="F2440">
        <f t="shared" si="76"/>
        <v>5</v>
      </c>
      <c r="G2440" s="6">
        <f t="shared" si="77"/>
        <v>2.0447540826884101</v>
      </c>
      <c r="H2440" s="4">
        <f>E2440*G2440*Inputs!$B$4/SUMPRODUCT($E$5:$E$6785,$G$5:$G$6785)</f>
        <v>6616.2382597158639</v>
      </c>
    </row>
    <row r="2441" spans="1:8" x14ac:dyDescent="0.2">
      <c r="A2441" s="167" t="s">
        <v>9087</v>
      </c>
      <c r="B2441" s="163" t="s">
        <v>8970</v>
      </c>
      <c r="C2441" s="164" t="s">
        <v>8971</v>
      </c>
      <c r="D2441">
        <v>81.2</v>
      </c>
      <c r="E2441" s="4">
        <v>6594</v>
      </c>
      <c r="F2441">
        <f t="shared" si="76"/>
        <v>3</v>
      </c>
      <c r="G2441" s="6">
        <f t="shared" si="77"/>
        <v>1.4299489790507947</v>
      </c>
      <c r="H2441" s="4">
        <f>E2441*G2441*Inputs!$B$4/SUMPRODUCT($E$5:$E$6785,$G$5:$G$6785)</f>
        <v>4355.4336037849935</v>
      </c>
    </row>
    <row r="2442" spans="1:8" x14ac:dyDescent="0.2">
      <c r="A2442" s="167" t="s">
        <v>8974</v>
      </c>
      <c r="B2442" s="163" t="s">
        <v>8972</v>
      </c>
      <c r="C2442" s="164" t="s">
        <v>8973</v>
      </c>
      <c r="D2442">
        <v>164.8</v>
      </c>
      <c r="E2442" s="4">
        <v>7835</v>
      </c>
      <c r="F2442">
        <f t="shared" si="76"/>
        <v>9</v>
      </c>
      <c r="G2442" s="6">
        <f t="shared" si="77"/>
        <v>4.1810192586709229</v>
      </c>
      <c r="H2442" s="4">
        <f>E2442*G2442*Inputs!$B$4/SUMPRODUCT($E$5:$E$6785,$G$5:$G$6785)</f>
        <v>15131.538303612182</v>
      </c>
    </row>
    <row r="2443" spans="1:8" x14ac:dyDescent="0.2">
      <c r="A2443" s="167" t="s">
        <v>8974</v>
      </c>
      <c r="B2443" s="163" t="s">
        <v>8975</v>
      </c>
      <c r="C2443" s="164" t="s">
        <v>8976</v>
      </c>
      <c r="D2443">
        <v>112.8</v>
      </c>
      <c r="E2443" s="4">
        <v>7638</v>
      </c>
      <c r="F2443">
        <f t="shared" si="76"/>
        <v>6</v>
      </c>
      <c r="G2443" s="6">
        <f t="shared" si="77"/>
        <v>2.4451266266449672</v>
      </c>
      <c r="H2443" s="4">
        <f>E2443*G2443*Inputs!$B$4/SUMPRODUCT($E$5:$E$6785,$G$5:$G$6785)</f>
        <v>8626.6647696730943</v>
      </c>
    </row>
    <row r="2444" spans="1:8" x14ac:dyDescent="0.2">
      <c r="A2444" s="167" t="s">
        <v>8974</v>
      </c>
      <c r="B2444" s="163" t="s">
        <v>8977</v>
      </c>
      <c r="C2444" s="164" t="s">
        <v>8978</v>
      </c>
      <c r="D2444">
        <v>143.80000000000001</v>
      </c>
      <c r="E2444" s="4">
        <v>7803</v>
      </c>
      <c r="F2444">
        <f t="shared" si="76"/>
        <v>8</v>
      </c>
      <c r="G2444" s="6">
        <f t="shared" si="77"/>
        <v>3.4964063234208851</v>
      </c>
      <c r="H2444" s="4">
        <f>E2444*G2444*Inputs!$B$4/SUMPRODUCT($E$5:$E$6785,$G$5:$G$6785)</f>
        <v>12602.17240318127</v>
      </c>
    </row>
    <row r="2445" spans="1:8" x14ac:dyDescent="0.2">
      <c r="A2445" s="167" t="s">
        <v>8974</v>
      </c>
      <c r="B2445" s="163" t="s">
        <v>8979</v>
      </c>
      <c r="C2445" s="164" t="s">
        <v>8980</v>
      </c>
      <c r="D2445">
        <v>145.9</v>
      </c>
      <c r="E2445" s="4">
        <v>8434</v>
      </c>
      <c r="F2445">
        <f t="shared" si="76"/>
        <v>8</v>
      </c>
      <c r="G2445" s="6">
        <f t="shared" si="77"/>
        <v>3.4964063234208851</v>
      </c>
      <c r="H2445" s="4">
        <f>E2445*G2445*Inputs!$B$4/SUMPRODUCT($E$5:$E$6785,$G$5:$G$6785)</f>
        <v>13621.263879076103</v>
      </c>
    </row>
    <row r="2446" spans="1:8" x14ac:dyDescent="0.2">
      <c r="A2446" s="167" t="s">
        <v>8974</v>
      </c>
      <c r="B2446" s="163" t="s">
        <v>8981</v>
      </c>
      <c r="C2446" s="164" t="s">
        <v>8982</v>
      </c>
      <c r="D2446">
        <v>106.1</v>
      </c>
      <c r="E2446" s="4">
        <v>6645</v>
      </c>
      <c r="F2446">
        <f t="shared" si="76"/>
        <v>5</v>
      </c>
      <c r="G2446" s="6">
        <f t="shared" si="77"/>
        <v>2.0447540826884101</v>
      </c>
      <c r="H2446" s="4">
        <f>E2446*G2446*Inputs!$B$4/SUMPRODUCT($E$5:$E$6785,$G$5:$G$6785)</f>
        <v>6276.2174497947053</v>
      </c>
    </row>
    <row r="2447" spans="1:8" x14ac:dyDescent="0.2">
      <c r="A2447" s="167" t="s">
        <v>8974</v>
      </c>
      <c r="B2447" s="163" t="s">
        <v>8983</v>
      </c>
      <c r="C2447" s="164" t="s">
        <v>8984</v>
      </c>
      <c r="D2447">
        <v>72.599999999999994</v>
      </c>
      <c r="E2447" s="4">
        <v>5769</v>
      </c>
      <c r="F2447">
        <f t="shared" si="76"/>
        <v>2</v>
      </c>
      <c r="G2447" s="6">
        <f t="shared" si="77"/>
        <v>1.195804741189294</v>
      </c>
      <c r="H2447" s="4">
        <f>E2447*G2447*Inputs!$B$4/SUMPRODUCT($E$5:$E$6785,$G$5:$G$6785)</f>
        <v>3186.5645669998053</v>
      </c>
    </row>
    <row r="2448" spans="1:8" x14ac:dyDescent="0.2">
      <c r="A2448" s="167" t="s">
        <v>8974</v>
      </c>
      <c r="B2448" s="163" t="s">
        <v>8985</v>
      </c>
      <c r="C2448" s="164" t="s">
        <v>8986</v>
      </c>
      <c r="D2448">
        <v>91.1</v>
      </c>
      <c r="E2448" s="4">
        <v>5845</v>
      </c>
      <c r="F2448">
        <f t="shared" si="76"/>
        <v>4</v>
      </c>
      <c r="G2448" s="6">
        <f t="shared" si="77"/>
        <v>1.7099397688077311</v>
      </c>
      <c r="H2448" s="4">
        <f>E2448*G2448*Inputs!$B$4/SUMPRODUCT($E$5:$E$6785,$G$5:$G$6785)</f>
        <v>4616.653087091252</v>
      </c>
    </row>
    <row r="2449" spans="1:8" x14ac:dyDescent="0.2">
      <c r="A2449" s="167" t="s">
        <v>8974</v>
      </c>
      <c r="B2449" s="163" t="s">
        <v>8987</v>
      </c>
      <c r="C2449" s="164" t="s">
        <v>8988</v>
      </c>
      <c r="D2449">
        <v>110.8</v>
      </c>
      <c r="E2449" s="4">
        <v>6973</v>
      </c>
      <c r="F2449">
        <f t="shared" si="76"/>
        <v>5</v>
      </c>
      <c r="G2449" s="6">
        <f t="shared" si="77"/>
        <v>2.0447540826884101</v>
      </c>
      <c r="H2449" s="4">
        <f>E2449*G2449*Inputs!$B$4/SUMPRODUCT($E$5:$E$6785,$G$5:$G$6785)</f>
        <v>6586.0141877228716</v>
      </c>
    </row>
    <row r="2450" spans="1:8" x14ac:dyDescent="0.2">
      <c r="A2450" s="167" t="s">
        <v>8974</v>
      </c>
      <c r="B2450" s="163" t="s">
        <v>8989</v>
      </c>
      <c r="C2450" s="164" t="s">
        <v>8990</v>
      </c>
      <c r="D2450">
        <v>117.9</v>
      </c>
      <c r="E2450" s="4">
        <v>6065</v>
      </c>
      <c r="F2450">
        <f t="shared" si="76"/>
        <v>6</v>
      </c>
      <c r="G2450" s="6">
        <f t="shared" si="77"/>
        <v>2.4451266266449672</v>
      </c>
      <c r="H2450" s="4">
        <f>E2450*G2450*Inputs!$B$4/SUMPRODUCT($E$5:$E$6785,$G$5:$G$6785)</f>
        <v>6850.0552275552918</v>
      </c>
    </row>
    <row r="2451" spans="1:8" x14ac:dyDescent="0.2">
      <c r="A2451" s="167" t="s">
        <v>8974</v>
      </c>
      <c r="B2451" s="163" t="s">
        <v>8991</v>
      </c>
      <c r="C2451" s="164" t="s">
        <v>8992</v>
      </c>
      <c r="D2451">
        <v>160.1</v>
      </c>
      <c r="E2451" s="4">
        <v>5955</v>
      </c>
      <c r="F2451">
        <f t="shared" si="76"/>
        <v>9</v>
      </c>
      <c r="G2451" s="6">
        <f t="shared" si="77"/>
        <v>4.1810192586709229</v>
      </c>
      <c r="H2451" s="4">
        <f>E2451*G2451*Inputs!$B$4/SUMPRODUCT($E$5:$E$6785,$G$5:$G$6785)</f>
        <v>11500.741620677798</v>
      </c>
    </row>
    <row r="2452" spans="1:8" x14ac:dyDescent="0.2">
      <c r="A2452" s="167" t="s">
        <v>8974</v>
      </c>
      <c r="B2452" s="163" t="s">
        <v>8993</v>
      </c>
      <c r="C2452" s="164" t="s">
        <v>8994</v>
      </c>
      <c r="D2452">
        <v>143.5</v>
      </c>
      <c r="E2452" s="4">
        <v>7487</v>
      </c>
      <c r="F2452">
        <f t="shared" si="76"/>
        <v>8</v>
      </c>
      <c r="G2452" s="6">
        <f t="shared" si="77"/>
        <v>3.4964063234208851</v>
      </c>
      <c r="H2452" s="4">
        <f>E2452*G2452*Inputs!$B$4/SUMPRODUCT($E$5:$E$6785,$G$5:$G$6785)</f>
        <v>12091.819144254539</v>
      </c>
    </row>
    <row r="2453" spans="1:8" x14ac:dyDescent="0.2">
      <c r="A2453" s="167" t="s">
        <v>8974</v>
      </c>
      <c r="B2453" s="163" t="s">
        <v>8995</v>
      </c>
      <c r="C2453" s="164" t="s">
        <v>8996</v>
      </c>
      <c r="D2453">
        <v>87.5</v>
      </c>
      <c r="E2453" s="4">
        <v>8208</v>
      </c>
      <c r="F2453">
        <f t="shared" si="76"/>
        <v>4</v>
      </c>
      <c r="G2453" s="6">
        <f t="shared" si="77"/>
        <v>1.7099397688077311</v>
      </c>
      <c r="H2453" s="4">
        <f>E2453*G2453*Inputs!$B$4/SUMPRODUCT($E$5:$E$6785,$G$5:$G$6785)</f>
        <v>6483.0604856877681</v>
      </c>
    </row>
    <row r="2454" spans="1:8" x14ac:dyDescent="0.2">
      <c r="A2454" s="167" t="s">
        <v>8974</v>
      </c>
      <c r="B2454" s="163" t="s">
        <v>8997</v>
      </c>
      <c r="C2454" s="164" t="s">
        <v>8998</v>
      </c>
      <c r="D2454">
        <v>101.5</v>
      </c>
      <c r="E2454" s="4">
        <v>6956</v>
      </c>
      <c r="F2454">
        <f t="shared" si="76"/>
        <v>5</v>
      </c>
      <c r="G2454" s="6">
        <f t="shared" si="77"/>
        <v>2.0447540826884101</v>
      </c>
      <c r="H2454" s="4">
        <f>E2454*G2454*Inputs!$B$4/SUMPRODUCT($E$5:$E$6785,$G$5:$G$6785)</f>
        <v>6569.9576494765952</v>
      </c>
    </row>
    <row r="2455" spans="1:8" x14ac:dyDescent="0.2">
      <c r="A2455" s="167" t="s">
        <v>8974</v>
      </c>
      <c r="B2455" s="163" t="s">
        <v>8999</v>
      </c>
      <c r="C2455" s="164" t="s">
        <v>2126</v>
      </c>
      <c r="D2455">
        <v>90.2</v>
      </c>
      <c r="E2455" s="4">
        <v>7144</v>
      </c>
      <c r="F2455">
        <f t="shared" si="76"/>
        <v>4</v>
      </c>
      <c r="G2455" s="6">
        <f t="shared" si="77"/>
        <v>1.7099397688077311</v>
      </c>
      <c r="H2455" s="4">
        <f>E2455*G2455*Inputs!$B$4/SUMPRODUCT($E$5:$E$6785,$G$5:$G$6785)</f>
        <v>5642.6637560615745</v>
      </c>
    </row>
    <row r="2456" spans="1:8" x14ac:dyDescent="0.2">
      <c r="A2456" s="167" t="s">
        <v>8974</v>
      </c>
      <c r="B2456" s="163" t="s">
        <v>2127</v>
      </c>
      <c r="C2456" s="164" t="s">
        <v>2128</v>
      </c>
      <c r="D2456">
        <v>150.30000000000001</v>
      </c>
      <c r="E2456" s="4">
        <v>7870</v>
      </c>
      <c r="F2456">
        <f t="shared" si="76"/>
        <v>9</v>
      </c>
      <c r="G2456" s="6">
        <f t="shared" si="77"/>
        <v>4.1810192586709229</v>
      </c>
      <c r="H2456" s="4">
        <f>E2456*G2456*Inputs!$B$4/SUMPRODUCT($E$5:$E$6785,$G$5:$G$6785)</f>
        <v>15199.132922709363</v>
      </c>
    </row>
    <row r="2457" spans="1:8" x14ac:dyDescent="0.2">
      <c r="A2457" s="167" t="s">
        <v>8974</v>
      </c>
      <c r="B2457" s="163" t="s">
        <v>2129</v>
      </c>
      <c r="C2457" s="164" t="s">
        <v>2130</v>
      </c>
      <c r="D2457">
        <v>145.1</v>
      </c>
      <c r="E2457" s="4">
        <v>9396</v>
      </c>
      <c r="F2457">
        <f t="shared" si="76"/>
        <v>8</v>
      </c>
      <c r="G2457" s="6">
        <f t="shared" si="77"/>
        <v>3.4964063234208851</v>
      </c>
      <c r="H2457" s="4">
        <f>E2457*G2457*Inputs!$B$4/SUMPRODUCT($E$5:$E$6785,$G$5:$G$6785)</f>
        <v>15174.934243277101</v>
      </c>
    </row>
    <row r="2458" spans="1:8" x14ac:dyDescent="0.2">
      <c r="A2458" s="167" t="s">
        <v>8974</v>
      </c>
      <c r="B2458" s="163" t="s">
        <v>2131</v>
      </c>
      <c r="C2458" s="164" t="s">
        <v>2132</v>
      </c>
      <c r="D2458">
        <v>153.5</v>
      </c>
      <c r="E2458" s="4">
        <v>8005</v>
      </c>
      <c r="F2458">
        <f t="shared" si="76"/>
        <v>9</v>
      </c>
      <c r="G2458" s="6">
        <f t="shared" si="77"/>
        <v>4.1810192586709229</v>
      </c>
      <c r="H2458" s="4">
        <f>E2458*G2458*Inputs!$B$4/SUMPRODUCT($E$5:$E$6785,$G$5:$G$6785)</f>
        <v>15459.855024941355</v>
      </c>
    </row>
    <row r="2459" spans="1:8" x14ac:dyDescent="0.2">
      <c r="A2459" s="167" t="s">
        <v>8974</v>
      </c>
      <c r="B2459" s="163" t="s">
        <v>2133</v>
      </c>
      <c r="C2459" s="164" t="s">
        <v>2134</v>
      </c>
      <c r="D2459">
        <v>100.5</v>
      </c>
      <c r="E2459" s="4">
        <v>6086</v>
      </c>
      <c r="F2459">
        <f t="shared" si="76"/>
        <v>5</v>
      </c>
      <c r="G2459" s="6">
        <f t="shared" si="77"/>
        <v>2.0447540826884101</v>
      </c>
      <c r="H2459" s="4">
        <f>E2459*G2459*Inputs!$B$4/SUMPRODUCT($E$5:$E$6785,$G$5:$G$6785)</f>
        <v>5748.24069216713</v>
      </c>
    </row>
    <row r="2460" spans="1:8" x14ac:dyDescent="0.2">
      <c r="A2460" s="167" t="s">
        <v>8974</v>
      </c>
      <c r="B2460" s="163" t="s">
        <v>2135</v>
      </c>
      <c r="C2460" s="164" t="s">
        <v>2136</v>
      </c>
      <c r="D2460">
        <v>119.5</v>
      </c>
      <c r="E2460" s="4">
        <v>7029</v>
      </c>
      <c r="F2460">
        <f t="shared" si="76"/>
        <v>6</v>
      </c>
      <c r="G2460" s="6">
        <f t="shared" si="77"/>
        <v>2.4451266266449672</v>
      </c>
      <c r="H2460" s="4">
        <f>E2460*G2460*Inputs!$B$4/SUMPRODUCT($E$5:$E$6785,$G$5:$G$6785)</f>
        <v>7938.8356462466863</v>
      </c>
    </row>
    <row r="2461" spans="1:8" x14ac:dyDescent="0.2">
      <c r="A2461" s="167" t="s">
        <v>8974</v>
      </c>
      <c r="B2461" s="163" t="s">
        <v>2137</v>
      </c>
      <c r="C2461" s="164" t="s">
        <v>2138</v>
      </c>
      <c r="D2461">
        <v>130</v>
      </c>
      <c r="E2461" s="4">
        <v>7770</v>
      </c>
      <c r="F2461">
        <f t="shared" si="76"/>
        <v>7</v>
      </c>
      <c r="G2461" s="6">
        <f t="shared" si="77"/>
        <v>2.9238940129502371</v>
      </c>
      <c r="H2461" s="4">
        <f>E2461*G2461*Inputs!$B$4/SUMPRODUCT($E$5:$E$6785,$G$5:$G$6785)</f>
        <v>10494.084515893426</v>
      </c>
    </row>
    <row r="2462" spans="1:8" x14ac:dyDescent="0.2">
      <c r="A2462" s="167" t="s">
        <v>8974</v>
      </c>
      <c r="B2462" s="163" t="s">
        <v>2139</v>
      </c>
      <c r="C2462" s="164" t="s">
        <v>2140</v>
      </c>
      <c r="D2462">
        <v>102.2</v>
      </c>
      <c r="E2462" s="4">
        <v>8821</v>
      </c>
      <c r="F2462">
        <f t="shared" si="76"/>
        <v>5</v>
      </c>
      <c r="G2462" s="6">
        <f t="shared" si="77"/>
        <v>2.0447540826884101</v>
      </c>
      <c r="H2462" s="4">
        <f>E2462*G2462*Inputs!$B$4/SUMPRODUCT($E$5:$E$6785,$G$5:$G$6785)</f>
        <v>8331.4543453181486</v>
      </c>
    </row>
    <row r="2463" spans="1:8" x14ac:dyDescent="0.2">
      <c r="A2463" s="167" t="s">
        <v>8974</v>
      </c>
      <c r="B2463" s="163" t="s">
        <v>2141</v>
      </c>
      <c r="C2463" s="164" t="s">
        <v>2142</v>
      </c>
      <c r="D2463">
        <v>111.9</v>
      </c>
      <c r="E2463" s="4">
        <v>9709</v>
      </c>
      <c r="F2463">
        <f t="shared" si="76"/>
        <v>6</v>
      </c>
      <c r="G2463" s="6">
        <f t="shared" si="77"/>
        <v>2.4451266266449672</v>
      </c>
      <c r="H2463" s="4">
        <f>E2463*G2463*Inputs!$B$4/SUMPRODUCT($E$5:$E$6785,$G$5:$G$6785)</f>
        <v>10965.735565430226</v>
      </c>
    </row>
    <row r="2464" spans="1:8" x14ac:dyDescent="0.2">
      <c r="A2464" s="167" t="s">
        <v>8974</v>
      </c>
      <c r="B2464" s="163" t="s">
        <v>2143</v>
      </c>
      <c r="C2464" s="164" t="s">
        <v>2144</v>
      </c>
      <c r="D2464">
        <v>73.8</v>
      </c>
      <c r="E2464" s="4">
        <v>7062</v>
      </c>
      <c r="F2464">
        <f t="shared" si="76"/>
        <v>2</v>
      </c>
      <c r="G2464" s="6">
        <f t="shared" si="77"/>
        <v>1.195804741189294</v>
      </c>
      <c r="H2464" s="4">
        <f>E2464*G2464*Inputs!$B$4/SUMPRODUCT($E$5:$E$6785,$G$5:$G$6785)</f>
        <v>3900.7659858125544</v>
      </c>
    </row>
    <row r="2465" spans="1:8" x14ac:dyDescent="0.2">
      <c r="A2465" s="167" t="s">
        <v>8974</v>
      </c>
      <c r="B2465" s="163" t="s">
        <v>2145</v>
      </c>
      <c r="C2465" s="164" t="s">
        <v>2146</v>
      </c>
      <c r="D2465">
        <v>100.9</v>
      </c>
      <c r="E2465" s="4">
        <v>9848</v>
      </c>
      <c r="F2465">
        <f t="shared" si="76"/>
        <v>5</v>
      </c>
      <c r="G2465" s="6">
        <f t="shared" si="77"/>
        <v>2.0447540826884101</v>
      </c>
      <c r="H2465" s="4">
        <f>E2465*G2465*Inputs!$B$4/SUMPRODUCT($E$5:$E$6785,$G$5:$G$6785)</f>
        <v>9301.4581558432292</v>
      </c>
    </row>
    <row r="2466" spans="1:8" x14ac:dyDescent="0.2">
      <c r="A2466" s="167" t="s">
        <v>8974</v>
      </c>
      <c r="B2466" s="163" t="s">
        <v>2147</v>
      </c>
      <c r="C2466" s="164" t="s">
        <v>2148</v>
      </c>
      <c r="D2466">
        <v>112.7</v>
      </c>
      <c r="E2466" s="4">
        <v>7289</v>
      </c>
      <c r="F2466">
        <f t="shared" si="76"/>
        <v>6</v>
      </c>
      <c r="G2466" s="6">
        <f t="shared" si="77"/>
        <v>2.4451266266449672</v>
      </c>
      <c r="H2466" s="4">
        <f>E2466*G2466*Inputs!$B$4/SUMPRODUCT($E$5:$E$6785,$G$5:$G$6785)</f>
        <v>8232.4901160182235</v>
      </c>
    </row>
    <row r="2467" spans="1:8" x14ac:dyDescent="0.2">
      <c r="A2467" s="167" t="s">
        <v>8974</v>
      </c>
      <c r="B2467" s="163" t="s">
        <v>2149</v>
      </c>
      <c r="C2467" s="164" t="s">
        <v>6772</v>
      </c>
      <c r="D2467">
        <v>152.4</v>
      </c>
      <c r="E2467" s="4">
        <v>9136</v>
      </c>
      <c r="F2467">
        <f t="shared" si="76"/>
        <v>9</v>
      </c>
      <c r="G2467" s="6">
        <f t="shared" si="77"/>
        <v>4.1810192586709229</v>
      </c>
      <c r="H2467" s="4">
        <f>E2467*G2467*Inputs!$B$4/SUMPRODUCT($E$5:$E$6785,$G$5:$G$6785)</f>
        <v>17644.126859196029</v>
      </c>
    </row>
    <row r="2468" spans="1:8" x14ac:dyDescent="0.2">
      <c r="A2468" s="167" t="s">
        <v>8974</v>
      </c>
      <c r="B2468" s="163" t="s">
        <v>6773</v>
      </c>
      <c r="C2468" s="164" t="s">
        <v>6774</v>
      </c>
      <c r="D2468">
        <v>133.30000000000001</v>
      </c>
      <c r="E2468" s="4">
        <v>7981</v>
      </c>
      <c r="F2468">
        <f t="shared" si="76"/>
        <v>7</v>
      </c>
      <c r="G2468" s="6">
        <f t="shared" si="77"/>
        <v>2.9238940129502371</v>
      </c>
      <c r="H2468" s="4">
        <f>E2468*G2468*Inputs!$B$4/SUMPRODUCT($E$5:$E$6785,$G$5:$G$6785)</f>
        <v>10779.059011756168</v>
      </c>
    </row>
    <row r="2469" spans="1:8" x14ac:dyDescent="0.2">
      <c r="A2469" s="167" t="s">
        <v>8974</v>
      </c>
      <c r="B2469" s="163" t="s">
        <v>6775</v>
      </c>
      <c r="C2469" s="164" t="s">
        <v>6776</v>
      </c>
      <c r="D2469">
        <v>101.8</v>
      </c>
      <c r="E2469" s="4">
        <v>5947</v>
      </c>
      <c r="F2469">
        <f t="shared" si="76"/>
        <v>5</v>
      </c>
      <c r="G2469" s="6">
        <f t="shared" si="77"/>
        <v>2.0447540826884101</v>
      </c>
      <c r="H2469" s="4">
        <f>E2469*G2469*Inputs!$B$4/SUMPRODUCT($E$5:$E$6785,$G$5:$G$6785)</f>
        <v>5616.9548794475722</v>
      </c>
    </row>
    <row r="2470" spans="1:8" x14ac:dyDescent="0.2">
      <c r="A2470" s="167" t="s">
        <v>8974</v>
      </c>
      <c r="B2470" s="163" t="s">
        <v>6777</v>
      </c>
      <c r="C2470" s="164" t="s">
        <v>6778</v>
      </c>
      <c r="D2470">
        <v>97.4</v>
      </c>
      <c r="E2470" s="4">
        <v>8721</v>
      </c>
      <c r="F2470">
        <f t="shared" si="76"/>
        <v>4</v>
      </c>
      <c r="G2470" s="6">
        <f t="shared" si="77"/>
        <v>1.7099397688077311</v>
      </c>
      <c r="H2470" s="4">
        <f>E2470*G2470*Inputs!$B$4/SUMPRODUCT($E$5:$E$6785,$G$5:$G$6785)</f>
        <v>6888.2517660432541</v>
      </c>
    </row>
    <row r="2471" spans="1:8" x14ac:dyDescent="0.2">
      <c r="A2471" s="167" t="s">
        <v>8974</v>
      </c>
      <c r="B2471" s="163" t="s">
        <v>6779</v>
      </c>
      <c r="C2471" s="164" t="s">
        <v>6780</v>
      </c>
      <c r="D2471">
        <v>140.69999999999999</v>
      </c>
      <c r="E2471" s="4">
        <v>8263</v>
      </c>
      <c r="F2471">
        <f t="shared" si="76"/>
        <v>8</v>
      </c>
      <c r="G2471" s="6">
        <f t="shared" si="77"/>
        <v>3.4964063234208851</v>
      </c>
      <c r="H2471" s="4">
        <f>E2471*G2471*Inputs!$B$4/SUMPRODUCT($E$5:$E$6785,$G$5:$G$6785)</f>
        <v>13345.091704150562</v>
      </c>
    </row>
    <row r="2472" spans="1:8" x14ac:dyDescent="0.2">
      <c r="A2472" s="167" t="s">
        <v>8974</v>
      </c>
      <c r="B2472" s="163" t="s">
        <v>6781</v>
      </c>
      <c r="C2472" s="164" t="s">
        <v>6782</v>
      </c>
      <c r="D2472">
        <v>75.7</v>
      </c>
      <c r="E2472" s="4">
        <v>5916</v>
      </c>
      <c r="F2472">
        <f t="shared" si="76"/>
        <v>3</v>
      </c>
      <c r="G2472" s="6">
        <f t="shared" si="77"/>
        <v>1.4299489790507947</v>
      </c>
      <c r="H2472" s="4">
        <f>E2472*G2472*Inputs!$B$4/SUMPRODUCT($E$5:$E$6785,$G$5:$G$6785)</f>
        <v>3907.6046709117404</v>
      </c>
    </row>
    <row r="2473" spans="1:8" x14ac:dyDescent="0.2">
      <c r="A2473" s="167" t="s">
        <v>8974</v>
      </c>
      <c r="B2473" s="163" t="s">
        <v>6783</v>
      </c>
      <c r="C2473" s="164" t="s">
        <v>9061</v>
      </c>
      <c r="D2473">
        <v>76.2</v>
      </c>
      <c r="E2473" s="4">
        <v>6075</v>
      </c>
      <c r="F2473">
        <f t="shared" si="76"/>
        <v>3</v>
      </c>
      <c r="G2473" s="6">
        <f t="shared" si="77"/>
        <v>1.4299489790507947</v>
      </c>
      <c r="H2473" s="4">
        <f>E2473*G2473*Inputs!$B$4/SUMPRODUCT($E$5:$E$6785,$G$5:$G$6785)</f>
        <v>4012.6265003023709</v>
      </c>
    </row>
    <row r="2474" spans="1:8" x14ac:dyDescent="0.2">
      <c r="A2474" s="167" t="s">
        <v>8974</v>
      </c>
      <c r="B2474" s="163" t="s">
        <v>9062</v>
      </c>
      <c r="C2474" s="164" t="s">
        <v>9063</v>
      </c>
      <c r="D2474">
        <v>62.6</v>
      </c>
      <c r="E2474" s="4">
        <v>6049</v>
      </c>
      <c r="F2474">
        <f t="shared" si="76"/>
        <v>2</v>
      </c>
      <c r="G2474" s="6">
        <f t="shared" si="77"/>
        <v>1.195804741189294</v>
      </c>
      <c r="H2474" s="4">
        <f>E2474*G2474*Inputs!$B$4/SUMPRODUCT($E$5:$E$6785,$G$5:$G$6785)</f>
        <v>3341.2253537496658</v>
      </c>
    </row>
    <row r="2475" spans="1:8" x14ac:dyDescent="0.2">
      <c r="A2475" s="167" t="s">
        <v>8974</v>
      </c>
      <c r="B2475" s="163" t="s">
        <v>9064</v>
      </c>
      <c r="C2475" s="164" t="s">
        <v>9065</v>
      </c>
      <c r="D2475">
        <v>83.2</v>
      </c>
      <c r="E2475" s="4">
        <v>10348</v>
      </c>
      <c r="F2475">
        <f t="shared" si="76"/>
        <v>3</v>
      </c>
      <c r="G2475" s="6">
        <f t="shared" si="77"/>
        <v>1.4299489790507947</v>
      </c>
      <c r="H2475" s="4">
        <f>E2475*G2475*Inputs!$B$4/SUMPRODUCT($E$5:$E$6785,$G$5:$G$6785)</f>
        <v>6835.0056008442698</v>
      </c>
    </row>
    <row r="2476" spans="1:8" x14ac:dyDescent="0.2">
      <c r="A2476" s="167" t="s">
        <v>8974</v>
      </c>
      <c r="B2476" s="163" t="s">
        <v>9066</v>
      </c>
      <c r="C2476" s="164" t="s">
        <v>9067</v>
      </c>
      <c r="D2476">
        <v>101.3</v>
      </c>
      <c r="E2476" s="4">
        <v>5873</v>
      </c>
      <c r="F2476">
        <f t="shared" si="76"/>
        <v>5</v>
      </c>
      <c r="G2476" s="6">
        <f t="shared" si="77"/>
        <v>2.0447540826884101</v>
      </c>
      <c r="H2476" s="4">
        <f>E2476*G2476*Inputs!$B$4/SUMPRODUCT($E$5:$E$6785,$G$5:$G$6785)</f>
        <v>5547.0617129637785</v>
      </c>
    </row>
    <row r="2477" spans="1:8" x14ac:dyDescent="0.2">
      <c r="A2477" s="167" t="s">
        <v>8974</v>
      </c>
      <c r="B2477" s="163" t="s">
        <v>9068</v>
      </c>
      <c r="C2477" s="164" t="s">
        <v>9069</v>
      </c>
      <c r="D2477">
        <v>87.7</v>
      </c>
      <c r="E2477" s="4">
        <v>6370</v>
      </c>
      <c r="F2477">
        <f t="shared" si="76"/>
        <v>4</v>
      </c>
      <c r="G2477" s="6">
        <f t="shared" si="77"/>
        <v>1.7099397688077311</v>
      </c>
      <c r="H2477" s="4">
        <f>E2477*G2477*Inputs!$B$4/SUMPRODUCT($E$5:$E$6785,$G$5:$G$6785)</f>
        <v>5031.3225260515446</v>
      </c>
    </row>
    <row r="2478" spans="1:8" x14ac:dyDescent="0.2">
      <c r="A2478" s="167" t="s">
        <v>8974</v>
      </c>
      <c r="B2478" s="163" t="s">
        <v>9070</v>
      </c>
      <c r="C2478" s="164" t="s">
        <v>9071</v>
      </c>
      <c r="D2478">
        <v>107.5</v>
      </c>
      <c r="E2478" s="4">
        <v>6083</v>
      </c>
      <c r="F2478">
        <f t="shared" si="76"/>
        <v>5</v>
      </c>
      <c r="G2478" s="6">
        <f t="shared" si="77"/>
        <v>2.0447540826884101</v>
      </c>
      <c r="H2478" s="4">
        <f>E2478*G2478*Inputs!$B$4/SUMPRODUCT($E$5:$E$6785,$G$5:$G$6785)</f>
        <v>5745.4071854177873</v>
      </c>
    </row>
    <row r="2479" spans="1:8" x14ac:dyDescent="0.2">
      <c r="A2479" s="167" t="s">
        <v>8974</v>
      </c>
      <c r="B2479" s="163" t="s">
        <v>9072</v>
      </c>
      <c r="C2479" s="164" t="s">
        <v>9073</v>
      </c>
      <c r="D2479">
        <v>74.3</v>
      </c>
      <c r="E2479" s="4">
        <v>5643</v>
      </c>
      <c r="F2479">
        <f t="shared" si="76"/>
        <v>3</v>
      </c>
      <c r="G2479" s="6">
        <f t="shared" si="77"/>
        <v>1.4299489790507947</v>
      </c>
      <c r="H2479" s="4">
        <f>E2479*G2479*Inputs!$B$4/SUMPRODUCT($E$5:$E$6785,$G$5:$G$6785)</f>
        <v>3727.2841713919802</v>
      </c>
    </row>
    <row r="2480" spans="1:8" x14ac:dyDescent="0.2">
      <c r="A2480" s="167" t="s">
        <v>8974</v>
      </c>
      <c r="B2480" s="163" t="s">
        <v>9074</v>
      </c>
      <c r="C2480" s="164" t="s">
        <v>9075</v>
      </c>
      <c r="D2480">
        <v>172.9</v>
      </c>
      <c r="E2480" s="4">
        <v>5823</v>
      </c>
      <c r="F2480">
        <f t="shared" si="76"/>
        <v>10</v>
      </c>
      <c r="G2480" s="6">
        <f t="shared" si="77"/>
        <v>4.9996826525224378</v>
      </c>
      <c r="H2480" s="4">
        <f>E2480*G2480*Inputs!$B$4/SUMPRODUCT($E$5:$E$6785,$G$5:$G$6785)</f>
        <v>13447.796914017299</v>
      </c>
    </row>
    <row r="2481" spans="1:8" x14ac:dyDescent="0.2">
      <c r="A2481" s="167" t="s">
        <v>8974</v>
      </c>
      <c r="B2481" s="163" t="s">
        <v>9076</v>
      </c>
      <c r="C2481" s="164" t="s">
        <v>9077</v>
      </c>
      <c r="D2481">
        <v>105.1</v>
      </c>
      <c r="E2481" s="4">
        <v>6297</v>
      </c>
      <c r="F2481">
        <f t="shared" si="76"/>
        <v>5</v>
      </c>
      <c r="G2481" s="6">
        <f t="shared" si="77"/>
        <v>2.0447540826884101</v>
      </c>
      <c r="H2481" s="4">
        <f>E2481*G2481*Inputs!$B$4/SUMPRODUCT($E$5:$E$6785,$G$5:$G$6785)</f>
        <v>5947.53066687092</v>
      </c>
    </row>
    <row r="2482" spans="1:8" x14ac:dyDescent="0.2">
      <c r="A2482" s="167" t="s">
        <v>8974</v>
      </c>
      <c r="B2482" s="163" t="s">
        <v>9078</v>
      </c>
      <c r="C2482" s="164" t="s">
        <v>9079</v>
      </c>
      <c r="D2482">
        <v>118.9</v>
      </c>
      <c r="E2482" s="4">
        <v>6064</v>
      </c>
      <c r="F2482">
        <f t="shared" si="76"/>
        <v>6</v>
      </c>
      <c r="G2482" s="6">
        <f t="shared" si="77"/>
        <v>2.4451266266449672</v>
      </c>
      <c r="H2482" s="4">
        <f>E2482*G2482*Inputs!$B$4/SUMPRODUCT($E$5:$E$6785,$G$5:$G$6785)</f>
        <v>6848.9257872869393</v>
      </c>
    </row>
    <row r="2483" spans="1:8" x14ac:dyDescent="0.2">
      <c r="A2483" s="167" t="s">
        <v>8974</v>
      </c>
      <c r="B2483" s="163" t="s">
        <v>9080</v>
      </c>
      <c r="C2483" s="164" t="s">
        <v>9021</v>
      </c>
      <c r="D2483">
        <v>129.4</v>
      </c>
      <c r="E2483" s="4">
        <v>8256</v>
      </c>
      <c r="F2483">
        <f t="shared" si="76"/>
        <v>7</v>
      </c>
      <c r="G2483" s="6">
        <f t="shared" si="77"/>
        <v>2.9238940129502371</v>
      </c>
      <c r="H2483" s="4">
        <f>E2483*G2483*Inputs!$B$4/SUMPRODUCT($E$5:$E$6785,$G$5:$G$6785)</f>
        <v>11150.471269397183</v>
      </c>
    </row>
    <row r="2484" spans="1:8" x14ac:dyDescent="0.2">
      <c r="A2484" s="167" t="s">
        <v>8974</v>
      </c>
      <c r="B2484" s="163" t="s">
        <v>9022</v>
      </c>
      <c r="C2484" s="164" t="s">
        <v>9023</v>
      </c>
      <c r="D2484">
        <v>107.1</v>
      </c>
      <c r="E2484" s="4">
        <v>6053</v>
      </c>
      <c r="F2484">
        <f t="shared" si="76"/>
        <v>5</v>
      </c>
      <c r="G2484" s="6">
        <f t="shared" si="77"/>
        <v>2.0447540826884101</v>
      </c>
      <c r="H2484" s="4">
        <f>E2484*G2484*Inputs!$B$4/SUMPRODUCT($E$5:$E$6785,$G$5:$G$6785)</f>
        <v>5717.0721179243574</v>
      </c>
    </row>
    <row r="2485" spans="1:8" x14ac:dyDescent="0.2">
      <c r="A2485" s="167" t="s">
        <v>8974</v>
      </c>
      <c r="B2485" s="163" t="s">
        <v>9024</v>
      </c>
      <c r="C2485" s="164" t="s">
        <v>9025</v>
      </c>
      <c r="D2485">
        <v>141.19999999999999</v>
      </c>
      <c r="E2485" s="4">
        <v>6432</v>
      </c>
      <c r="F2485">
        <f t="shared" si="76"/>
        <v>8</v>
      </c>
      <c r="G2485" s="6">
        <f t="shared" si="77"/>
        <v>3.4964063234208851</v>
      </c>
      <c r="H2485" s="4">
        <f>E2485*G2485*Inputs!$B$4/SUMPRODUCT($E$5:$E$6785,$G$5:$G$6785)</f>
        <v>10387.949877901054</v>
      </c>
    </row>
    <row r="2486" spans="1:8" x14ac:dyDescent="0.2">
      <c r="A2486" s="167" t="s">
        <v>8974</v>
      </c>
      <c r="B2486" s="163" t="s">
        <v>9026</v>
      </c>
      <c r="C2486" s="164" t="s">
        <v>9027</v>
      </c>
      <c r="D2486">
        <v>168.8</v>
      </c>
      <c r="E2486" s="4">
        <v>6601</v>
      </c>
      <c r="F2486">
        <f t="shared" si="76"/>
        <v>10</v>
      </c>
      <c r="G2486" s="6">
        <f t="shared" si="77"/>
        <v>4.9996826525224378</v>
      </c>
      <c r="H2486" s="4">
        <f>E2486*G2486*Inputs!$B$4/SUMPRODUCT($E$5:$E$6785,$G$5:$G$6785)</f>
        <v>15244.531586712725</v>
      </c>
    </row>
    <row r="2487" spans="1:8" x14ac:dyDescent="0.2">
      <c r="A2487" s="167" t="s">
        <v>4601</v>
      </c>
      <c r="B2487" s="163" t="s">
        <v>9028</v>
      </c>
      <c r="C2487" s="164" t="s">
        <v>9029</v>
      </c>
      <c r="D2487">
        <v>94</v>
      </c>
      <c r="E2487" s="4">
        <v>9060</v>
      </c>
      <c r="F2487">
        <f t="shared" si="76"/>
        <v>4</v>
      </c>
      <c r="G2487" s="6">
        <f t="shared" si="77"/>
        <v>1.7099397688077311</v>
      </c>
      <c r="H2487" s="4">
        <f>E2487*G2487*Inputs!$B$4/SUMPRODUCT($E$5:$E$6785,$G$5:$G$6785)</f>
        <v>7156.0097466290408</v>
      </c>
    </row>
    <row r="2488" spans="1:8" x14ac:dyDescent="0.2">
      <c r="A2488" s="167" t="s">
        <v>4601</v>
      </c>
      <c r="B2488" s="163" t="s">
        <v>4602</v>
      </c>
      <c r="C2488" s="164" t="s">
        <v>4603</v>
      </c>
      <c r="D2488">
        <v>188.2</v>
      </c>
      <c r="E2488" s="4">
        <v>10118</v>
      </c>
      <c r="F2488">
        <f t="shared" si="76"/>
        <v>10</v>
      </c>
      <c r="G2488" s="6">
        <f t="shared" si="77"/>
        <v>4.9996826525224378</v>
      </c>
      <c r="H2488" s="4">
        <f>E2488*G2488*Inputs!$B$4/SUMPRODUCT($E$5:$E$6785,$G$5:$G$6785)</f>
        <v>23366.78845543999</v>
      </c>
    </row>
    <row r="2489" spans="1:8" x14ac:dyDescent="0.2">
      <c r="A2489" s="167" t="s">
        <v>4601</v>
      </c>
      <c r="B2489" s="163" t="s">
        <v>4604</v>
      </c>
      <c r="C2489" s="164" t="s">
        <v>4605</v>
      </c>
      <c r="D2489">
        <v>161.19999999999999</v>
      </c>
      <c r="E2489" s="4">
        <v>7942</v>
      </c>
      <c r="F2489">
        <f t="shared" si="76"/>
        <v>9</v>
      </c>
      <c r="G2489" s="6">
        <f t="shared" si="77"/>
        <v>4.1810192586709229</v>
      </c>
      <c r="H2489" s="4">
        <f>E2489*G2489*Inputs!$B$4/SUMPRODUCT($E$5:$E$6785,$G$5:$G$6785)</f>
        <v>15338.184710566426</v>
      </c>
    </row>
    <row r="2490" spans="1:8" x14ac:dyDescent="0.2">
      <c r="A2490" s="167" t="s">
        <v>4601</v>
      </c>
      <c r="B2490" s="163" t="s">
        <v>4606</v>
      </c>
      <c r="C2490" s="164" t="s">
        <v>4607</v>
      </c>
      <c r="D2490">
        <v>73.900000000000006</v>
      </c>
      <c r="E2490" s="4">
        <v>7071</v>
      </c>
      <c r="F2490">
        <f t="shared" si="76"/>
        <v>2</v>
      </c>
      <c r="G2490" s="6">
        <f t="shared" si="77"/>
        <v>1.195804741189294</v>
      </c>
      <c r="H2490" s="4">
        <f>E2490*G2490*Inputs!$B$4/SUMPRODUCT($E$5:$E$6785,$G$5:$G$6785)</f>
        <v>3905.737225386657</v>
      </c>
    </row>
    <row r="2491" spans="1:8" x14ac:dyDescent="0.2">
      <c r="A2491" s="167" t="s">
        <v>4601</v>
      </c>
      <c r="B2491" s="163" t="s">
        <v>4608</v>
      </c>
      <c r="C2491" s="164" t="s">
        <v>4609</v>
      </c>
      <c r="D2491">
        <v>144.9</v>
      </c>
      <c r="E2491" s="4">
        <v>5060</v>
      </c>
      <c r="F2491">
        <f t="shared" si="76"/>
        <v>8</v>
      </c>
      <c r="G2491" s="6">
        <f t="shared" si="77"/>
        <v>3.4964063234208851</v>
      </c>
      <c r="H2491" s="4">
        <f>E2491*G2491*Inputs!$B$4/SUMPRODUCT($E$5:$E$6785,$G$5:$G$6785)</f>
        <v>8172.1123106622099</v>
      </c>
    </row>
    <row r="2492" spans="1:8" x14ac:dyDescent="0.2">
      <c r="A2492" s="167" t="s">
        <v>4601</v>
      </c>
      <c r="B2492" s="163" t="s">
        <v>4610</v>
      </c>
      <c r="C2492" s="164" t="s">
        <v>4611</v>
      </c>
      <c r="D2492">
        <v>92.8</v>
      </c>
      <c r="E2492" s="4">
        <v>6142</v>
      </c>
      <c r="F2492">
        <f t="shared" si="76"/>
        <v>4</v>
      </c>
      <c r="G2492" s="6">
        <f t="shared" si="77"/>
        <v>1.7099397688077311</v>
      </c>
      <c r="H2492" s="4">
        <f>E2492*G2492*Inputs!$B$4/SUMPRODUCT($E$5:$E$6785,$G$5:$G$6785)</f>
        <v>4851.2375125602184</v>
      </c>
    </row>
    <row r="2493" spans="1:8" x14ac:dyDescent="0.2">
      <c r="A2493" s="167" t="s">
        <v>4601</v>
      </c>
      <c r="B2493" s="163" t="s">
        <v>4612</v>
      </c>
      <c r="C2493" s="164" t="s">
        <v>4613</v>
      </c>
      <c r="D2493">
        <v>139.69999999999999</v>
      </c>
      <c r="E2493" s="4">
        <v>7289</v>
      </c>
      <c r="F2493">
        <f t="shared" si="76"/>
        <v>8</v>
      </c>
      <c r="G2493" s="6">
        <f t="shared" si="77"/>
        <v>3.4964063234208851</v>
      </c>
      <c r="H2493" s="4">
        <f>E2493*G2493*Inputs!$B$4/SUMPRODUCT($E$5:$E$6785,$G$5:$G$6785)</f>
        <v>11772.040836446018</v>
      </c>
    </row>
    <row r="2494" spans="1:8" x14ac:dyDescent="0.2">
      <c r="A2494" s="167" t="s">
        <v>4601</v>
      </c>
      <c r="B2494" s="163" t="s">
        <v>4614</v>
      </c>
      <c r="C2494" s="164" t="s">
        <v>4808</v>
      </c>
      <c r="D2494">
        <v>142.80000000000001</v>
      </c>
      <c r="E2494" s="4">
        <v>6305</v>
      </c>
      <c r="F2494">
        <f t="shared" si="76"/>
        <v>8</v>
      </c>
      <c r="G2494" s="6">
        <f t="shared" si="77"/>
        <v>3.4964063234208851</v>
      </c>
      <c r="H2494" s="4">
        <f>E2494*G2494*Inputs!$B$4/SUMPRODUCT($E$5:$E$6785,$G$5:$G$6785)</f>
        <v>10182.839549155186</v>
      </c>
    </row>
    <row r="2495" spans="1:8" x14ac:dyDescent="0.2">
      <c r="A2495" s="167" t="s">
        <v>4601</v>
      </c>
      <c r="B2495" s="163" t="s">
        <v>4809</v>
      </c>
      <c r="C2495" s="164" t="s">
        <v>4810</v>
      </c>
      <c r="D2495">
        <v>138.6</v>
      </c>
      <c r="E2495" s="4">
        <v>6287</v>
      </c>
      <c r="F2495">
        <f t="shared" si="76"/>
        <v>8</v>
      </c>
      <c r="G2495" s="6">
        <f t="shared" si="77"/>
        <v>3.4964063234208851</v>
      </c>
      <c r="H2495" s="4">
        <f>E2495*G2495*Inputs!$B$4/SUMPRODUCT($E$5:$E$6785,$G$5:$G$6785)</f>
        <v>10153.768793899864</v>
      </c>
    </row>
    <row r="2496" spans="1:8" x14ac:dyDescent="0.2">
      <c r="A2496" s="167" t="s">
        <v>4601</v>
      </c>
      <c r="B2496" s="163" t="s">
        <v>4811</v>
      </c>
      <c r="C2496" s="164" t="s">
        <v>4812</v>
      </c>
      <c r="D2496">
        <v>160.5</v>
      </c>
      <c r="E2496" s="4">
        <v>6554</v>
      </c>
      <c r="F2496">
        <f t="shared" si="76"/>
        <v>9</v>
      </c>
      <c r="G2496" s="6">
        <f t="shared" si="77"/>
        <v>4.1810192586709229</v>
      </c>
      <c r="H2496" s="4">
        <f>E2496*G2496*Inputs!$B$4/SUMPRODUCT($E$5:$E$6785,$G$5:$G$6785)</f>
        <v>12657.575244655296</v>
      </c>
    </row>
    <row r="2497" spans="1:8" x14ac:dyDescent="0.2">
      <c r="A2497" s="167" t="s">
        <v>4601</v>
      </c>
      <c r="B2497" s="163" t="s">
        <v>4813</v>
      </c>
      <c r="C2497" s="164" t="s">
        <v>4814</v>
      </c>
      <c r="D2497">
        <v>100.6</v>
      </c>
      <c r="E2497" s="4">
        <v>6425</v>
      </c>
      <c r="F2497">
        <f t="shared" si="76"/>
        <v>5</v>
      </c>
      <c r="G2497" s="6">
        <f t="shared" si="77"/>
        <v>2.0447540826884101</v>
      </c>
      <c r="H2497" s="4">
        <f>E2497*G2497*Inputs!$B$4/SUMPRODUCT($E$5:$E$6785,$G$5:$G$6785)</f>
        <v>6068.4269548428865</v>
      </c>
    </row>
    <row r="2498" spans="1:8" x14ac:dyDescent="0.2">
      <c r="A2498" s="167" t="s">
        <v>4601</v>
      </c>
      <c r="B2498" s="163" t="s">
        <v>4815</v>
      </c>
      <c r="C2498" s="164" t="s">
        <v>4816</v>
      </c>
      <c r="D2498">
        <v>157.19999999999999</v>
      </c>
      <c r="E2498" s="4">
        <v>7897</v>
      </c>
      <c r="F2498">
        <f t="shared" si="76"/>
        <v>9</v>
      </c>
      <c r="G2498" s="6">
        <f t="shared" si="77"/>
        <v>4.1810192586709229</v>
      </c>
      <c r="H2498" s="4">
        <f>E2498*G2498*Inputs!$B$4/SUMPRODUCT($E$5:$E$6785,$G$5:$G$6785)</f>
        <v>15251.277343155762</v>
      </c>
    </row>
    <row r="2499" spans="1:8" x14ac:dyDescent="0.2">
      <c r="A2499" s="167" t="s">
        <v>4601</v>
      </c>
      <c r="B2499" s="163" t="s">
        <v>4817</v>
      </c>
      <c r="C2499" s="164" t="s">
        <v>4818</v>
      </c>
      <c r="D2499">
        <v>89.3</v>
      </c>
      <c r="E2499" s="4">
        <v>5154</v>
      </c>
      <c r="F2499">
        <f t="shared" si="76"/>
        <v>4</v>
      </c>
      <c r="G2499" s="6">
        <f t="shared" si="77"/>
        <v>1.7099397688077311</v>
      </c>
      <c r="H2499" s="4">
        <f>E2499*G2499*Inputs!$B$4/SUMPRODUCT($E$5:$E$6785,$G$5:$G$6785)</f>
        <v>4070.8691207644679</v>
      </c>
    </row>
    <row r="2500" spans="1:8" x14ac:dyDescent="0.2">
      <c r="A2500" s="167" t="s">
        <v>4821</v>
      </c>
      <c r="B2500" s="163" t="s">
        <v>4819</v>
      </c>
      <c r="C2500" s="164" t="s">
        <v>4820</v>
      </c>
      <c r="D2500">
        <v>235.4</v>
      </c>
      <c r="E2500" s="4">
        <v>10875</v>
      </c>
      <c r="F2500">
        <f t="shared" si="76"/>
        <v>10</v>
      </c>
      <c r="G2500" s="6">
        <f t="shared" si="77"/>
        <v>4.9996826525224378</v>
      </c>
      <c r="H2500" s="4">
        <f>E2500*G2500*Inputs!$B$4/SUMPRODUCT($E$5:$E$6785,$G$5:$G$6785)</f>
        <v>25115.025148538236</v>
      </c>
    </row>
    <row r="2501" spans="1:8" x14ac:dyDescent="0.2">
      <c r="A2501" s="167" t="s">
        <v>4821</v>
      </c>
      <c r="B2501" s="163" t="s">
        <v>4822</v>
      </c>
      <c r="C2501" s="164" t="s">
        <v>4823</v>
      </c>
      <c r="D2501">
        <v>177.5</v>
      </c>
      <c r="E2501" s="4">
        <v>6465</v>
      </c>
      <c r="F2501">
        <f t="shared" si="76"/>
        <v>10</v>
      </c>
      <c r="G2501" s="6">
        <f t="shared" si="77"/>
        <v>4.9996826525224378</v>
      </c>
      <c r="H2501" s="4">
        <f>E2501*G2501*Inputs!$B$4/SUMPRODUCT($E$5:$E$6785,$G$5:$G$6785)</f>
        <v>14930.449433131007</v>
      </c>
    </row>
    <row r="2502" spans="1:8" x14ac:dyDescent="0.2">
      <c r="A2502" s="167" t="s">
        <v>4821</v>
      </c>
      <c r="B2502" s="163" t="s">
        <v>4824</v>
      </c>
      <c r="C2502" s="164" t="s">
        <v>4825</v>
      </c>
      <c r="D2502">
        <v>161.1</v>
      </c>
      <c r="E2502" s="4">
        <v>10025</v>
      </c>
      <c r="F2502">
        <f t="shared" ref="F2502:F2565" si="78">VLOOKUP(D2502,$K$5:$L$15,2)</f>
        <v>9</v>
      </c>
      <c r="G2502" s="6">
        <f t="shared" ref="G2502:G2565" si="79">VLOOKUP(F2502,$L$5:$M$15,2,0)</f>
        <v>4.1810192586709229</v>
      </c>
      <c r="H2502" s="4">
        <f>E2502*G2502*Inputs!$B$4/SUMPRODUCT($E$5:$E$6785,$G$5:$G$6785)</f>
        <v>19361.030184264469</v>
      </c>
    </row>
    <row r="2503" spans="1:8" x14ac:dyDescent="0.2">
      <c r="A2503" s="167" t="s">
        <v>4821</v>
      </c>
      <c r="B2503" s="163" t="s">
        <v>4826</v>
      </c>
      <c r="C2503" s="164" t="s">
        <v>4827</v>
      </c>
      <c r="D2503">
        <v>183</v>
      </c>
      <c r="E2503" s="4">
        <v>7849</v>
      </c>
      <c r="F2503">
        <f t="shared" si="78"/>
        <v>10</v>
      </c>
      <c r="G2503" s="6">
        <f t="shared" si="79"/>
        <v>4.9996826525224378</v>
      </c>
      <c r="H2503" s="4">
        <f>E2503*G2503*Inputs!$B$4/SUMPRODUCT($E$5:$E$6785,$G$5:$G$6785)</f>
        <v>18126.697231344977</v>
      </c>
    </row>
    <row r="2504" spans="1:8" x14ac:dyDescent="0.2">
      <c r="A2504" s="167" t="s">
        <v>4821</v>
      </c>
      <c r="B2504" s="163" t="s">
        <v>4828</v>
      </c>
      <c r="C2504" s="164" t="s">
        <v>9162</v>
      </c>
      <c r="D2504">
        <v>135.19999999999999</v>
      </c>
      <c r="E2504" s="4">
        <v>5969</v>
      </c>
      <c r="F2504">
        <f t="shared" si="78"/>
        <v>7</v>
      </c>
      <c r="G2504" s="6">
        <f t="shared" si="79"/>
        <v>2.9238940129502371</v>
      </c>
      <c r="H2504" s="4">
        <f>E2504*G2504*Inputs!$B$4/SUMPRODUCT($E$5:$E$6785,$G$5:$G$6785)</f>
        <v>8061.67187585172</v>
      </c>
    </row>
    <row r="2505" spans="1:8" x14ac:dyDescent="0.2">
      <c r="A2505" s="167" t="s">
        <v>4821</v>
      </c>
      <c r="B2505" s="163" t="s">
        <v>9163</v>
      </c>
      <c r="C2505" s="164" t="s">
        <v>9164</v>
      </c>
      <c r="D2505">
        <v>171.9</v>
      </c>
      <c r="E2505" s="4">
        <v>5712</v>
      </c>
      <c r="F2505">
        <f t="shared" si="78"/>
        <v>10</v>
      </c>
      <c r="G2505" s="6">
        <f t="shared" si="79"/>
        <v>4.9996826525224378</v>
      </c>
      <c r="H2505" s="4">
        <f>E2505*G2505*Inputs!$B$4/SUMPRODUCT($E$5:$E$6785,$G$5:$G$6785)</f>
        <v>13191.450450432221</v>
      </c>
    </row>
    <row r="2506" spans="1:8" x14ac:dyDescent="0.2">
      <c r="A2506" s="167" t="s">
        <v>4821</v>
      </c>
      <c r="B2506" s="163" t="s">
        <v>5366</v>
      </c>
      <c r="C2506" s="164" t="s">
        <v>5367</v>
      </c>
      <c r="D2506">
        <v>162.69999999999999</v>
      </c>
      <c r="E2506" s="4">
        <v>9881</v>
      </c>
      <c r="F2506">
        <f t="shared" si="78"/>
        <v>9</v>
      </c>
      <c r="G2506" s="6">
        <f t="shared" si="79"/>
        <v>4.1810192586709229</v>
      </c>
      <c r="H2506" s="4">
        <f>E2506*G2506*Inputs!$B$4/SUMPRODUCT($E$5:$E$6785,$G$5:$G$6785)</f>
        <v>19082.926608550348</v>
      </c>
    </row>
    <row r="2507" spans="1:8" x14ac:dyDescent="0.2">
      <c r="A2507" s="167" t="s">
        <v>4821</v>
      </c>
      <c r="B2507" s="163" t="s">
        <v>5368</v>
      </c>
      <c r="C2507" s="164" t="s">
        <v>5369</v>
      </c>
      <c r="D2507">
        <v>158.5</v>
      </c>
      <c r="E2507" s="4">
        <v>6512</v>
      </c>
      <c r="F2507">
        <f t="shared" si="78"/>
        <v>9</v>
      </c>
      <c r="G2507" s="6">
        <f t="shared" si="79"/>
        <v>4.1810192586709229</v>
      </c>
      <c r="H2507" s="4">
        <f>E2507*G2507*Inputs!$B$4/SUMPRODUCT($E$5:$E$6785,$G$5:$G$6785)</f>
        <v>12576.461701738677</v>
      </c>
    </row>
    <row r="2508" spans="1:8" x14ac:dyDescent="0.2">
      <c r="A2508" s="167" t="s">
        <v>4821</v>
      </c>
      <c r="B2508" s="163" t="s">
        <v>5370</v>
      </c>
      <c r="C2508" s="164" t="s">
        <v>5371</v>
      </c>
      <c r="D2508">
        <v>87.1</v>
      </c>
      <c r="E2508" s="4">
        <v>9711</v>
      </c>
      <c r="F2508">
        <f t="shared" si="78"/>
        <v>4</v>
      </c>
      <c r="G2508" s="6">
        <f t="shared" si="79"/>
        <v>1.7099397688077311</v>
      </c>
      <c r="H2508" s="4">
        <f>E2508*G2508*Inputs!$B$4/SUMPRODUCT($E$5:$E$6785,$G$5:$G$6785)</f>
        <v>7670.1998509398036</v>
      </c>
    </row>
    <row r="2509" spans="1:8" x14ac:dyDescent="0.2">
      <c r="A2509" s="167" t="s">
        <v>4821</v>
      </c>
      <c r="B2509" s="163" t="s">
        <v>5372</v>
      </c>
      <c r="C2509" s="164" t="s">
        <v>9136</v>
      </c>
      <c r="D2509">
        <v>168.1</v>
      </c>
      <c r="E2509" s="4">
        <v>6691</v>
      </c>
      <c r="F2509">
        <f t="shared" si="78"/>
        <v>10</v>
      </c>
      <c r="G2509" s="6">
        <f t="shared" si="79"/>
        <v>4.9996826525224378</v>
      </c>
      <c r="H2509" s="4">
        <f>E2509*G2509*Inputs!$B$4/SUMPRODUCT($E$5:$E$6785,$G$5:$G$6785)</f>
        <v>15452.380070700628</v>
      </c>
    </row>
    <row r="2510" spans="1:8" x14ac:dyDescent="0.2">
      <c r="A2510" s="167" t="s">
        <v>4821</v>
      </c>
      <c r="B2510" s="163" t="s">
        <v>9137</v>
      </c>
      <c r="C2510" s="164" t="s">
        <v>9138</v>
      </c>
      <c r="D2510">
        <v>218.3</v>
      </c>
      <c r="E2510" s="4">
        <v>5827</v>
      </c>
      <c r="F2510">
        <f t="shared" si="78"/>
        <v>10</v>
      </c>
      <c r="G2510" s="6">
        <f t="shared" si="79"/>
        <v>4.9996826525224378</v>
      </c>
      <c r="H2510" s="4">
        <f>E2510*G2510*Inputs!$B$4/SUMPRODUCT($E$5:$E$6785,$G$5:$G$6785)</f>
        <v>13457.034624416763</v>
      </c>
    </row>
    <row r="2511" spans="1:8" x14ac:dyDescent="0.2">
      <c r="A2511" s="167" t="s">
        <v>4821</v>
      </c>
      <c r="B2511" s="163" t="s">
        <v>9139</v>
      </c>
      <c r="C2511" s="164" t="s">
        <v>9140</v>
      </c>
      <c r="D2511">
        <v>71.599999999999994</v>
      </c>
      <c r="E2511" s="4">
        <v>6034</v>
      </c>
      <c r="F2511">
        <f t="shared" si="78"/>
        <v>2</v>
      </c>
      <c r="G2511" s="6">
        <f t="shared" si="79"/>
        <v>1.195804741189294</v>
      </c>
      <c r="H2511" s="4">
        <f>E2511*G2511*Inputs!$B$4/SUMPRODUCT($E$5:$E$6785,$G$5:$G$6785)</f>
        <v>3332.9399544594949</v>
      </c>
    </row>
    <row r="2512" spans="1:8" x14ac:dyDescent="0.2">
      <c r="A2512" s="167" t="s">
        <v>4821</v>
      </c>
      <c r="B2512" s="163" t="s">
        <v>9141</v>
      </c>
      <c r="C2512" s="164" t="s">
        <v>9142</v>
      </c>
      <c r="D2512">
        <v>92</v>
      </c>
      <c r="E2512" s="4">
        <v>5278</v>
      </c>
      <c r="F2512">
        <f t="shared" si="78"/>
        <v>4</v>
      </c>
      <c r="G2512" s="6">
        <f t="shared" si="79"/>
        <v>1.7099397688077311</v>
      </c>
      <c r="H2512" s="4">
        <f>E2512*G2512*Inputs!$B$4/SUMPRODUCT($E$5:$E$6785,$G$5:$G$6785)</f>
        <v>4168.8100930141372</v>
      </c>
    </row>
    <row r="2513" spans="1:8" x14ac:dyDescent="0.2">
      <c r="A2513" s="167" t="s">
        <v>4821</v>
      </c>
      <c r="B2513" s="163" t="s">
        <v>9143</v>
      </c>
      <c r="C2513" s="164" t="s">
        <v>5202</v>
      </c>
      <c r="D2513">
        <v>116.9</v>
      </c>
      <c r="E2513" s="4">
        <v>5650</v>
      </c>
      <c r="F2513">
        <f t="shared" si="78"/>
        <v>6</v>
      </c>
      <c r="G2513" s="6">
        <f t="shared" si="79"/>
        <v>2.4451266266449672</v>
      </c>
      <c r="H2513" s="4">
        <f>E2513*G2513*Inputs!$B$4/SUMPRODUCT($E$5:$E$6785,$G$5:$G$6785)</f>
        <v>6381.3375161891836</v>
      </c>
    </row>
    <row r="2514" spans="1:8" x14ac:dyDescent="0.2">
      <c r="A2514" s="167" t="s">
        <v>4821</v>
      </c>
      <c r="B2514" s="163" t="s">
        <v>5203</v>
      </c>
      <c r="C2514" s="164" t="s">
        <v>5204</v>
      </c>
      <c r="D2514">
        <v>66.900000000000006</v>
      </c>
      <c r="E2514" s="4">
        <v>5839</v>
      </c>
      <c r="F2514">
        <f t="shared" si="78"/>
        <v>2</v>
      </c>
      <c r="G2514" s="6">
        <f t="shared" si="79"/>
        <v>1.195804741189294</v>
      </c>
      <c r="H2514" s="4">
        <f>E2514*G2514*Inputs!$B$4/SUMPRODUCT($E$5:$E$6785,$G$5:$G$6785)</f>
        <v>3225.2297636872704</v>
      </c>
    </row>
    <row r="2515" spans="1:8" x14ac:dyDescent="0.2">
      <c r="A2515" s="167" t="s">
        <v>4821</v>
      </c>
      <c r="B2515" s="163" t="s">
        <v>5205</v>
      </c>
      <c r="C2515" s="164" t="s">
        <v>5206</v>
      </c>
      <c r="D2515">
        <v>61.9</v>
      </c>
      <c r="E2515" s="4">
        <v>9961</v>
      </c>
      <c r="F2515">
        <f t="shared" si="78"/>
        <v>2</v>
      </c>
      <c r="G2515" s="6">
        <f t="shared" si="79"/>
        <v>1.195804741189294</v>
      </c>
      <c r="H2515" s="4">
        <f>E2515*G2515*Inputs!$B$4/SUMPRODUCT($E$5:$E$6785,$G$5:$G$6785)</f>
        <v>5502.0574886262893</v>
      </c>
    </row>
    <row r="2516" spans="1:8" x14ac:dyDescent="0.2">
      <c r="A2516" s="167" t="s">
        <v>4821</v>
      </c>
      <c r="B2516" s="163" t="s">
        <v>5207</v>
      </c>
      <c r="C2516" s="164" t="s">
        <v>5208</v>
      </c>
      <c r="D2516">
        <v>78.2</v>
      </c>
      <c r="E2516" s="4">
        <v>5494</v>
      </c>
      <c r="F2516">
        <f t="shared" si="78"/>
        <v>3</v>
      </c>
      <c r="G2516" s="6">
        <f t="shared" si="79"/>
        <v>1.4299489790507947</v>
      </c>
      <c r="H2516" s="4">
        <f>E2516*G2516*Inputs!$B$4/SUMPRODUCT($E$5:$E$6785,$G$5:$G$6785)</f>
        <v>3628.8674885039059</v>
      </c>
    </row>
    <row r="2517" spans="1:8" x14ac:dyDescent="0.2">
      <c r="A2517" s="167" t="s">
        <v>4821</v>
      </c>
      <c r="B2517" s="163" t="s">
        <v>5209</v>
      </c>
      <c r="C2517" s="164" t="s">
        <v>5210</v>
      </c>
      <c r="D2517">
        <v>135.30000000000001</v>
      </c>
      <c r="E2517" s="4">
        <v>9006</v>
      </c>
      <c r="F2517">
        <f t="shared" si="78"/>
        <v>7</v>
      </c>
      <c r="G2517" s="6">
        <f t="shared" si="79"/>
        <v>2.9238940129502371</v>
      </c>
      <c r="H2517" s="4">
        <f>E2517*G2517*Inputs!$B$4/SUMPRODUCT($E$5:$E$6785,$G$5:$G$6785)</f>
        <v>12163.413790236316</v>
      </c>
    </row>
    <row r="2518" spans="1:8" x14ac:dyDescent="0.2">
      <c r="A2518" s="167" t="s">
        <v>4821</v>
      </c>
      <c r="B2518" s="163" t="s">
        <v>5211</v>
      </c>
      <c r="C2518" s="164" t="s">
        <v>5212</v>
      </c>
      <c r="D2518">
        <v>128.5</v>
      </c>
      <c r="E2518" s="4">
        <v>9591</v>
      </c>
      <c r="F2518">
        <f t="shared" si="78"/>
        <v>7</v>
      </c>
      <c r="G2518" s="6">
        <f t="shared" si="79"/>
        <v>2.9238940129502371</v>
      </c>
      <c r="H2518" s="4">
        <f>E2518*G2518*Inputs!$B$4/SUMPRODUCT($E$5:$E$6785,$G$5:$G$6785)</f>
        <v>12953.508956490841</v>
      </c>
    </row>
    <row r="2519" spans="1:8" x14ac:dyDescent="0.2">
      <c r="A2519" s="167" t="s">
        <v>5215</v>
      </c>
      <c r="B2519" s="163" t="s">
        <v>5213</v>
      </c>
      <c r="C2519" s="164" t="s">
        <v>5214</v>
      </c>
      <c r="D2519">
        <v>131.5</v>
      </c>
      <c r="E2519" s="4">
        <v>6692</v>
      </c>
      <c r="F2519">
        <f t="shared" si="78"/>
        <v>7</v>
      </c>
      <c r="G2519" s="6">
        <f t="shared" si="79"/>
        <v>2.9238940129502371</v>
      </c>
      <c r="H2519" s="4">
        <f>E2519*G2519*Inputs!$B$4/SUMPRODUCT($E$5:$E$6785,$G$5:$G$6785)</f>
        <v>9038.1484659406433</v>
      </c>
    </row>
    <row r="2520" spans="1:8" x14ac:dyDescent="0.2">
      <c r="A2520" s="167" t="s">
        <v>5215</v>
      </c>
      <c r="B2520" s="163" t="s">
        <v>5216</v>
      </c>
      <c r="C2520" s="164" t="s">
        <v>5217</v>
      </c>
      <c r="D2520">
        <v>137.19999999999999</v>
      </c>
      <c r="E2520" s="4">
        <v>6135</v>
      </c>
      <c r="F2520">
        <f t="shared" si="78"/>
        <v>8</v>
      </c>
      <c r="G2520" s="6">
        <f t="shared" si="79"/>
        <v>3.4964063234208851</v>
      </c>
      <c r="H2520" s="4">
        <f>E2520*G2520*Inputs!$B$4/SUMPRODUCT($E$5:$E$6785,$G$5:$G$6785)</f>
        <v>9908.2824161882727</v>
      </c>
    </row>
    <row r="2521" spans="1:8" x14ac:dyDescent="0.2">
      <c r="A2521" s="167" t="s">
        <v>5215</v>
      </c>
      <c r="B2521" s="163" t="s">
        <v>5218</v>
      </c>
      <c r="C2521" s="164" t="s">
        <v>5219</v>
      </c>
      <c r="D2521">
        <v>115.2</v>
      </c>
      <c r="E2521" s="4">
        <v>5491</v>
      </c>
      <c r="F2521">
        <f t="shared" si="78"/>
        <v>6</v>
      </c>
      <c r="G2521" s="6">
        <f t="shared" si="79"/>
        <v>2.4451266266449672</v>
      </c>
      <c r="H2521" s="4">
        <f>E2521*G2521*Inputs!$B$4/SUMPRODUCT($E$5:$E$6785,$G$5:$G$6785)</f>
        <v>6201.7565135212044</v>
      </c>
    </row>
    <row r="2522" spans="1:8" x14ac:dyDescent="0.2">
      <c r="A2522" s="167" t="s">
        <v>5215</v>
      </c>
      <c r="B2522" s="163" t="s">
        <v>5220</v>
      </c>
      <c r="C2522" s="164" t="s">
        <v>5221</v>
      </c>
      <c r="D2522">
        <v>84.2</v>
      </c>
      <c r="E2522" s="4">
        <v>10961</v>
      </c>
      <c r="F2522">
        <f t="shared" si="78"/>
        <v>3</v>
      </c>
      <c r="G2522" s="6">
        <f t="shared" si="79"/>
        <v>1.4299489790507947</v>
      </c>
      <c r="H2522" s="4">
        <f>E2522*G2522*Inputs!$B$4/SUMPRODUCT($E$5:$E$6785,$G$5:$G$6785)</f>
        <v>7239.901081450912</v>
      </c>
    </row>
    <row r="2523" spans="1:8" x14ac:dyDescent="0.2">
      <c r="A2523" s="167" t="s">
        <v>5215</v>
      </c>
      <c r="B2523" s="163" t="s">
        <v>5222</v>
      </c>
      <c r="C2523" s="164" t="s">
        <v>5223</v>
      </c>
      <c r="D2523">
        <v>141.69999999999999</v>
      </c>
      <c r="E2523" s="4">
        <v>6927</v>
      </c>
      <c r="F2523">
        <f t="shared" si="78"/>
        <v>8</v>
      </c>
      <c r="G2523" s="6">
        <f t="shared" si="79"/>
        <v>3.4964063234208851</v>
      </c>
      <c r="H2523" s="4">
        <f>E2523*G2523*Inputs!$B$4/SUMPRODUCT($E$5:$E$6785,$G$5:$G$6785)</f>
        <v>11187.395647422358</v>
      </c>
    </row>
    <row r="2524" spans="1:8" x14ac:dyDescent="0.2">
      <c r="A2524" s="167" t="s">
        <v>5215</v>
      </c>
      <c r="B2524" s="163" t="s">
        <v>5224</v>
      </c>
      <c r="C2524" s="164" t="s">
        <v>5225</v>
      </c>
      <c r="D2524">
        <v>92.7</v>
      </c>
      <c r="E2524" s="4">
        <v>13340</v>
      </c>
      <c r="F2524">
        <f t="shared" si="78"/>
        <v>4</v>
      </c>
      <c r="G2524" s="6">
        <f t="shared" si="79"/>
        <v>1.7099397688077311</v>
      </c>
      <c r="H2524" s="4">
        <f>E2524*G2524*Inputs!$B$4/SUMPRODUCT($E$5:$E$6785,$G$5:$G$6785)</f>
        <v>10536.552982343424</v>
      </c>
    </row>
    <row r="2525" spans="1:8" x14ac:dyDescent="0.2">
      <c r="A2525" s="167" t="s">
        <v>5215</v>
      </c>
      <c r="B2525" s="163" t="s">
        <v>5226</v>
      </c>
      <c r="C2525" s="164" t="s">
        <v>5227</v>
      </c>
      <c r="D2525">
        <v>118.7</v>
      </c>
      <c r="E2525" s="4">
        <v>5860</v>
      </c>
      <c r="F2525">
        <f t="shared" si="78"/>
        <v>6</v>
      </c>
      <c r="G2525" s="6">
        <f t="shared" si="79"/>
        <v>2.4451266266449672</v>
      </c>
      <c r="H2525" s="4">
        <f>E2525*G2525*Inputs!$B$4/SUMPRODUCT($E$5:$E$6785,$G$5:$G$6785)</f>
        <v>6618.5199725431175</v>
      </c>
    </row>
    <row r="2526" spans="1:8" x14ac:dyDescent="0.2">
      <c r="A2526" s="167" t="s">
        <v>5215</v>
      </c>
      <c r="B2526" s="163" t="s">
        <v>5228</v>
      </c>
      <c r="C2526" s="164" t="s">
        <v>5229</v>
      </c>
      <c r="D2526">
        <v>176.8</v>
      </c>
      <c r="E2526" s="4">
        <v>4951</v>
      </c>
      <c r="F2526">
        <f t="shared" si="78"/>
        <v>10</v>
      </c>
      <c r="G2526" s="6">
        <f t="shared" si="79"/>
        <v>4.9996826525224378</v>
      </c>
      <c r="H2526" s="4">
        <f>E2526*G2526*Inputs!$B$4/SUMPRODUCT($E$5:$E$6785,$G$5:$G$6785)</f>
        <v>11433.976046934511</v>
      </c>
    </row>
    <row r="2527" spans="1:8" x14ac:dyDescent="0.2">
      <c r="A2527" s="167" t="s">
        <v>5215</v>
      </c>
      <c r="B2527" s="163" t="s">
        <v>5230</v>
      </c>
      <c r="C2527" s="164" t="s">
        <v>5231</v>
      </c>
      <c r="D2527">
        <v>165.9</v>
      </c>
      <c r="E2527" s="4">
        <v>6440</v>
      </c>
      <c r="F2527">
        <f t="shared" si="78"/>
        <v>10</v>
      </c>
      <c r="G2527" s="6">
        <f t="shared" si="79"/>
        <v>4.9996826525224378</v>
      </c>
      <c r="H2527" s="4">
        <f>E2527*G2527*Inputs!$B$4/SUMPRODUCT($E$5:$E$6785,$G$5:$G$6785)</f>
        <v>14872.713743134367</v>
      </c>
    </row>
    <row r="2528" spans="1:8" x14ac:dyDescent="0.2">
      <c r="A2528" s="167" t="s">
        <v>5215</v>
      </c>
      <c r="B2528" s="163" t="s">
        <v>5232</v>
      </c>
      <c r="C2528" s="164" t="s">
        <v>5233</v>
      </c>
      <c r="D2528">
        <v>109.6</v>
      </c>
      <c r="E2528" s="4">
        <v>5419</v>
      </c>
      <c r="F2528">
        <f t="shared" si="78"/>
        <v>5</v>
      </c>
      <c r="G2528" s="6">
        <f t="shared" si="79"/>
        <v>2.0447540826884101</v>
      </c>
      <c r="H2528" s="4">
        <f>E2528*G2528*Inputs!$B$4/SUMPRODUCT($E$5:$E$6785,$G$5:$G$6785)</f>
        <v>5118.2576915632071</v>
      </c>
    </row>
    <row r="2529" spans="1:8" x14ac:dyDescent="0.2">
      <c r="A2529" s="167" t="s">
        <v>5215</v>
      </c>
      <c r="B2529" s="163" t="s">
        <v>5234</v>
      </c>
      <c r="C2529" s="164" t="s">
        <v>5235</v>
      </c>
      <c r="D2529">
        <v>130</v>
      </c>
      <c r="E2529" s="4">
        <v>8436</v>
      </c>
      <c r="F2529">
        <f t="shared" si="78"/>
        <v>7</v>
      </c>
      <c r="G2529" s="6">
        <f t="shared" si="79"/>
        <v>2.9238940129502371</v>
      </c>
      <c r="H2529" s="4">
        <f>E2529*G2529*Inputs!$B$4/SUMPRODUCT($E$5:$E$6785,$G$5:$G$6785)</f>
        <v>11393.577474398575</v>
      </c>
    </row>
    <row r="2530" spans="1:8" x14ac:dyDescent="0.2">
      <c r="A2530" s="167" t="s">
        <v>5215</v>
      </c>
      <c r="B2530" s="163" t="s">
        <v>5236</v>
      </c>
      <c r="C2530" s="164" t="s">
        <v>5237</v>
      </c>
      <c r="D2530">
        <v>101.3</v>
      </c>
      <c r="E2530" s="4">
        <v>7501</v>
      </c>
      <c r="F2530">
        <f t="shared" si="78"/>
        <v>5</v>
      </c>
      <c r="G2530" s="6">
        <f t="shared" si="79"/>
        <v>2.0447540826884101</v>
      </c>
      <c r="H2530" s="4">
        <f>E2530*G2530*Inputs!$B$4/SUMPRODUCT($E$5:$E$6785,$G$5:$G$6785)</f>
        <v>7084.7113756072367</v>
      </c>
    </row>
    <row r="2531" spans="1:8" x14ac:dyDescent="0.2">
      <c r="A2531" s="167" t="s">
        <v>5215</v>
      </c>
      <c r="B2531" s="163" t="s">
        <v>5238</v>
      </c>
      <c r="C2531" s="164" t="s">
        <v>5239</v>
      </c>
      <c r="D2531">
        <v>141.69999999999999</v>
      </c>
      <c r="E2531" s="4">
        <v>5530</v>
      </c>
      <c r="F2531">
        <f t="shared" si="78"/>
        <v>8</v>
      </c>
      <c r="G2531" s="6">
        <f t="shared" si="79"/>
        <v>3.4964063234208851</v>
      </c>
      <c r="H2531" s="4">
        <f>E2531*G2531*Inputs!$B$4/SUMPRODUCT($E$5:$E$6785,$G$5:$G$6785)</f>
        <v>8931.1820312177915</v>
      </c>
    </row>
    <row r="2532" spans="1:8" x14ac:dyDescent="0.2">
      <c r="A2532" s="167" t="s">
        <v>5215</v>
      </c>
      <c r="B2532" s="163" t="s">
        <v>5240</v>
      </c>
      <c r="C2532" s="164" t="s">
        <v>5241</v>
      </c>
      <c r="D2532">
        <v>84</v>
      </c>
      <c r="E2532" s="4">
        <v>5560</v>
      </c>
      <c r="F2532">
        <f t="shared" si="78"/>
        <v>3</v>
      </c>
      <c r="G2532" s="6">
        <f t="shared" si="79"/>
        <v>1.4299489790507947</v>
      </c>
      <c r="H2532" s="4">
        <f>E2532*G2532*Inputs!$B$4/SUMPRODUCT($E$5:$E$6785,$G$5:$G$6785)</f>
        <v>3672.461455420771</v>
      </c>
    </row>
    <row r="2533" spans="1:8" x14ac:dyDescent="0.2">
      <c r="A2533" s="167" t="s">
        <v>5215</v>
      </c>
      <c r="B2533" s="163" t="s">
        <v>5242</v>
      </c>
      <c r="C2533" s="164" t="s">
        <v>5243</v>
      </c>
      <c r="D2533">
        <v>109.7</v>
      </c>
      <c r="E2533" s="4">
        <v>5865</v>
      </c>
      <c r="F2533">
        <f t="shared" si="78"/>
        <v>5</v>
      </c>
      <c r="G2533" s="6">
        <f t="shared" si="79"/>
        <v>2.0447540826884101</v>
      </c>
      <c r="H2533" s="4">
        <f>E2533*G2533*Inputs!$B$4/SUMPRODUCT($E$5:$E$6785,$G$5:$G$6785)</f>
        <v>5539.50569496553</v>
      </c>
    </row>
    <row r="2534" spans="1:8" x14ac:dyDescent="0.2">
      <c r="A2534" s="167" t="s">
        <v>5215</v>
      </c>
      <c r="B2534" s="163" t="s">
        <v>5244</v>
      </c>
      <c r="C2534" s="164" t="s">
        <v>5245</v>
      </c>
      <c r="D2534">
        <v>96.1</v>
      </c>
      <c r="E2534" s="4">
        <v>6508</v>
      </c>
      <c r="F2534">
        <f t="shared" si="78"/>
        <v>4</v>
      </c>
      <c r="G2534" s="6">
        <f t="shared" si="79"/>
        <v>1.7099397688077311</v>
      </c>
      <c r="H2534" s="4">
        <f>E2534*G2534*Inputs!$B$4/SUMPRODUCT($E$5:$E$6785,$G$5:$G$6785)</f>
        <v>5140.3213500068214</v>
      </c>
    </row>
    <row r="2535" spans="1:8" x14ac:dyDescent="0.2">
      <c r="A2535" s="167" t="s">
        <v>5215</v>
      </c>
      <c r="B2535" s="163" t="s">
        <v>5246</v>
      </c>
      <c r="C2535" s="164" t="s">
        <v>5247</v>
      </c>
      <c r="D2535">
        <v>102.8</v>
      </c>
      <c r="E2535" s="4">
        <v>7565</v>
      </c>
      <c r="F2535">
        <f t="shared" si="78"/>
        <v>5</v>
      </c>
      <c r="G2535" s="6">
        <f t="shared" si="79"/>
        <v>2.0447540826884101</v>
      </c>
      <c r="H2535" s="4">
        <f>E2535*G2535*Inputs!$B$4/SUMPRODUCT($E$5:$E$6785,$G$5:$G$6785)</f>
        <v>7145.1595195932214</v>
      </c>
    </row>
    <row r="2536" spans="1:8" x14ac:dyDescent="0.2">
      <c r="A2536" s="167" t="s">
        <v>5215</v>
      </c>
      <c r="B2536" s="163" t="s">
        <v>5248</v>
      </c>
      <c r="C2536" s="164" t="s">
        <v>5249</v>
      </c>
      <c r="D2536">
        <v>117.6</v>
      </c>
      <c r="E2536" s="4">
        <v>6511</v>
      </c>
      <c r="F2536">
        <f t="shared" si="78"/>
        <v>6</v>
      </c>
      <c r="G2536" s="6">
        <f t="shared" si="79"/>
        <v>2.4451266266449672</v>
      </c>
      <c r="H2536" s="4">
        <f>E2536*G2536*Inputs!$B$4/SUMPRODUCT($E$5:$E$6785,$G$5:$G$6785)</f>
        <v>7353.7855872403134</v>
      </c>
    </row>
    <row r="2537" spans="1:8" x14ac:dyDescent="0.2">
      <c r="A2537" s="167" t="s">
        <v>5215</v>
      </c>
      <c r="B2537" s="163" t="s">
        <v>5250</v>
      </c>
      <c r="C2537" s="164" t="s">
        <v>5251</v>
      </c>
      <c r="D2537">
        <v>66.8</v>
      </c>
      <c r="E2537" s="4">
        <v>5908</v>
      </c>
      <c r="F2537">
        <f t="shared" si="78"/>
        <v>2</v>
      </c>
      <c r="G2537" s="6">
        <f t="shared" si="79"/>
        <v>1.195804741189294</v>
      </c>
      <c r="H2537" s="4">
        <f>E2537*G2537*Inputs!$B$4/SUMPRODUCT($E$5:$E$6785,$G$5:$G$6785)</f>
        <v>3263.3426004220573</v>
      </c>
    </row>
    <row r="2538" spans="1:8" x14ac:dyDescent="0.2">
      <c r="A2538" s="167" t="s">
        <v>5215</v>
      </c>
      <c r="B2538" s="163" t="s">
        <v>5252</v>
      </c>
      <c r="C2538" s="164" t="s">
        <v>5253</v>
      </c>
      <c r="D2538">
        <v>58.3</v>
      </c>
      <c r="E2538" s="4">
        <v>5798</v>
      </c>
      <c r="F2538">
        <f t="shared" si="78"/>
        <v>1</v>
      </c>
      <c r="G2538" s="6">
        <f t="shared" si="79"/>
        <v>1</v>
      </c>
      <c r="H2538" s="4">
        <f>E2538*G2538*Inputs!$B$4/SUMPRODUCT($E$5:$E$6785,$G$5:$G$6785)</f>
        <v>2678.1822276790135</v>
      </c>
    </row>
    <row r="2539" spans="1:8" x14ac:dyDescent="0.2">
      <c r="A2539" s="167" t="s">
        <v>5256</v>
      </c>
      <c r="B2539" s="163" t="s">
        <v>5254</v>
      </c>
      <c r="C2539" s="164" t="s">
        <v>5255</v>
      </c>
      <c r="D2539">
        <v>90.9</v>
      </c>
      <c r="E2539" s="4">
        <v>10479</v>
      </c>
      <c r="F2539">
        <f t="shared" si="78"/>
        <v>4</v>
      </c>
      <c r="G2539" s="6">
        <f t="shared" si="79"/>
        <v>1.7099397688077311</v>
      </c>
      <c r="H2539" s="4">
        <f>E2539*G2539*Inputs!$B$4/SUMPRODUCT($E$5:$E$6785,$G$5:$G$6785)</f>
        <v>8276.8020016474311</v>
      </c>
    </row>
    <row r="2540" spans="1:8" x14ac:dyDescent="0.2">
      <c r="A2540" s="167" t="s">
        <v>5256</v>
      </c>
      <c r="B2540" s="163" t="s">
        <v>5257</v>
      </c>
      <c r="C2540" s="164" t="s">
        <v>5258</v>
      </c>
      <c r="D2540">
        <v>104.5</v>
      </c>
      <c r="E2540" s="4">
        <v>9520</v>
      </c>
      <c r="F2540">
        <f t="shared" si="78"/>
        <v>5</v>
      </c>
      <c r="G2540" s="6">
        <f t="shared" si="79"/>
        <v>2.0447540826884101</v>
      </c>
      <c r="H2540" s="4">
        <f>E2540*G2540*Inputs!$B$4/SUMPRODUCT($E$5:$E$6785,$G$5:$G$6785)</f>
        <v>8991.6614179150638</v>
      </c>
    </row>
    <row r="2541" spans="1:8" x14ac:dyDescent="0.2">
      <c r="A2541" s="167" t="s">
        <v>5256</v>
      </c>
      <c r="B2541" s="163" t="s">
        <v>5259</v>
      </c>
      <c r="C2541" s="164" t="s">
        <v>5260</v>
      </c>
      <c r="D2541">
        <v>131.1</v>
      </c>
      <c r="E2541" s="4">
        <v>8929</v>
      </c>
      <c r="F2541">
        <f t="shared" si="78"/>
        <v>7</v>
      </c>
      <c r="G2541" s="6">
        <f t="shared" si="79"/>
        <v>2.9238940129502371</v>
      </c>
      <c r="H2541" s="4">
        <f>E2541*G2541*Inputs!$B$4/SUMPRODUCT($E$5:$E$6785,$G$5:$G$6785)</f>
        <v>12059.418358096831</v>
      </c>
    </row>
    <row r="2542" spans="1:8" x14ac:dyDescent="0.2">
      <c r="A2542" s="167" t="s">
        <v>5256</v>
      </c>
      <c r="B2542" s="163" t="s">
        <v>5261</v>
      </c>
      <c r="C2542" s="164" t="s">
        <v>5262</v>
      </c>
      <c r="D2542">
        <v>131.69999999999999</v>
      </c>
      <c r="E2542" s="4">
        <v>5908</v>
      </c>
      <c r="F2542">
        <f t="shared" si="78"/>
        <v>7</v>
      </c>
      <c r="G2542" s="6">
        <f t="shared" si="79"/>
        <v>2.9238940129502371</v>
      </c>
      <c r="H2542" s="4">
        <f>E2542*G2542*Inputs!$B$4/SUMPRODUCT($E$5:$E$6785,$G$5:$G$6785)</f>
        <v>7979.2858841568022</v>
      </c>
    </row>
    <row r="2543" spans="1:8" x14ac:dyDescent="0.2">
      <c r="A2543" s="167" t="s">
        <v>5256</v>
      </c>
      <c r="B2543" s="163" t="s">
        <v>5263</v>
      </c>
      <c r="C2543" s="164" t="s">
        <v>5264</v>
      </c>
      <c r="D2543">
        <v>72.8</v>
      </c>
      <c r="E2543" s="4">
        <v>9103</v>
      </c>
      <c r="F2543">
        <f t="shared" si="78"/>
        <v>2</v>
      </c>
      <c r="G2543" s="6">
        <f t="shared" si="79"/>
        <v>1.195804741189294</v>
      </c>
      <c r="H2543" s="4">
        <f>E2543*G2543*Inputs!$B$4/SUMPRODUCT($E$5:$E$6785,$G$5:$G$6785)</f>
        <v>5028.1326492285016</v>
      </c>
    </row>
    <row r="2544" spans="1:8" x14ac:dyDescent="0.2">
      <c r="A2544" s="167" t="s">
        <v>5256</v>
      </c>
      <c r="B2544" s="163" t="s">
        <v>5265</v>
      </c>
      <c r="C2544" s="164" t="s">
        <v>5266</v>
      </c>
      <c r="D2544">
        <v>83</v>
      </c>
      <c r="E2544" s="4">
        <v>6460</v>
      </c>
      <c r="F2544">
        <f t="shared" si="78"/>
        <v>3</v>
      </c>
      <c r="G2544" s="6">
        <f t="shared" si="79"/>
        <v>1.4299489790507947</v>
      </c>
      <c r="H2544" s="4">
        <f>E2544*G2544*Inputs!$B$4/SUMPRODUCT($E$5:$E$6785,$G$5:$G$6785)</f>
        <v>4266.9246406507518</v>
      </c>
    </row>
    <row r="2545" spans="1:8" x14ac:dyDescent="0.2">
      <c r="A2545" s="167" t="s">
        <v>5256</v>
      </c>
      <c r="B2545" s="163" t="s">
        <v>5267</v>
      </c>
      <c r="C2545" s="164" t="s">
        <v>5268</v>
      </c>
      <c r="D2545">
        <v>108.3</v>
      </c>
      <c r="E2545" s="4">
        <v>6259</v>
      </c>
      <c r="F2545">
        <f t="shared" si="78"/>
        <v>5</v>
      </c>
      <c r="G2545" s="6">
        <f t="shared" si="79"/>
        <v>2.0447540826884101</v>
      </c>
      <c r="H2545" s="4">
        <f>E2545*G2545*Inputs!$B$4/SUMPRODUCT($E$5:$E$6785,$G$5:$G$6785)</f>
        <v>5911.6395813792415</v>
      </c>
    </row>
    <row r="2546" spans="1:8" x14ac:dyDescent="0.2">
      <c r="A2546" s="167" t="s">
        <v>5256</v>
      </c>
      <c r="B2546" s="163" t="s">
        <v>5269</v>
      </c>
      <c r="C2546" s="164" t="s">
        <v>5270</v>
      </c>
      <c r="D2546">
        <v>151.4</v>
      </c>
      <c r="E2546" s="4">
        <v>8371</v>
      </c>
      <c r="F2546">
        <f t="shared" si="78"/>
        <v>9</v>
      </c>
      <c r="G2546" s="6">
        <f t="shared" si="79"/>
        <v>4.1810192586709229</v>
      </c>
      <c r="H2546" s="4">
        <f>E2546*G2546*Inputs!$B$4/SUMPRODUCT($E$5:$E$6785,$G$5:$G$6785)</f>
        <v>16166.701613214753</v>
      </c>
    </row>
    <row r="2547" spans="1:8" x14ac:dyDescent="0.2">
      <c r="A2547" s="167" t="s">
        <v>5256</v>
      </c>
      <c r="B2547" s="163" t="s">
        <v>5271</v>
      </c>
      <c r="C2547" s="164" t="s">
        <v>5272</v>
      </c>
      <c r="D2547">
        <v>200.8</v>
      </c>
      <c r="E2547" s="4">
        <v>7900</v>
      </c>
      <c r="F2547">
        <f t="shared" si="78"/>
        <v>10</v>
      </c>
      <c r="G2547" s="6">
        <f t="shared" si="79"/>
        <v>4.9996826525224378</v>
      </c>
      <c r="H2547" s="4">
        <f>E2547*G2547*Inputs!$B$4/SUMPRODUCT($E$5:$E$6785,$G$5:$G$6785)</f>
        <v>18244.478038938119</v>
      </c>
    </row>
    <row r="2548" spans="1:8" x14ac:dyDescent="0.2">
      <c r="A2548" s="167" t="s">
        <v>5256</v>
      </c>
      <c r="B2548" s="163" t="s">
        <v>5273</v>
      </c>
      <c r="C2548" s="164" t="s">
        <v>5274</v>
      </c>
      <c r="D2548">
        <v>158.19999999999999</v>
      </c>
      <c r="E2548" s="4">
        <v>8689</v>
      </c>
      <c r="F2548">
        <f t="shared" si="78"/>
        <v>9</v>
      </c>
      <c r="G2548" s="6">
        <f t="shared" si="79"/>
        <v>4.1810192586709229</v>
      </c>
      <c r="H2548" s="4">
        <f>E2548*G2548*Inputs!$B$4/SUMPRODUCT($E$5:$E$6785,$G$5:$G$6785)</f>
        <v>16780.847009583438</v>
      </c>
    </row>
    <row r="2549" spans="1:8" x14ac:dyDescent="0.2">
      <c r="A2549" s="167" t="s">
        <v>5256</v>
      </c>
      <c r="B2549" s="163" t="s">
        <v>5275</v>
      </c>
      <c r="C2549" s="164" t="s">
        <v>5276</v>
      </c>
      <c r="D2549">
        <v>74.5</v>
      </c>
      <c r="E2549" s="4">
        <v>5677</v>
      </c>
      <c r="F2549">
        <f t="shared" si="78"/>
        <v>3</v>
      </c>
      <c r="G2549" s="6">
        <f t="shared" si="79"/>
        <v>1.4299489790507947</v>
      </c>
      <c r="H2549" s="4">
        <f>E2549*G2549*Inputs!$B$4/SUMPRODUCT($E$5:$E$6785,$G$5:$G$6785)</f>
        <v>3749.7416695006686</v>
      </c>
    </row>
    <row r="2550" spans="1:8" x14ac:dyDescent="0.2">
      <c r="A2550" s="167" t="s">
        <v>5256</v>
      </c>
      <c r="B2550" s="163" t="s">
        <v>5277</v>
      </c>
      <c r="C2550" s="164" t="s">
        <v>5278</v>
      </c>
      <c r="D2550">
        <v>133.9</v>
      </c>
      <c r="E2550" s="4">
        <v>7701</v>
      </c>
      <c r="F2550">
        <f t="shared" si="78"/>
        <v>7</v>
      </c>
      <c r="G2550" s="6">
        <f t="shared" si="79"/>
        <v>2.9238940129502371</v>
      </c>
      <c r="H2550" s="4">
        <f>E2550*G2550*Inputs!$B$4/SUMPRODUCT($E$5:$E$6785,$G$5:$G$6785)</f>
        <v>10400.893803976225</v>
      </c>
    </row>
    <row r="2551" spans="1:8" x14ac:dyDescent="0.2">
      <c r="A2551" s="167" t="s">
        <v>5256</v>
      </c>
      <c r="B2551" s="163" t="s">
        <v>5279</v>
      </c>
      <c r="C2551" s="164" t="s">
        <v>5280</v>
      </c>
      <c r="D2551">
        <v>98.7</v>
      </c>
      <c r="E2551" s="4">
        <v>6567</v>
      </c>
      <c r="F2551">
        <f t="shared" si="78"/>
        <v>4</v>
      </c>
      <c r="G2551" s="6">
        <f t="shared" si="79"/>
        <v>1.7099397688077311</v>
      </c>
      <c r="H2551" s="4">
        <f>E2551*G2551*Inputs!$B$4/SUMPRODUCT($E$5:$E$6785,$G$5:$G$6785)</f>
        <v>5186.9222964804549</v>
      </c>
    </row>
    <row r="2552" spans="1:8" x14ac:dyDescent="0.2">
      <c r="A2552" s="167" t="s">
        <v>5256</v>
      </c>
      <c r="B2552" s="163" t="s">
        <v>5281</v>
      </c>
      <c r="C2552" s="164" t="s">
        <v>5282</v>
      </c>
      <c r="D2552">
        <v>236.2</v>
      </c>
      <c r="E2552" s="4">
        <v>10532</v>
      </c>
      <c r="F2552">
        <f t="shared" si="78"/>
        <v>10</v>
      </c>
      <c r="G2552" s="6">
        <f t="shared" si="79"/>
        <v>4.9996826525224378</v>
      </c>
      <c r="H2552" s="4">
        <f>E2552*G2552*Inputs!$B$4/SUMPRODUCT($E$5:$E$6785,$G$5:$G$6785)</f>
        <v>24322.891481784343</v>
      </c>
    </row>
    <row r="2553" spans="1:8" x14ac:dyDescent="0.2">
      <c r="A2553" s="167" t="s">
        <v>5256</v>
      </c>
      <c r="B2553" s="163" t="s">
        <v>5283</v>
      </c>
      <c r="C2553" s="164" t="s">
        <v>5284</v>
      </c>
      <c r="D2553">
        <v>84.6</v>
      </c>
      <c r="E2553" s="4">
        <v>8156</v>
      </c>
      <c r="F2553">
        <f t="shared" si="78"/>
        <v>3</v>
      </c>
      <c r="G2553" s="6">
        <f t="shared" si="79"/>
        <v>1.4299489790507947</v>
      </c>
      <c r="H2553" s="4">
        <f>E2553*G2553*Inputs!$B$4/SUMPRODUCT($E$5:$E$6785,$G$5:$G$6785)</f>
        <v>5387.1574874841381</v>
      </c>
    </row>
    <row r="2554" spans="1:8" x14ac:dyDescent="0.2">
      <c r="A2554" s="167" t="s">
        <v>5256</v>
      </c>
      <c r="B2554" s="163" t="s">
        <v>11832</v>
      </c>
      <c r="C2554" s="164" t="s">
        <v>11833</v>
      </c>
      <c r="D2554">
        <v>90.8</v>
      </c>
      <c r="E2554" s="4">
        <v>6649</v>
      </c>
      <c r="F2554">
        <f t="shared" si="78"/>
        <v>4</v>
      </c>
      <c r="G2554" s="6">
        <f t="shared" si="79"/>
        <v>1.7099397688077311</v>
      </c>
      <c r="H2554" s="4">
        <f>E2554*G2554*Inputs!$B$4/SUMPRODUCT($E$5:$E$6785,$G$5:$G$6785)</f>
        <v>5251.6897136133002</v>
      </c>
    </row>
    <row r="2555" spans="1:8" x14ac:dyDescent="0.2">
      <c r="A2555" s="167" t="s">
        <v>5256</v>
      </c>
      <c r="B2555" s="163" t="s">
        <v>11834</v>
      </c>
      <c r="C2555" s="164" t="s">
        <v>11835</v>
      </c>
      <c r="D2555">
        <v>197</v>
      </c>
      <c r="E2555" s="4">
        <v>6124</v>
      </c>
      <c r="F2555">
        <f t="shared" si="78"/>
        <v>10</v>
      </c>
      <c r="G2555" s="6">
        <f t="shared" si="79"/>
        <v>4.9996826525224378</v>
      </c>
      <c r="H2555" s="4">
        <f>E2555*G2555*Inputs!$B$4/SUMPRODUCT($E$5:$E$6785,$G$5:$G$6785)</f>
        <v>14142.934621576842</v>
      </c>
    </row>
    <row r="2556" spans="1:8" x14ac:dyDescent="0.2">
      <c r="A2556" s="167" t="s">
        <v>5256</v>
      </c>
      <c r="B2556" s="163" t="s">
        <v>11836</v>
      </c>
      <c r="C2556" s="164" t="s">
        <v>11837</v>
      </c>
      <c r="D2556">
        <v>139.19999999999999</v>
      </c>
      <c r="E2556" s="4">
        <v>6488</v>
      </c>
      <c r="F2556">
        <f t="shared" si="78"/>
        <v>8</v>
      </c>
      <c r="G2556" s="6">
        <f t="shared" si="79"/>
        <v>3.4964063234208851</v>
      </c>
      <c r="H2556" s="4">
        <f>E2556*G2556*Inputs!$B$4/SUMPRODUCT($E$5:$E$6785,$G$5:$G$6785)</f>
        <v>10478.392227584274</v>
      </c>
    </row>
    <row r="2557" spans="1:8" x14ac:dyDescent="0.2">
      <c r="A2557" s="167" t="s">
        <v>5256</v>
      </c>
      <c r="B2557" s="163" t="s">
        <v>11838</v>
      </c>
      <c r="C2557" s="164" t="s">
        <v>11839</v>
      </c>
      <c r="D2557">
        <v>131.9</v>
      </c>
      <c r="E2557" s="4">
        <v>5661</v>
      </c>
      <c r="F2557">
        <f t="shared" si="78"/>
        <v>7</v>
      </c>
      <c r="G2557" s="6">
        <f t="shared" si="79"/>
        <v>2.9238940129502371</v>
      </c>
      <c r="H2557" s="4">
        <f>E2557*G2557*Inputs!$B$4/SUMPRODUCT($E$5:$E$6785,$G$5:$G$6785)</f>
        <v>7645.6901472937816</v>
      </c>
    </row>
    <row r="2558" spans="1:8" x14ac:dyDescent="0.2">
      <c r="A2558" s="167" t="s">
        <v>5256</v>
      </c>
      <c r="B2558" s="163" t="s">
        <v>11840</v>
      </c>
      <c r="C2558" s="164" t="s">
        <v>11841</v>
      </c>
      <c r="D2558">
        <v>155</v>
      </c>
      <c r="E2558" s="4">
        <v>5438</v>
      </c>
      <c r="F2558">
        <f t="shared" si="78"/>
        <v>9</v>
      </c>
      <c r="G2558" s="6">
        <f t="shared" si="79"/>
        <v>4.1810192586709229</v>
      </c>
      <c r="H2558" s="4">
        <f>E2558*G2558*Inputs!$B$4/SUMPRODUCT($E$5:$E$6785,$G$5:$G$6785)</f>
        <v>10502.272532870844</v>
      </c>
    </row>
    <row r="2559" spans="1:8" x14ac:dyDescent="0.2">
      <c r="A2559" s="167" t="s">
        <v>5256</v>
      </c>
      <c r="B2559" s="163" t="s">
        <v>11842</v>
      </c>
      <c r="C2559" s="164" t="s">
        <v>11843</v>
      </c>
      <c r="D2559">
        <v>79.8</v>
      </c>
      <c r="E2559" s="4">
        <v>10190</v>
      </c>
      <c r="F2559">
        <f t="shared" si="78"/>
        <v>3</v>
      </c>
      <c r="G2559" s="6">
        <f t="shared" si="79"/>
        <v>1.4299489790507947</v>
      </c>
      <c r="H2559" s="4">
        <f>E2559*G2559*Inputs!$B$4/SUMPRODUCT($E$5:$E$6785,$G$5:$G$6785)</f>
        <v>6730.6442861038959</v>
      </c>
    </row>
    <row r="2560" spans="1:8" x14ac:dyDescent="0.2">
      <c r="A2560" s="167" t="s">
        <v>5256</v>
      </c>
      <c r="B2560" s="163" t="s">
        <v>11844</v>
      </c>
      <c r="C2560" s="164" t="s">
        <v>11845</v>
      </c>
      <c r="D2560">
        <v>61.9</v>
      </c>
      <c r="E2560" s="4">
        <v>7549</v>
      </c>
      <c r="F2560">
        <f t="shared" si="78"/>
        <v>2</v>
      </c>
      <c r="G2560" s="6">
        <f t="shared" si="79"/>
        <v>1.195804741189294</v>
      </c>
      <c r="H2560" s="4">
        <f>E2560*G2560*Inputs!$B$4/SUMPRODUCT($E$5:$E$6785,$G$5:$G$6785)</f>
        <v>4169.7652827667762</v>
      </c>
    </row>
    <row r="2561" spans="1:8" x14ac:dyDescent="0.2">
      <c r="A2561" s="167" t="s">
        <v>5256</v>
      </c>
      <c r="B2561" s="163" t="s">
        <v>11846</v>
      </c>
      <c r="C2561" s="164" t="s">
        <v>11847</v>
      </c>
      <c r="D2561">
        <v>61.5</v>
      </c>
      <c r="E2561" s="4">
        <v>14401</v>
      </c>
      <c r="F2561">
        <f t="shared" si="78"/>
        <v>1</v>
      </c>
      <c r="G2561" s="6">
        <f t="shared" si="79"/>
        <v>1</v>
      </c>
      <c r="H2561" s="4">
        <f>E2561*G2561*Inputs!$B$4/SUMPRODUCT($E$5:$E$6785,$G$5:$G$6785)</f>
        <v>6652.0355744749004</v>
      </c>
    </row>
    <row r="2562" spans="1:8" x14ac:dyDescent="0.2">
      <c r="A2562" s="167" t="s">
        <v>5256</v>
      </c>
      <c r="B2562" s="163" t="s">
        <v>6762</v>
      </c>
      <c r="C2562" s="164" t="s">
        <v>6763</v>
      </c>
      <c r="D2562">
        <v>77.2</v>
      </c>
      <c r="E2562" s="4">
        <v>9638</v>
      </c>
      <c r="F2562">
        <f t="shared" si="78"/>
        <v>3</v>
      </c>
      <c r="G2562" s="6">
        <f t="shared" si="79"/>
        <v>1.4299489790507947</v>
      </c>
      <c r="H2562" s="4">
        <f>E2562*G2562*Inputs!$B$4/SUMPRODUCT($E$5:$E$6785,$G$5:$G$6785)</f>
        <v>6366.0401991628396</v>
      </c>
    </row>
    <row r="2563" spans="1:8" x14ac:dyDescent="0.2">
      <c r="A2563" s="167" t="s">
        <v>6766</v>
      </c>
      <c r="B2563" s="163" t="s">
        <v>6764</v>
      </c>
      <c r="C2563" s="164" t="s">
        <v>6765</v>
      </c>
      <c r="D2563">
        <v>71.400000000000006</v>
      </c>
      <c r="E2563" s="4">
        <v>8341</v>
      </c>
      <c r="F2563">
        <f t="shared" si="78"/>
        <v>2</v>
      </c>
      <c r="G2563" s="6">
        <f t="shared" si="79"/>
        <v>1.195804741189294</v>
      </c>
      <c r="H2563" s="4">
        <f>E2563*G2563*Inputs!$B$4/SUMPRODUCT($E$5:$E$6785,$G$5:$G$6785)</f>
        <v>4607.2343652878108</v>
      </c>
    </row>
    <row r="2564" spans="1:8" x14ac:dyDescent="0.2">
      <c r="A2564" s="167" t="s">
        <v>6766</v>
      </c>
      <c r="B2564" s="163" t="s">
        <v>6767</v>
      </c>
      <c r="C2564" s="164" t="s">
        <v>6768</v>
      </c>
      <c r="D2564">
        <v>91.9</v>
      </c>
      <c r="E2564" s="4">
        <v>6037</v>
      </c>
      <c r="F2564">
        <f t="shared" si="78"/>
        <v>4</v>
      </c>
      <c r="G2564" s="6">
        <f t="shared" si="79"/>
        <v>1.7099397688077311</v>
      </c>
      <c r="H2564" s="4">
        <f>E2564*G2564*Inputs!$B$4/SUMPRODUCT($E$5:$E$6785,$G$5:$G$6785)</f>
        <v>4768.3036247681603</v>
      </c>
    </row>
    <row r="2565" spans="1:8" x14ac:dyDescent="0.2">
      <c r="A2565" s="167" t="s">
        <v>6766</v>
      </c>
      <c r="B2565" s="163" t="s">
        <v>10547</v>
      </c>
      <c r="C2565" s="164" t="s">
        <v>10548</v>
      </c>
      <c r="D2565">
        <v>93.9</v>
      </c>
      <c r="E2565" s="4">
        <v>5636</v>
      </c>
      <c r="F2565">
        <f t="shared" si="78"/>
        <v>4</v>
      </c>
      <c r="G2565" s="6">
        <f t="shared" si="79"/>
        <v>1.7099397688077311</v>
      </c>
      <c r="H2565" s="4">
        <f>E2565*G2565*Inputs!$B$4/SUMPRODUCT($E$5:$E$6785,$G$5:$G$6785)</f>
        <v>4451.5751580575361</v>
      </c>
    </row>
    <row r="2566" spans="1:8" x14ac:dyDescent="0.2">
      <c r="A2566" s="167" t="s">
        <v>6766</v>
      </c>
      <c r="B2566" s="163" t="s">
        <v>10549</v>
      </c>
      <c r="C2566" s="164" t="s">
        <v>10550</v>
      </c>
      <c r="D2566">
        <v>182</v>
      </c>
      <c r="E2566" s="4">
        <v>5852</v>
      </c>
      <c r="F2566">
        <f t="shared" ref="F2566:F2629" si="80">VLOOKUP(D2566,$K$5:$L$15,2)</f>
        <v>10</v>
      </c>
      <c r="G2566" s="6">
        <f t="shared" ref="G2566:G2629" si="81">VLOOKUP(F2566,$L$5:$M$15,2,0)</f>
        <v>4.9996826525224378</v>
      </c>
      <c r="H2566" s="4">
        <f>E2566*G2566*Inputs!$B$4/SUMPRODUCT($E$5:$E$6785,$G$5:$G$6785)</f>
        <v>13514.770314413403</v>
      </c>
    </row>
    <row r="2567" spans="1:8" x14ac:dyDescent="0.2">
      <c r="A2567" s="167" t="s">
        <v>6766</v>
      </c>
      <c r="B2567" s="163" t="s">
        <v>10551</v>
      </c>
      <c r="C2567" s="164" t="s">
        <v>10552</v>
      </c>
      <c r="D2567">
        <v>114.5</v>
      </c>
      <c r="E2567" s="4">
        <v>5521</v>
      </c>
      <c r="F2567">
        <f t="shared" si="80"/>
        <v>6</v>
      </c>
      <c r="G2567" s="6">
        <f t="shared" si="81"/>
        <v>2.4451266266449672</v>
      </c>
      <c r="H2567" s="4">
        <f>E2567*G2567*Inputs!$B$4/SUMPRODUCT($E$5:$E$6785,$G$5:$G$6785)</f>
        <v>6235.6397215717661</v>
      </c>
    </row>
    <row r="2568" spans="1:8" x14ac:dyDescent="0.2">
      <c r="A2568" s="167" t="s">
        <v>6766</v>
      </c>
      <c r="B2568" s="163" t="s">
        <v>10553</v>
      </c>
      <c r="C2568" s="164" t="s">
        <v>10554</v>
      </c>
      <c r="D2568">
        <v>111.2</v>
      </c>
      <c r="E2568" s="4">
        <v>9320</v>
      </c>
      <c r="F2568">
        <f t="shared" si="80"/>
        <v>5</v>
      </c>
      <c r="G2568" s="6">
        <f t="shared" si="81"/>
        <v>2.0447540826884101</v>
      </c>
      <c r="H2568" s="4">
        <f>E2568*G2568*Inputs!$B$4/SUMPRODUCT($E$5:$E$6785,$G$5:$G$6785)</f>
        <v>8802.7609679588641</v>
      </c>
    </row>
    <row r="2569" spans="1:8" x14ac:dyDescent="0.2">
      <c r="A2569" s="167" t="s">
        <v>6766</v>
      </c>
      <c r="B2569" s="163" t="s">
        <v>10555</v>
      </c>
      <c r="C2569" s="164" t="s">
        <v>10556</v>
      </c>
      <c r="D2569">
        <v>98.4</v>
      </c>
      <c r="E2569" s="4">
        <v>5233</v>
      </c>
      <c r="F2569">
        <f t="shared" si="80"/>
        <v>4</v>
      </c>
      <c r="G2569" s="6">
        <f t="shared" si="81"/>
        <v>1.7099397688077311</v>
      </c>
      <c r="H2569" s="4">
        <f>E2569*G2569*Inputs!$B$4/SUMPRODUCT($E$5:$E$6785,$G$5:$G$6785)</f>
        <v>4133.2669982461121</v>
      </c>
    </row>
    <row r="2570" spans="1:8" x14ac:dyDescent="0.2">
      <c r="A2570" s="167" t="s">
        <v>6766</v>
      </c>
      <c r="B2570" s="163" t="s">
        <v>10557</v>
      </c>
      <c r="C2570" s="164" t="s">
        <v>10558</v>
      </c>
      <c r="D2570">
        <v>202.5</v>
      </c>
      <c r="E2570" s="4">
        <v>6298</v>
      </c>
      <c r="F2570">
        <f t="shared" si="80"/>
        <v>10</v>
      </c>
      <c r="G2570" s="6">
        <f t="shared" si="81"/>
        <v>4.9996826525224378</v>
      </c>
      <c r="H2570" s="4">
        <f>E2570*G2570*Inputs!$B$4/SUMPRODUCT($E$5:$E$6785,$G$5:$G$6785)</f>
        <v>14544.775023953453</v>
      </c>
    </row>
    <row r="2571" spans="1:8" x14ac:dyDescent="0.2">
      <c r="A2571" s="167" t="s">
        <v>6766</v>
      </c>
      <c r="B2571" s="163" t="s">
        <v>10559</v>
      </c>
      <c r="C2571" s="164" t="s">
        <v>10560</v>
      </c>
      <c r="D2571">
        <v>166.3</v>
      </c>
      <c r="E2571" s="4">
        <v>6893</v>
      </c>
      <c r="F2571">
        <f t="shared" si="80"/>
        <v>10</v>
      </c>
      <c r="G2571" s="6">
        <f t="shared" si="81"/>
        <v>4.9996826525224378</v>
      </c>
      <c r="H2571" s="4">
        <f>E2571*G2571*Inputs!$B$4/SUMPRODUCT($E$5:$E$6785,$G$5:$G$6785)</f>
        <v>15918.884445873477</v>
      </c>
    </row>
    <row r="2572" spans="1:8" x14ac:dyDescent="0.2">
      <c r="A2572" s="167" t="s">
        <v>6766</v>
      </c>
      <c r="B2572" s="163" t="s">
        <v>10561</v>
      </c>
      <c r="C2572" s="164" t="s">
        <v>10562</v>
      </c>
      <c r="D2572">
        <v>77.7</v>
      </c>
      <c r="E2572" s="4">
        <v>5542</v>
      </c>
      <c r="F2572">
        <f t="shared" si="80"/>
        <v>3</v>
      </c>
      <c r="G2572" s="6">
        <f t="shared" si="81"/>
        <v>1.4299489790507947</v>
      </c>
      <c r="H2572" s="4">
        <f>E2572*G2572*Inputs!$B$4/SUMPRODUCT($E$5:$E$6785,$G$5:$G$6785)</f>
        <v>3660.5721917161709</v>
      </c>
    </row>
    <row r="2573" spans="1:8" x14ac:dyDescent="0.2">
      <c r="A2573" s="167" t="s">
        <v>6766</v>
      </c>
      <c r="B2573" s="163" t="s">
        <v>10563</v>
      </c>
      <c r="C2573" s="164" t="s">
        <v>10564</v>
      </c>
      <c r="D2573">
        <v>52.5</v>
      </c>
      <c r="E2573" s="4">
        <v>8793</v>
      </c>
      <c r="F2573">
        <f t="shared" si="80"/>
        <v>1</v>
      </c>
      <c r="G2573" s="6">
        <f t="shared" si="81"/>
        <v>1</v>
      </c>
      <c r="H2573" s="4">
        <f>E2573*G2573*Inputs!$B$4/SUMPRODUCT($E$5:$E$6785,$G$5:$G$6785)</f>
        <v>4061.6171659161027</v>
      </c>
    </row>
    <row r="2574" spans="1:8" x14ac:dyDescent="0.2">
      <c r="A2574" s="167" t="s">
        <v>6766</v>
      </c>
      <c r="B2574" s="163" t="s">
        <v>10565</v>
      </c>
      <c r="C2574" s="164" t="s">
        <v>10566</v>
      </c>
      <c r="D2574">
        <v>189.4</v>
      </c>
      <c r="E2574" s="4">
        <v>7676</v>
      </c>
      <c r="F2574">
        <f t="shared" si="80"/>
        <v>10</v>
      </c>
      <c r="G2574" s="6">
        <f t="shared" si="81"/>
        <v>4.9996826525224378</v>
      </c>
      <c r="H2574" s="4">
        <f>E2574*G2574*Inputs!$B$4/SUMPRODUCT($E$5:$E$6785,$G$5:$G$6785)</f>
        <v>17727.166256568231</v>
      </c>
    </row>
    <row r="2575" spans="1:8" x14ac:dyDescent="0.2">
      <c r="A2575" s="167" t="s">
        <v>6766</v>
      </c>
      <c r="B2575" s="163" t="s">
        <v>10567</v>
      </c>
      <c r="C2575" s="164" t="s">
        <v>10568</v>
      </c>
      <c r="D2575">
        <v>127.9</v>
      </c>
      <c r="E2575" s="4">
        <v>5873</v>
      </c>
      <c r="F2575">
        <f t="shared" si="80"/>
        <v>7</v>
      </c>
      <c r="G2575" s="6">
        <f t="shared" si="81"/>
        <v>2.9238940129502371</v>
      </c>
      <c r="H2575" s="4">
        <f>E2575*G2575*Inputs!$B$4/SUMPRODUCT($E$5:$E$6785,$G$5:$G$6785)</f>
        <v>7932.0152331843101</v>
      </c>
    </row>
    <row r="2576" spans="1:8" x14ac:dyDescent="0.2">
      <c r="A2576" s="167" t="s">
        <v>6766</v>
      </c>
      <c r="B2576" s="163" t="s">
        <v>10569</v>
      </c>
      <c r="C2576" s="164" t="s">
        <v>10570</v>
      </c>
      <c r="D2576">
        <v>141</v>
      </c>
      <c r="E2576" s="4">
        <v>5967</v>
      </c>
      <c r="F2576">
        <f t="shared" si="80"/>
        <v>8</v>
      </c>
      <c r="G2576" s="6">
        <f t="shared" si="81"/>
        <v>3.4964063234208851</v>
      </c>
      <c r="H2576" s="4">
        <f>E2576*G2576*Inputs!$B$4/SUMPRODUCT($E$5:$E$6785,$G$5:$G$6785)</f>
        <v>9636.9553671386184</v>
      </c>
    </row>
    <row r="2577" spans="1:8" x14ac:dyDescent="0.2">
      <c r="A2577" s="167" t="s">
        <v>6766</v>
      </c>
      <c r="B2577" s="163" t="s">
        <v>10571</v>
      </c>
      <c r="C2577" s="164" t="s">
        <v>10572</v>
      </c>
      <c r="D2577">
        <v>81.2</v>
      </c>
      <c r="E2577" s="4">
        <v>7861</v>
      </c>
      <c r="F2577">
        <f t="shared" si="80"/>
        <v>3</v>
      </c>
      <c r="G2577" s="6">
        <f t="shared" si="81"/>
        <v>1.4299489790507947</v>
      </c>
      <c r="H2577" s="4">
        <f>E2577*G2577*Inputs!$B$4/SUMPRODUCT($E$5:$E$6785,$G$5:$G$6785)</f>
        <v>5192.305665658756</v>
      </c>
    </row>
    <row r="2578" spans="1:8" x14ac:dyDescent="0.2">
      <c r="A2578" s="167" t="s">
        <v>7130</v>
      </c>
      <c r="B2578" s="163" t="s">
        <v>10573</v>
      </c>
      <c r="C2578" s="164" t="s">
        <v>7129</v>
      </c>
      <c r="D2578">
        <v>87</v>
      </c>
      <c r="E2578" s="4">
        <v>6611</v>
      </c>
      <c r="F2578">
        <f t="shared" si="80"/>
        <v>4</v>
      </c>
      <c r="G2578" s="6">
        <f t="shared" si="81"/>
        <v>1.7099397688077311</v>
      </c>
      <c r="H2578" s="4">
        <f>E2578*G2578*Inputs!$B$4/SUMPRODUCT($E$5:$E$6785,$G$5:$G$6785)</f>
        <v>5221.6755446980787</v>
      </c>
    </row>
    <row r="2579" spans="1:8" x14ac:dyDescent="0.2">
      <c r="A2579" s="167" t="s">
        <v>7130</v>
      </c>
      <c r="B2579" s="163" t="s">
        <v>7131</v>
      </c>
      <c r="C2579" s="164" t="s">
        <v>7132</v>
      </c>
      <c r="D2579">
        <v>88.6</v>
      </c>
      <c r="E2579" s="4">
        <v>9227</v>
      </c>
      <c r="F2579">
        <f t="shared" si="80"/>
        <v>4</v>
      </c>
      <c r="G2579" s="6">
        <f t="shared" si="81"/>
        <v>1.7099397688077311</v>
      </c>
      <c r="H2579" s="4">
        <f>E2579*G2579*Inputs!$B$4/SUMPRODUCT($E$5:$E$6785,$G$5:$G$6785)</f>
        <v>7287.9141205459346</v>
      </c>
    </row>
    <row r="2580" spans="1:8" x14ac:dyDescent="0.2">
      <c r="A2580" s="167" t="s">
        <v>7130</v>
      </c>
      <c r="B2580" s="163" t="s">
        <v>7133</v>
      </c>
      <c r="C2580" s="164" t="s">
        <v>7134</v>
      </c>
      <c r="D2580">
        <v>154.19999999999999</v>
      </c>
      <c r="E2580" s="4">
        <v>7090</v>
      </c>
      <c r="F2580">
        <f t="shared" si="80"/>
        <v>9</v>
      </c>
      <c r="G2580" s="6">
        <f t="shared" si="81"/>
        <v>4.1810192586709229</v>
      </c>
      <c r="H2580" s="4">
        <f>E2580*G2580*Inputs!$B$4/SUMPRODUCT($E$5:$E$6785,$G$5:$G$6785)</f>
        <v>13692.738554257863</v>
      </c>
    </row>
    <row r="2581" spans="1:8" x14ac:dyDescent="0.2">
      <c r="A2581" s="167" t="s">
        <v>7130</v>
      </c>
      <c r="B2581" s="163" t="s">
        <v>3353</v>
      </c>
      <c r="C2581" s="164" t="s">
        <v>3354</v>
      </c>
      <c r="D2581">
        <v>159.6</v>
      </c>
      <c r="E2581" s="4">
        <v>7211</v>
      </c>
      <c r="F2581">
        <f t="shared" si="80"/>
        <v>9</v>
      </c>
      <c r="G2581" s="6">
        <f t="shared" si="81"/>
        <v>4.1810192586709229</v>
      </c>
      <c r="H2581" s="4">
        <f>E2581*G2581*Inputs!$B$4/SUMPRODUCT($E$5:$E$6785,$G$5:$G$6785)</f>
        <v>13926.422808850983</v>
      </c>
    </row>
    <row r="2582" spans="1:8" x14ac:dyDescent="0.2">
      <c r="A2582" s="167" t="s">
        <v>7130</v>
      </c>
      <c r="B2582" s="163" t="s">
        <v>3355</v>
      </c>
      <c r="C2582" s="164" t="s">
        <v>3356</v>
      </c>
      <c r="D2582">
        <v>114.9</v>
      </c>
      <c r="E2582" s="4">
        <v>7307</v>
      </c>
      <c r="F2582">
        <f t="shared" si="80"/>
        <v>6</v>
      </c>
      <c r="G2582" s="6">
        <f t="shared" si="81"/>
        <v>2.4451266266449672</v>
      </c>
      <c r="H2582" s="4">
        <f>E2582*G2582*Inputs!$B$4/SUMPRODUCT($E$5:$E$6785,$G$5:$G$6785)</f>
        <v>8252.8200408485591</v>
      </c>
    </row>
    <row r="2583" spans="1:8" x14ac:dyDescent="0.2">
      <c r="A2583" s="167" t="s">
        <v>7130</v>
      </c>
      <c r="B2583" s="163" t="s">
        <v>10585</v>
      </c>
      <c r="C2583" s="164" t="s">
        <v>10586</v>
      </c>
      <c r="D2583">
        <v>179.2</v>
      </c>
      <c r="E2583" s="4">
        <v>7543</v>
      </c>
      <c r="F2583">
        <f t="shared" si="80"/>
        <v>10</v>
      </c>
      <c r="G2583" s="6">
        <f t="shared" si="81"/>
        <v>4.9996826525224378</v>
      </c>
      <c r="H2583" s="4">
        <f>E2583*G2583*Inputs!$B$4/SUMPRODUCT($E$5:$E$6785,$G$5:$G$6785)</f>
        <v>17420.012385786107</v>
      </c>
    </row>
    <row r="2584" spans="1:8" x14ac:dyDescent="0.2">
      <c r="A2584" s="167" t="s">
        <v>7130</v>
      </c>
      <c r="B2584" s="163" t="s">
        <v>10587</v>
      </c>
      <c r="C2584" s="164" t="s">
        <v>10588</v>
      </c>
      <c r="D2584">
        <v>208.8</v>
      </c>
      <c r="E2584" s="4">
        <v>6830</v>
      </c>
      <c r="F2584">
        <f t="shared" si="80"/>
        <v>10</v>
      </c>
      <c r="G2584" s="6">
        <f t="shared" si="81"/>
        <v>4.9996826525224378</v>
      </c>
      <c r="H2584" s="4">
        <f>E2584*G2584*Inputs!$B$4/SUMPRODUCT($E$5:$E$6785,$G$5:$G$6785)</f>
        <v>15773.390507081946</v>
      </c>
    </row>
    <row r="2585" spans="1:8" x14ac:dyDescent="0.2">
      <c r="A2585" s="167" t="s">
        <v>7130</v>
      </c>
      <c r="B2585" s="163" t="s">
        <v>10589</v>
      </c>
      <c r="C2585" s="164" t="s">
        <v>10590</v>
      </c>
      <c r="D2585">
        <v>118.1</v>
      </c>
      <c r="E2585" s="4">
        <v>6427</v>
      </c>
      <c r="F2585">
        <f t="shared" si="80"/>
        <v>6</v>
      </c>
      <c r="G2585" s="6">
        <f t="shared" si="81"/>
        <v>2.4451266266449672</v>
      </c>
      <c r="H2585" s="4">
        <f>E2585*G2585*Inputs!$B$4/SUMPRODUCT($E$5:$E$6785,$G$5:$G$6785)</f>
        <v>7258.9126046987403</v>
      </c>
    </row>
    <row r="2586" spans="1:8" x14ac:dyDescent="0.2">
      <c r="A2586" s="167" t="s">
        <v>7130</v>
      </c>
      <c r="B2586" s="163" t="s">
        <v>10591</v>
      </c>
      <c r="C2586" s="164" t="s">
        <v>10592</v>
      </c>
      <c r="D2586">
        <v>76.599999999999994</v>
      </c>
      <c r="E2586" s="4">
        <v>8125</v>
      </c>
      <c r="F2586">
        <f t="shared" si="80"/>
        <v>3</v>
      </c>
      <c r="G2586" s="6">
        <f t="shared" si="81"/>
        <v>1.4299489790507947</v>
      </c>
      <c r="H2586" s="4">
        <f>E2586*G2586*Inputs!$B$4/SUMPRODUCT($E$5:$E$6785,$G$5:$G$6785)</f>
        <v>5366.6815333262166</v>
      </c>
    </row>
    <row r="2587" spans="1:8" x14ac:dyDescent="0.2">
      <c r="A2587" s="167" t="s">
        <v>7130</v>
      </c>
      <c r="B2587" s="163" t="s">
        <v>10593</v>
      </c>
      <c r="C2587" s="164" t="s">
        <v>10594</v>
      </c>
      <c r="D2587">
        <v>191</v>
      </c>
      <c r="E2587" s="4">
        <v>6375</v>
      </c>
      <c r="F2587">
        <f t="shared" si="80"/>
        <v>10</v>
      </c>
      <c r="G2587" s="6">
        <f t="shared" si="81"/>
        <v>4.9996826525224378</v>
      </c>
      <c r="H2587" s="4">
        <f>E2587*G2587*Inputs!$B$4/SUMPRODUCT($E$5:$E$6785,$G$5:$G$6785)</f>
        <v>14722.600949143103</v>
      </c>
    </row>
    <row r="2588" spans="1:8" x14ac:dyDescent="0.2">
      <c r="A2588" s="167" t="s">
        <v>7130</v>
      </c>
      <c r="B2588" s="163" t="s">
        <v>10595</v>
      </c>
      <c r="C2588" s="164" t="s">
        <v>10596</v>
      </c>
      <c r="D2588">
        <v>128.9</v>
      </c>
      <c r="E2588" s="4">
        <v>7240</v>
      </c>
      <c r="F2588">
        <f t="shared" si="80"/>
        <v>7</v>
      </c>
      <c r="G2588" s="6">
        <f t="shared" si="81"/>
        <v>2.9238940129502371</v>
      </c>
      <c r="H2588" s="4">
        <f>E2588*G2588*Inputs!$B$4/SUMPRODUCT($E$5:$E$6785,$G$5:$G$6785)</f>
        <v>9778.2718011671041</v>
      </c>
    </row>
    <row r="2589" spans="1:8" x14ac:dyDescent="0.2">
      <c r="A2589" s="167" t="s">
        <v>7130</v>
      </c>
      <c r="B2589" s="163" t="s">
        <v>10597</v>
      </c>
      <c r="C2589" s="164" t="s">
        <v>10598</v>
      </c>
      <c r="D2589">
        <v>129.6</v>
      </c>
      <c r="E2589" s="4">
        <v>9627</v>
      </c>
      <c r="F2589">
        <f t="shared" si="80"/>
        <v>7</v>
      </c>
      <c r="G2589" s="6">
        <f t="shared" si="81"/>
        <v>2.9238940129502371</v>
      </c>
      <c r="H2589" s="4">
        <f>E2589*G2589*Inputs!$B$4/SUMPRODUCT($E$5:$E$6785,$G$5:$G$6785)</f>
        <v>13002.130197491118</v>
      </c>
    </row>
    <row r="2590" spans="1:8" x14ac:dyDescent="0.2">
      <c r="A2590" s="167" t="s">
        <v>7130</v>
      </c>
      <c r="B2590" s="163" t="s">
        <v>10599</v>
      </c>
      <c r="C2590" s="164" t="s">
        <v>10600</v>
      </c>
      <c r="D2590">
        <v>164.1</v>
      </c>
      <c r="E2590" s="4">
        <v>9339</v>
      </c>
      <c r="F2590">
        <f t="shared" si="80"/>
        <v>9</v>
      </c>
      <c r="G2590" s="6">
        <f t="shared" si="81"/>
        <v>4.1810192586709229</v>
      </c>
      <c r="H2590" s="4">
        <f>E2590*G2590*Inputs!$B$4/SUMPRODUCT($E$5:$E$6785,$G$5:$G$6785)</f>
        <v>18036.175649959689</v>
      </c>
    </row>
    <row r="2591" spans="1:8" x14ac:dyDescent="0.2">
      <c r="A2591" s="167" t="s">
        <v>7130</v>
      </c>
      <c r="B2591" s="163" t="s">
        <v>10601</v>
      </c>
      <c r="C2591" s="164" t="s">
        <v>10602</v>
      </c>
      <c r="D2591">
        <v>144.4</v>
      </c>
      <c r="E2591" s="4">
        <v>6849</v>
      </c>
      <c r="F2591">
        <f t="shared" si="80"/>
        <v>8</v>
      </c>
      <c r="G2591" s="6">
        <f t="shared" si="81"/>
        <v>3.4964063234208851</v>
      </c>
      <c r="H2591" s="4">
        <f>E2591*G2591*Inputs!$B$4/SUMPRODUCT($E$5:$E$6785,$G$5:$G$6785)</f>
        <v>11061.422374649304</v>
      </c>
    </row>
    <row r="2592" spans="1:8" x14ac:dyDescent="0.2">
      <c r="A2592" s="167" t="s">
        <v>7130</v>
      </c>
      <c r="B2592" s="163" t="s">
        <v>10603</v>
      </c>
      <c r="C2592" s="164" t="s">
        <v>10604</v>
      </c>
      <c r="D2592">
        <v>167.4</v>
      </c>
      <c r="E2592" s="4">
        <v>7041</v>
      </c>
      <c r="F2592">
        <f t="shared" si="80"/>
        <v>10</v>
      </c>
      <c r="G2592" s="6">
        <f t="shared" si="81"/>
        <v>4.9996826525224378</v>
      </c>
      <c r="H2592" s="4">
        <f>E2592*G2592*Inputs!$B$4/SUMPRODUCT($E$5:$E$6785,$G$5:$G$6785)</f>
        <v>16260.679730653585</v>
      </c>
    </row>
    <row r="2593" spans="1:8" x14ac:dyDescent="0.2">
      <c r="A2593" s="167" t="s">
        <v>7130</v>
      </c>
      <c r="B2593" s="163" t="s">
        <v>12272</v>
      </c>
      <c r="C2593" s="164" t="s">
        <v>12273</v>
      </c>
      <c r="D2593">
        <v>84.9</v>
      </c>
      <c r="E2593" s="4">
        <v>6421</v>
      </c>
      <c r="F2593">
        <f t="shared" si="80"/>
        <v>3</v>
      </c>
      <c r="G2593" s="6">
        <f t="shared" si="81"/>
        <v>1.4299489790507947</v>
      </c>
      <c r="H2593" s="4">
        <f>E2593*G2593*Inputs!$B$4/SUMPRODUCT($E$5:$E$6785,$G$5:$G$6785)</f>
        <v>4241.164569290785</v>
      </c>
    </row>
    <row r="2594" spans="1:8" x14ac:dyDescent="0.2">
      <c r="A2594" s="167" t="s">
        <v>12276</v>
      </c>
      <c r="B2594" s="163" t="s">
        <v>12274</v>
      </c>
      <c r="C2594" s="164" t="s">
        <v>12275</v>
      </c>
      <c r="D2594">
        <v>79.8</v>
      </c>
      <c r="E2594" s="4">
        <v>7193</v>
      </c>
      <c r="F2594">
        <f t="shared" si="80"/>
        <v>3</v>
      </c>
      <c r="G2594" s="6">
        <f t="shared" si="81"/>
        <v>1.4299489790507947</v>
      </c>
      <c r="H2594" s="4">
        <f>E2594*G2594*Inputs!$B$4/SUMPRODUCT($E$5:$E$6785,$G$5:$G$6785)</f>
        <v>4751.0818792880582</v>
      </c>
    </row>
    <row r="2595" spans="1:8" x14ac:dyDescent="0.2">
      <c r="A2595" s="167" t="s">
        <v>12276</v>
      </c>
      <c r="B2595" s="163" t="s">
        <v>12277</v>
      </c>
      <c r="C2595" s="164" t="s">
        <v>12278</v>
      </c>
      <c r="D2595">
        <v>101.6</v>
      </c>
      <c r="E2595" s="4">
        <v>6380</v>
      </c>
      <c r="F2595">
        <f t="shared" si="80"/>
        <v>5</v>
      </c>
      <c r="G2595" s="6">
        <f t="shared" si="81"/>
        <v>2.0447540826884101</v>
      </c>
      <c r="H2595" s="4">
        <f>E2595*G2595*Inputs!$B$4/SUMPRODUCT($E$5:$E$6785,$G$5:$G$6785)</f>
        <v>6025.9243536027416</v>
      </c>
    </row>
    <row r="2596" spans="1:8" x14ac:dyDescent="0.2">
      <c r="A2596" s="167" t="s">
        <v>12276</v>
      </c>
      <c r="B2596" s="163" t="s">
        <v>12279</v>
      </c>
      <c r="C2596" s="164" t="s">
        <v>12280</v>
      </c>
      <c r="D2596">
        <v>100</v>
      </c>
      <c r="E2596" s="4">
        <v>6341</v>
      </c>
      <c r="F2596">
        <f t="shared" si="80"/>
        <v>5</v>
      </c>
      <c r="G2596" s="6">
        <f t="shared" si="81"/>
        <v>2.0447540826884101</v>
      </c>
      <c r="H2596" s="4">
        <f>E2596*G2596*Inputs!$B$4/SUMPRODUCT($E$5:$E$6785,$G$5:$G$6785)</f>
        <v>5989.0887658612837</v>
      </c>
    </row>
    <row r="2597" spans="1:8" x14ac:dyDescent="0.2">
      <c r="A2597" s="167" t="s">
        <v>12276</v>
      </c>
      <c r="B2597" s="163" t="s">
        <v>12281</v>
      </c>
      <c r="C2597" s="164" t="s">
        <v>12282</v>
      </c>
      <c r="D2597">
        <v>114.6</v>
      </c>
      <c r="E2597" s="4">
        <v>5289</v>
      </c>
      <c r="F2597">
        <f t="shared" si="80"/>
        <v>6</v>
      </c>
      <c r="G2597" s="6">
        <f t="shared" si="81"/>
        <v>2.4451266266449672</v>
      </c>
      <c r="H2597" s="4">
        <f>E2597*G2597*Inputs!$B$4/SUMPRODUCT($E$5:$E$6785,$G$5:$G$6785)</f>
        <v>5973.6095793140876</v>
      </c>
    </row>
    <row r="2598" spans="1:8" x14ac:dyDescent="0.2">
      <c r="A2598" s="167" t="s">
        <v>12276</v>
      </c>
      <c r="B2598" s="163" t="s">
        <v>12283</v>
      </c>
      <c r="C2598" s="164" t="s">
        <v>12284</v>
      </c>
      <c r="D2598">
        <v>156.1</v>
      </c>
      <c r="E2598" s="4">
        <v>5439</v>
      </c>
      <c r="F2598">
        <f t="shared" si="80"/>
        <v>9</v>
      </c>
      <c r="G2598" s="6">
        <f t="shared" si="81"/>
        <v>4.1810192586709229</v>
      </c>
      <c r="H2598" s="4">
        <f>E2598*G2598*Inputs!$B$4/SUMPRODUCT($E$5:$E$6785,$G$5:$G$6785)</f>
        <v>10504.203807702192</v>
      </c>
    </row>
    <row r="2599" spans="1:8" x14ac:dyDescent="0.2">
      <c r="A2599" s="167" t="s">
        <v>12276</v>
      </c>
      <c r="B2599" s="163" t="s">
        <v>12285</v>
      </c>
      <c r="C2599" s="164" t="s">
        <v>4761</v>
      </c>
      <c r="D2599">
        <v>152.5</v>
      </c>
      <c r="E2599" s="4">
        <v>7867</v>
      </c>
      <c r="F2599">
        <f t="shared" si="80"/>
        <v>9</v>
      </c>
      <c r="G2599" s="6">
        <f t="shared" si="81"/>
        <v>4.1810192586709229</v>
      </c>
      <c r="H2599" s="4">
        <f>E2599*G2599*Inputs!$B$4/SUMPRODUCT($E$5:$E$6785,$G$5:$G$6785)</f>
        <v>15193.33909821532</v>
      </c>
    </row>
    <row r="2600" spans="1:8" x14ac:dyDescent="0.2">
      <c r="A2600" s="167" t="s">
        <v>12276</v>
      </c>
      <c r="B2600" s="163" t="s">
        <v>4762</v>
      </c>
      <c r="C2600" s="164" t="s">
        <v>4763</v>
      </c>
      <c r="D2600">
        <v>99.2</v>
      </c>
      <c r="E2600" s="4">
        <v>8468</v>
      </c>
      <c r="F2600">
        <f t="shared" si="80"/>
        <v>5</v>
      </c>
      <c r="G2600" s="6">
        <f t="shared" si="81"/>
        <v>2.0447540826884101</v>
      </c>
      <c r="H2600" s="4">
        <f>E2600*G2600*Inputs!$B$4/SUMPRODUCT($E$5:$E$6785,$G$5:$G$6785)</f>
        <v>7998.0450511454592</v>
      </c>
    </row>
    <row r="2601" spans="1:8" x14ac:dyDescent="0.2">
      <c r="A2601" s="167" t="s">
        <v>12276</v>
      </c>
      <c r="B2601" s="163" t="s">
        <v>11187</v>
      </c>
      <c r="C2601" s="164" t="s">
        <v>11188</v>
      </c>
      <c r="D2601">
        <v>146.4</v>
      </c>
      <c r="E2601" s="4">
        <v>8885</v>
      </c>
      <c r="F2601">
        <f t="shared" si="80"/>
        <v>8</v>
      </c>
      <c r="G2601" s="6">
        <f t="shared" si="81"/>
        <v>3.4964063234208851</v>
      </c>
      <c r="H2601" s="4">
        <f>E2601*G2601*Inputs!$B$4/SUMPRODUCT($E$5:$E$6785,$G$5:$G$6785)</f>
        <v>14349.647802417736</v>
      </c>
    </row>
    <row r="2602" spans="1:8" x14ac:dyDescent="0.2">
      <c r="A2602" s="167" t="s">
        <v>12276</v>
      </c>
      <c r="B2602" s="163" t="s">
        <v>11189</v>
      </c>
      <c r="C2602" s="164" t="s">
        <v>11190</v>
      </c>
      <c r="D2602">
        <v>61</v>
      </c>
      <c r="E2602" s="4">
        <v>7190</v>
      </c>
      <c r="F2602">
        <f t="shared" si="80"/>
        <v>1</v>
      </c>
      <c r="G2602" s="6">
        <f t="shared" si="81"/>
        <v>1</v>
      </c>
      <c r="H2602" s="4">
        <f>E2602*G2602*Inputs!$B$4/SUMPRODUCT($E$5:$E$6785,$G$5:$G$6785)</f>
        <v>3321.1676814439647</v>
      </c>
    </row>
    <row r="2603" spans="1:8" x14ac:dyDescent="0.2">
      <c r="A2603" s="167" t="s">
        <v>12276</v>
      </c>
      <c r="B2603" s="163" t="s">
        <v>11191</v>
      </c>
      <c r="C2603" s="164" t="s">
        <v>11192</v>
      </c>
      <c r="D2603">
        <v>98.2</v>
      </c>
      <c r="E2603" s="4">
        <v>10930</v>
      </c>
      <c r="F2603">
        <f t="shared" si="80"/>
        <v>4</v>
      </c>
      <c r="G2603" s="6">
        <f t="shared" si="81"/>
        <v>1.7099397688077311</v>
      </c>
      <c r="H2603" s="4">
        <f>E2603*G2603*Inputs!$B$4/SUMPRODUCT($E$5:$E$6785,$G$5:$G$6785)</f>
        <v>8633.0227958780833</v>
      </c>
    </row>
    <row r="2604" spans="1:8" x14ac:dyDescent="0.2">
      <c r="A2604" s="167" t="s">
        <v>12276</v>
      </c>
      <c r="B2604" s="163" t="s">
        <v>11193</v>
      </c>
      <c r="C2604" s="164" t="s">
        <v>11194</v>
      </c>
      <c r="D2604">
        <v>139.69999999999999</v>
      </c>
      <c r="E2604" s="4">
        <v>9360</v>
      </c>
      <c r="F2604">
        <f t="shared" si="80"/>
        <v>8</v>
      </c>
      <c r="G2604" s="6">
        <f t="shared" si="81"/>
        <v>3.4964063234208851</v>
      </c>
      <c r="H2604" s="4">
        <f>E2604*G2604*Inputs!$B$4/SUMPRODUCT($E$5:$E$6785,$G$5:$G$6785)</f>
        <v>15116.79273276646</v>
      </c>
    </row>
    <row r="2605" spans="1:8" x14ac:dyDescent="0.2">
      <c r="A2605" s="167" t="s">
        <v>12276</v>
      </c>
      <c r="B2605" s="163" t="s">
        <v>11195</v>
      </c>
      <c r="C2605" s="164" t="s">
        <v>11196</v>
      </c>
      <c r="D2605">
        <v>92</v>
      </c>
      <c r="E2605" s="4">
        <v>7950</v>
      </c>
      <c r="F2605">
        <f t="shared" si="80"/>
        <v>4</v>
      </c>
      <c r="G2605" s="6">
        <f t="shared" si="81"/>
        <v>1.7099397688077311</v>
      </c>
      <c r="H2605" s="4">
        <f>E2605*G2605*Inputs!$B$4/SUMPRODUCT($E$5:$E$6785,$G$5:$G$6785)</f>
        <v>6279.2800756844244</v>
      </c>
    </row>
    <row r="2606" spans="1:8" x14ac:dyDescent="0.2">
      <c r="A2606" s="167" t="s">
        <v>12276</v>
      </c>
      <c r="B2606" s="163" t="s">
        <v>11197</v>
      </c>
      <c r="C2606" s="164" t="s">
        <v>11198</v>
      </c>
      <c r="D2606">
        <v>193.5</v>
      </c>
      <c r="E2606" s="4">
        <v>7105</v>
      </c>
      <c r="F2606">
        <f t="shared" si="80"/>
        <v>10</v>
      </c>
      <c r="G2606" s="6">
        <f t="shared" si="81"/>
        <v>4.9996826525224378</v>
      </c>
      <c r="H2606" s="4">
        <f>E2606*G2606*Inputs!$B$4/SUMPRODUCT($E$5:$E$6785,$G$5:$G$6785)</f>
        <v>16408.48309704498</v>
      </c>
    </row>
    <row r="2607" spans="1:8" x14ac:dyDescent="0.2">
      <c r="A2607" s="167" t="s">
        <v>12276</v>
      </c>
      <c r="B2607" s="163" t="s">
        <v>11199</v>
      </c>
      <c r="C2607" s="164" t="s">
        <v>11200</v>
      </c>
      <c r="D2607">
        <v>106</v>
      </c>
      <c r="E2607" s="4">
        <v>7446</v>
      </c>
      <c r="F2607">
        <f t="shared" si="80"/>
        <v>5</v>
      </c>
      <c r="G2607" s="6">
        <f t="shared" si="81"/>
        <v>2.0447540826884101</v>
      </c>
      <c r="H2607" s="4">
        <f>E2607*G2607*Inputs!$B$4/SUMPRODUCT($E$5:$E$6785,$G$5:$G$6785)</f>
        <v>7032.7637518692818</v>
      </c>
    </row>
    <row r="2608" spans="1:8" x14ac:dyDescent="0.2">
      <c r="A2608" s="167" t="s">
        <v>12276</v>
      </c>
      <c r="B2608" s="163" t="s">
        <v>11201</v>
      </c>
      <c r="C2608" s="164" t="s">
        <v>11202</v>
      </c>
      <c r="D2608">
        <v>91.2</v>
      </c>
      <c r="E2608" s="4">
        <v>7777</v>
      </c>
      <c r="F2608">
        <f t="shared" si="80"/>
        <v>4</v>
      </c>
      <c r="G2608" s="6">
        <f t="shared" si="81"/>
        <v>1.7099397688077311</v>
      </c>
      <c r="H2608" s="4">
        <f>E2608*G2608*Inputs!$B$4/SUMPRODUCT($E$5:$E$6785,$G$5:$G$6785)</f>
        <v>6142.6366224651283</v>
      </c>
    </row>
    <row r="2609" spans="1:8" x14ac:dyDescent="0.2">
      <c r="A2609" s="167" t="s">
        <v>12276</v>
      </c>
      <c r="B2609" s="163" t="s">
        <v>11203</v>
      </c>
      <c r="C2609" s="164" t="s">
        <v>11204</v>
      </c>
      <c r="D2609">
        <v>94.6</v>
      </c>
      <c r="E2609" s="4">
        <v>8876</v>
      </c>
      <c r="F2609">
        <f t="shared" si="80"/>
        <v>4</v>
      </c>
      <c r="G2609" s="6">
        <f t="shared" si="81"/>
        <v>1.7099397688077311</v>
      </c>
      <c r="H2609" s="4">
        <f>E2609*G2609*Inputs!$B$4/SUMPRODUCT($E$5:$E$6785,$G$5:$G$6785)</f>
        <v>7010.6779813553385</v>
      </c>
    </row>
    <row r="2610" spans="1:8" x14ac:dyDescent="0.2">
      <c r="A2610" s="167" t="s">
        <v>12276</v>
      </c>
      <c r="B2610" s="163" t="s">
        <v>11205</v>
      </c>
      <c r="C2610" s="164" t="s">
        <v>11206</v>
      </c>
      <c r="D2610">
        <v>153</v>
      </c>
      <c r="E2610" s="4">
        <v>9157</v>
      </c>
      <c r="F2610">
        <f t="shared" si="80"/>
        <v>9</v>
      </c>
      <c r="G2610" s="6">
        <f t="shared" si="81"/>
        <v>4.1810192586709229</v>
      </c>
      <c r="H2610" s="4">
        <f>E2610*G2610*Inputs!$B$4/SUMPRODUCT($E$5:$E$6785,$G$5:$G$6785)</f>
        <v>17684.683630654341</v>
      </c>
    </row>
    <row r="2611" spans="1:8" x14ac:dyDescent="0.2">
      <c r="A2611" s="167" t="s">
        <v>12276</v>
      </c>
      <c r="B2611" s="163" t="s">
        <v>11207</v>
      </c>
      <c r="C2611" s="164" t="s">
        <v>11208</v>
      </c>
      <c r="D2611">
        <v>160.69999999999999</v>
      </c>
      <c r="E2611" s="4">
        <v>9208</v>
      </c>
      <c r="F2611">
        <f t="shared" si="80"/>
        <v>9</v>
      </c>
      <c r="G2611" s="6">
        <f t="shared" si="81"/>
        <v>4.1810192586709229</v>
      </c>
      <c r="H2611" s="4">
        <f>E2611*G2611*Inputs!$B$4/SUMPRODUCT($E$5:$E$6785,$G$5:$G$6785)</f>
        <v>17783.178647053093</v>
      </c>
    </row>
    <row r="2612" spans="1:8" x14ac:dyDescent="0.2">
      <c r="A2612" s="167" t="s">
        <v>12276</v>
      </c>
      <c r="B2612" s="163" t="s">
        <v>11209</v>
      </c>
      <c r="C2612" s="164" t="s">
        <v>11210</v>
      </c>
      <c r="D2612">
        <v>100.3</v>
      </c>
      <c r="E2612" s="4">
        <v>8411</v>
      </c>
      <c r="F2612">
        <f t="shared" si="80"/>
        <v>5</v>
      </c>
      <c r="G2612" s="6">
        <f t="shared" si="81"/>
        <v>2.0447540826884101</v>
      </c>
      <c r="H2612" s="4">
        <f>E2612*G2612*Inputs!$B$4/SUMPRODUCT($E$5:$E$6785,$G$5:$G$6785)</f>
        <v>7944.2084229079419</v>
      </c>
    </row>
    <row r="2613" spans="1:8" x14ac:dyDescent="0.2">
      <c r="A2613" s="167" t="s">
        <v>12276</v>
      </c>
      <c r="B2613" s="163" t="s">
        <v>12286</v>
      </c>
      <c r="C2613" s="164" t="s">
        <v>12287</v>
      </c>
      <c r="D2613">
        <v>138.9</v>
      </c>
      <c r="E2613" s="4">
        <v>7750</v>
      </c>
      <c r="F2613">
        <f t="shared" si="80"/>
        <v>8</v>
      </c>
      <c r="G2613" s="6">
        <f t="shared" si="81"/>
        <v>3.4964063234208851</v>
      </c>
      <c r="H2613" s="4">
        <f>E2613*G2613*Inputs!$B$4/SUMPRODUCT($E$5:$E$6785,$G$5:$G$6785)</f>
        <v>12516.575179373938</v>
      </c>
    </row>
    <row r="2614" spans="1:8" x14ac:dyDescent="0.2">
      <c r="A2614" s="167" t="s">
        <v>12276</v>
      </c>
      <c r="B2614" s="163" t="s">
        <v>12288</v>
      </c>
      <c r="C2614" s="164" t="s">
        <v>12289</v>
      </c>
      <c r="D2614">
        <v>82</v>
      </c>
      <c r="E2614" s="4">
        <v>11973</v>
      </c>
      <c r="F2614">
        <f t="shared" si="80"/>
        <v>3</v>
      </c>
      <c r="G2614" s="6">
        <f t="shared" si="81"/>
        <v>1.4299489790507947</v>
      </c>
      <c r="H2614" s="4">
        <f>E2614*G2614*Inputs!$B$4/SUMPRODUCT($E$5:$E$6785,$G$5:$G$6785)</f>
        <v>7908.3419075095117</v>
      </c>
    </row>
    <row r="2615" spans="1:8" x14ac:dyDescent="0.2">
      <c r="A2615" s="167" t="s">
        <v>12276</v>
      </c>
      <c r="B2615" s="163" t="s">
        <v>12290</v>
      </c>
      <c r="C2615" s="164" t="s">
        <v>12291</v>
      </c>
      <c r="D2615">
        <v>86.8</v>
      </c>
      <c r="E2615" s="4">
        <v>7947</v>
      </c>
      <c r="F2615">
        <f t="shared" si="80"/>
        <v>4</v>
      </c>
      <c r="G2615" s="6">
        <f t="shared" si="81"/>
        <v>1.7099397688077311</v>
      </c>
      <c r="H2615" s="4">
        <f>E2615*G2615*Inputs!$B$4/SUMPRODUCT($E$5:$E$6785,$G$5:$G$6785)</f>
        <v>6276.9105360332223</v>
      </c>
    </row>
    <row r="2616" spans="1:8" x14ac:dyDescent="0.2">
      <c r="A2616" s="167" t="s">
        <v>12276</v>
      </c>
      <c r="B2616" s="163" t="s">
        <v>12292</v>
      </c>
      <c r="C2616" s="164" t="s">
        <v>12293</v>
      </c>
      <c r="D2616">
        <v>80.2</v>
      </c>
      <c r="E2616" s="4">
        <v>9404</v>
      </c>
      <c r="F2616">
        <f t="shared" si="80"/>
        <v>3</v>
      </c>
      <c r="G2616" s="6">
        <f t="shared" si="81"/>
        <v>1.4299489790507947</v>
      </c>
      <c r="H2616" s="4">
        <f>E2616*G2616*Inputs!$B$4/SUMPRODUCT($E$5:$E$6785,$G$5:$G$6785)</f>
        <v>6211.4797710030443</v>
      </c>
    </row>
    <row r="2617" spans="1:8" x14ac:dyDescent="0.2">
      <c r="A2617" s="167" t="s">
        <v>12276</v>
      </c>
      <c r="B2617" s="163" t="s">
        <v>12294</v>
      </c>
      <c r="C2617" s="164" t="s">
        <v>12295</v>
      </c>
      <c r="D2617">
        <v>71.2</v>
      </c>
      <c r="E2617" s="4">
        <v>6424</v>
      </c>
      <c r="F2617">
        <f t="shared" si="80"/>
        <v>2</v>
      </c>
      <c r="G2617" s="6">
        <f t="shared" si="81"/>
        <v>1.195804741189294</v>
      </c>
      <c r="H2617" s="4">
        <f>E2617*G2617*Inputs!$B$4/SUMPRODUCT($E$5:$E$6785,$G$5:$G$6785)</f>
        <v>3548.3603360039438</v>
      </c>
    </row>
    <row r="2618" spans="1:8" x14ac:dyDescent="0.2">
      <c r="A2618" s="167" t="s">
        <v>12276</v>
      </c>
      <c r="B2618" s="163" t="s">
        <v>12296</v>
      </c>
      <c r="C2618" s="164" t="s">
        <v>12297</v>
      </c>
      <c r="D2618">
        <v>49.8</v>
      </c>
      <c r="E2618" s="4">
        <v>6135</v>
      </c>
      <c r="F2618">
        <f t="shared" si="80"/>
        <v>1</v>
      </c>
      <c r="G2618" s="6">
        <f t="shared" si="81"/>
        <v>1</v>
      </c>
      <c r="H2618" s="4">
        <f>E2618*G2618*Inputs!$B$4/SUMPRODUCT($E$5:$E$6785,$G$5:$G$6785)</f>
        <v>2833.847527908028</v>
      </c>
    </row>
    <row r="2619" spans="1:8" x14ac:dyDescent="0.2">
      <c r="A2619" s="167" t="s">
        <v>12300</v>
      </c>
      <c r="B2619" s="163" t="s">
        <v>12298</v>
      </c>
      <c r="C2619" s="164" t="s">
        <v>12299</v>
      </c>
      <c r="D2619">
        <v>113</v>
      </c>
      <c r="E2619" s="4">
        <v>8848</v>
      </c>
      <c r="F2619">
        <f t="shared" si="80"/>
        <v>6</v>
      </c>
      <c r="G2619" s="6">
        <f t="shared" si="81"/>
        <v>2.4451266266449672</v>
      </c>
      <c r="H2619" s="4">
        <f>E2619*G2619*Inputs!$B$4/SUMPRODUCT($E$5:$E$6785,$G$5:$G$6785)</f>
        <v>9993.2874943790976</v>
      </c>
    </row>
    <row r="2620" spans="1:8" x14ac:dyDescent="0.2">
      <c r="A2620" s="167" t="s">
        <v>12300</v>
      </c>
      <c r="B2620" s="163" t="s">
        <v>12301</v>
      </c>
      <c r="C2620" s="164" t="s">
        <v>12302</v>
      </c>
      <c r="D2620">
        <v>97.4</v>
      </c>
      <c r="E2620" s="4">
        <v>8193</v>
      </c>
      <c r="F2620">
        <f t="shared" si="80"/>
        <v>4</v>
      </c>
      <c r="G2620" s="6">
        <f t="shared" si="81"/>
        <v>1.7099397688077311</v>
      </c>
      <c r="H2620" s="4">
        <f>E2620*G2620*Inputs!$B$4/SUMPRODUCT($E$5:$E$6785,$G$5:$G$6785)</f>
        <v>6471.2127874317594</v>
      </c>
    </row>
    <row r="2621" spans="1:8" x14ac:dyDescent="0.2">
      <c r="A2621" s="167" t="s">
        <v>12300</v>
      </c>
      <c r="B2621" s="163" t="s">
        <v>12303</v>
      </c>
      <c r="C2621" s="164" t="s">
        <v>12304</v>
      </c>
      <c r="D2621">
        <v>136.19999999999999</v>
      </c>
      <c r="E2621" s="4">
        <v>8640</v>
      </c>
      <c r="F2621">
        <f t="shared" si="80"/>
        <v>7</v>
      </c>
      <c r="G2621" s="6">
        <f t="shared" si="81"/>
        <v>2.9238940129502371</v>
      </c>
      <c r="H2621" s="4">
        <f>E2621*G2621*Inputs!$B$4/SUMPRODUCT($E$5:$E$6785,$G$5:$G$6785)</f>
        <v>11669.097840066821</v>
      </c>
    </row>
    <row r="2622" spans="1:8" x14ac:dyDescent="0.2">
      <c r="A2622" s="167" t="s">
        <v>12300</v>
      </c>
      <c r="B2622" s="163" t="s">
        <v>12305</v>
      </c>
      <c r="C2622" s="164" t="s">
        <v>12306</v>
      </c>
      <c r="D2622">
        <v>144.6</v>
      </c>
      <c r="E2622" s="4">
        <v>7297</v>
      </c>
      <c r="F2622">
        <f t="shared" si="80"/>
        <v>8</v>
      </c>
      <c r="G2622" s="6">
        <f t="shared" si="81"/>
        <v>3.4964063234208851</v>
      </c>
      <c r="H2622" s="4">
        <f>E2622*G2622*Inputs!$B$4/SUMPRODUCT($E$5:$E$6785,$G$5:$G$6785)</f>
        <v>11784.961172115049</v>
      </c>
    </row>
    <row r="2623" spans="1:8" x14ac:dyDescent="0.2">
      <c r="A2623" s="167" t="s">
        <v>12300</v>
      </c>
      <c r="B2623" s="163" t="s">
        <v>12307</v>
      </c>
      <c r="C2623" s="164" t="s">
        <v>12308</v>
      </c>
      <c r="D2623">
        <v>181.1</v>
      </c>
      <c r="E2623" s="4">
        <v>8334</v>
      </c>
      <c r="F2623">
        <f t="shared" si="80"/>
        <v>10</v>
      </c>
      <c r="G2623" s="6">
        <f t="shared" si="81"/>
        <v>4.9996826525224378</v>
      </c>
      <c r="H2623" s="4">
        <f>E2623*G2623*Inputs!$B$4/SUMPRODUCT($E$5:$E$6785,$G$5:$G$6785)</f>
        <v>19246.769617279784</v>
      </c>
    </row>
    <row r="2624" spans="1:8" x14ac:dyDescent="0.2">
      <c r="A2624" s="167" t="s">
        <v>12300</v>
      </c>
      <c r="B2624" s="163" t="s">
        <v>12309</v>
      </c>
      <c r="C2624" s="164" t="s">
        <v>12310</v>
      </c>
      <c r="D2624">
        <v>209.8</v>
      </c>
      <c r="E2624" s="4">
        <v>7530</v>
      </c>
      <c r="F2624">
        <f t="shared" si="80"/>
        <v>10</v>
      </c>
      <c r="G2624" s="6">
        <f t="shared" si="81"/>
        <v>4.9996826525224378</v>
      </c>
      <c r="H2624" s="4">
        <f>E2624*G2624*Inputs!$B$4/SUMPRODUCT($E$5:$E$6785,$G$5:$G$6785)</f>
        <v>17389.989826987854</v>
      </c>
    </row>
    <row r="2625" spans="1:8" x14ac:dyDescent="0.2">
      <c r="A2625" s="167" t="s">
        <v>12300</v>
      </c>
      <c r="B2625" s="163" t="s">
        <v>12311</v>
      </c>
      <c r="C2625" s="164" t="s">
        <v>12312</v>
      </c>
      <c r="D2625">
        <v>171.4</v>
      </c>
      <c r="E2625" s="4">
        <v>7910</v>
      </c>
      <c r="F2625">
        <f t="shared" si="80"/>
        <v>10</v>
      </c>
      <c r="G2625" s="6">
        <f t="shared" si="81"/>
        <v>4.9996826525224378</v>
      </c>
      <c r="H2625" s="4">
        <f>E2625*G2625*Inputs!$B$4/SUMPRODUCT($E$5:$E$6785,$G$5:$G$6785)</f>
        <v>18267.572314936773</v>
      </c>
    </row>
    <row r="2626" spans="1:8" x14ac:dyDescent="0.2">
      <c r="A2626" s="167" t="s">
        <v>12300</v>
      </c>
      <c r="B2626" s="163" t="s">
        <v>12313</v>
      </c>
      <c r="C2626" s="164" t="s">
        <v>12314</v>
      </c>
      <c r="D2626">
        <v>206</v>
      </c>
      <c r="E2626" s="4">
        <v>9311</v>
      </c>
      <c r="F2626">
        <f t="shared" si="80"/>
        <v>10</v>
      </c>
      <c r="G2626" s="6">
        <f t="shared" si="81"/>
        <v>4.9996826525224378</v>
      </c>
      <c r="H2626" s="4">
        <f>E2626*G2626*Inputs!$B$4/SUMPRODUCT($E$5:$E$6785,$G$5:$G$6785)</f>
        <v>21503.080382348464</v>
      </c>
    </row>
    <row r="2627" spans="1:8" x14ac:dyDescent="0.2">
      <c r="A2627" s="167" t="s">
        <v>12300</v>
      </c>
      <c r="B2627" s="163" t="s">
        <v>12315</v>
      </c>
      <c r="C2627" s="164" t="s">
        <v>12316</v>
      </c>
      <c r="D2627">
        <v>181.2</v>
      </c>
      <c r="E2627" s="4">
        <v>9773</v>
      </c>
      <c r="F2627">
        <f t="shared" si="80"/>
        <v>10</v>
      </c>
      <c r="G2627" s="6">
        <f t="shared" si="81"/>
        <v>4.9996826525224378</v>
      </c>
      <c r="H2627" s="4">
        <f>E2627*G2627*Inputs!$B$4/SUMPRODUCT($E$5:$E$6785,$G$5:$G$6785)</f>
        <v>22570.035933486364</v>
      </c>
    </row>
    <row r="2628" spans="1:8" x14ac:dyDescent="0.2">
      <c r="A2628" s="167" t="s">
        <v>12300</v>
      </c>
      <c r="B2628" s="163" t="s">
        <v>12317</v>
      </c>
      <c r="C2628" s="164" t="s">
        <v>12318</v>
      </c>
      <c r="D2628">
        <v>82.6</v>
      </c>
      <c r="E2628" s="4">
        <v>7963</v>
      </c>
      <c r="F2628">
        <f t="shared" si="80"/>
        <v>3</v>
      </c>
      <c r="G2628" s="6">
        <f t="shared" si="81"/>
        <v>1.4299489790507947</v>
      </c>
      <c r="H2628" s="4">
        <f>E2628*G2628*Inputs!$B$4/SUMPRODUCT($E$5:$E$6785,$G$5:$G$6785)</f>
        <v>5259.67815998482</v>
      </c>
    </row>
    <row r="2629" spans="1:8" x14ac:dyDescent="0.2">
      <c r="A2629" s="167" t="s">
        <v>12300</v>
      </c>
      <c r="B2629" s="163" t="s">
        <v>12319</v>
      </c>
      <c r="C2629" s="164" t="s">
        <v>12320</v>
      </c>
      <c r="D2629">
        <v>170.5</v>
      </c>
      <c r="E2629" s="4">
        <v>9246</v>
      </c>
      <c r="F2629">
        <f t="shared" si="80"/>
        <v>10</v>
      </c>
      <c r="G2629" s="6">
        <f t="shared" si="81"/>
        <v>4.9996826525224378</v>
      </c>
      <c r="H2629" s="4">
        <f>E2629*G2629*Inputs!$B$4/SUMPRODUCT($E$5:$E$6785,$G$5:$G$6785)</f>
        <v>21352.967588357198</v>
      </c>
    </row>
    <row r="2630" spans="1:8" x14ac:dyDescent="0.2">
      <c r="A2630" s="167" t="s">
        <v>12300</v>
      </c>
      <c r="B2630" s="163" t="s">
        <v>12321</v>
      </c>
      <c r="C2630" s="164" t="s">
        <v>12322</v>
      </c>
      <c r="D2630">
        <v>122.1</v>
      </c>
      <c r="E2630" s="4">
        <v>6973</v>
      </c>
      <c r="F2630">
        <f t="shared" ref="F2630:F2693" si="82">VLOOKUP(D2630,$K$5:$L$15,2)</f>
        <v>6</v>
      </c>
      <c r="G2630" s="6">
        <f t="shared" ref="G2630:G2693" si="83">VLOOKUP(F2630,$L$5:$M$15,2,0)</f>
        <v>2.4451266266449672</v>
      </c>
      <c r="H2630" s="4">
        <f>E2630*G2630*Inputs!$B$4/SUMPRODUCT($E$5:$E$6785,$G$5:$G$6785)</f>
        <v>7875.5869912189701</v>
      </c>
    </row>
    <row r="2631" spans="1:8" x14ac:dyDescent="0.2">
      <c r="A2631" s="167" t="s">
        <v>12300</v>
      </c>
      <c r="B2631" s="163" t="s">
        <v>12323</v>
      </c>
      <c r="C2631" s="164" t="s">
        <v>12324</v>
      </c>
      <c r="D2631">
        <v>100.3</v>
      </c>
      <c r="E2631" s="4">
        <v>7654</v>
      </c>
      <c r="F2631">
        <f t="shared" si="82"/>
        <v>5</v>
      </c>
      <c r="G2631" s="6">
        <f t="shared" si="83"/>
        <v>2.0447540826884101</v>
      </c>
      <c r="H2631" s="4">
        <f>E2631*G2631*Inputs!$B$4/SUMPRODUCT($E$5:$E$6785,$G$5:$G$6785)</f>
        <v>7229.2202198237283</v>
      </c>
    </row>
    <row r="2632" spans="1:8" x14ac:dyDescent="0.2">
      <c r="A2632" s="167" t="s">
        <v>12300</v>
      </c>
      <c r="B2632" s="163" t="s">
        <v>12325</v>
      </c>
      <c r="C2632" s="164" t="s">
        <v>12326</v>
      </c>
      <c r="D2632">
        <v>145.1</v>
      </c>
      <c r="E2632" s="4">
        <v>6820</v>
      </c>
      <c r="F2632">
        <f t="shared" si="82"/>
        <v>8</v>
      </c>
      <c r="G2632" s="6">
        <f t="shared" si="83"/>
        <v>3.4964063234208851</v>
      </c>
      <c r="H2632" s="4">
        <f>E2632*G2632*Inputs!$B$4/SUMPRODUCT($E$5:$E$6785,$G$5:$G$6785)</f>
        <v>11014.586157849068</v>
      </c>
    </row>
    <row r="2633" spans="1:8" x14ac:dyDescent="0.2">
      <c r="A2633" s="167" t="s">
        <v>12300</v>
      </c>
      <c r="B2633" s="163" t="s">
        <v>12327</v>
      </c>
      <c r="C2633" s="164" t="s">
        <v>12328</v>
      </c>
      <c r="D2633">
        <v>164.9</v>
      </c>
      <c r="E2633" s="4">
        <v>5349</v>
      </c>
      <c r="F2633">
        <f t="shared" si="82"/>
        <v>9</v>
      </c>
      <c r="G2633" s="6">
        <f t="shared" si="83"/>
        <v>4.1810192586709229</v>
      </c>
      <c r="H2633" s="4">
        <f>E2633*G2633*Inputs!$B$4/SUMPRODUCT($E$5:$E$6785,$G$5:$G$6785)</f>
        <v>10330.389072880864</v>
      </c>
    </row>
    <row r="2634" spans="1:8" x14ac:dyDescent="0.2">
      <c r="A2634" s="167" t="s">
        <v>12300</v>
      </c>
      <c r="B2634" s="163" t="s">
        <v>12329</v>
      </c>
      <c r="C2634" s="164" t="s">
        <v>12330</v>
      </c>
      <c r="D2634">
        <v>140.1</v>
      </c>
      <c r="E2634" s="4">
        <v>5617</v>
      </c>
      <c r="F2634">
        <f t="shared" si="82"/>
        <v>8</v>
      </c>
      <c r="G2634" s="6">
        <f t="shared" si="83"/>
        <v>3.4964063234208851</v>
      </c>
      <c r="H2634" s="4">
        <f>E2634*G2634*Inputs!$B$4/SUMPRODUCT($E$5:$E$6785,$G$5:$G$6785)</f>
        <v>9071.6906816185056</v>
      </c>
    </row>
    <row r="2635" spans="1:8" x14ac:dyDescent="0.2">
      <c r="A2635" s="167" t="s">
        <v>12300</v>
      </c>
      <c r="B2635" s="163" t="s">
        <v>12331</v>
      </c>
      <c r="C2635" s="164" t="s">
        <v>12332</v>
      </c>
      <c r="D2635">
        <v>118.9</v>
      </c>
      <c r="E2635" s="4">
        <v>8661</v>
      </c>
      <c r="F2635">
        <f t="shared" si="82"/>
        <v>6</v>
      </c>
      <c r="G2635" s="6">
        <f t="shared" si="83"/>
        <v>2.4451266266449672</v>
      </c>
      <c r="H2635" s="4">
        <f>E2635*G2635*Inputs!$B$4/SUMPRODUCT($E$5:$E$6785,$G$5:$G$6785)</f>
        <v>9782.0821641972598</v>
      </c>
    </row>
    <row r="2636" spans="1:8" x14ac:dyDescent="0.2">
      <c r="A2636" s="167" t="s">
        <v>12300</v>
      </c>
      <c r="B2636" s="163" t="s">
        <v>12333</v>
      </c>
      <c r="C2636" s="164" t="s">
        <v>12334</v>
      </c>
      <c r="D2636">
        <v>82.2</v>
      </c>
      <c r="E2636" s="4">
        <v>5926</v>
      </c>
      <c r="F2636">
        <f t="shared" si="82"/>
        <v>3</v>
      </c>
      <c r="G2636" s="6">
        <f t="shared" si="83"/>
        <v>1.4299489790507947</v>
      </c>
      <c r="H2636" s="4">
        <f>E2636*G2636*Inputs!$B$4/SUMPRODUCT($E$5:$E$6785,$G$5:$G$6785)</f>
        <v>3914.2098174142961</v>
      </c>
    </row>
    <row r="2637" spans="1:8" x14ac:dyDescent="0.2">
      <c r="A2637" s="167" t="s">
        <v>12337</v>
      </c>
      <c r="B2637" s="163" t="s">
        <v>12335</v>
      </c>
      <c r="C2637" s="164" t="s">
        <v>12336</v>
      </c>
      <c r="D2637">
        <v>110.9</v>
      </c>
      <c r="E2637" s="4">
        <v>7798</v>
      </c>
      <c r="F2637">
        <f t="shared" si="82"/>
        <v>5</v>
      </c>
      <c r="G2637" s="6">
        <f t="shared" si="83"/>
        <v>2.0447540826884101</v>
      </c>
      <c r="H2637" s="4">
        <f>E2637*G2637*Inputs!$B$4/SUMPRODUCT($E$5:$E$6785,$G$5:$G$6785)</f>
        <v>7365.2285437921919</v>
      </c>
    </row>
    <row r="2638" spans="1:8" x14ac:dyDescent="0.2">
      <c r="A2638" s="167" t="s">
        <v>12337</v>
      </c>
      <c r="B2638" s="163" t="s">
        <v>12338</v>
      </c>
      <c r="C2638" s="164" t="s">
        <v>12339</v>
      </c>
      <c r="D2638">
        <v>137.9</v>
      </c>
      <c r="E2638" s="4">
        <v>8070</v>
      </c>
      <c r="F2638">
        <f t="shared" si="82"/>
        <v>8</v>
      </c>
      <c r="G2638" s="6">
        <f t="shared" si="83"/>
        <v>3.4964063234208851</v>
      </c>
      <c r="H2638" s="4">
        <f>E2638*G2638*Inputs!$B$4/SUMPRODUCT($E$5:$E$6785,$G$5:$G$6785)</f>
        <v>13033.388606135186</v>
      </c>
    </row>
    <row r="2639" spans="1:8" x14ac:dyDescent="0.2">
      <c r="A2639" s="167" t="s">
        <v>12337</v>
      </c>
      <c r="B2639" s="163" t="s">
        <v>12340</v>
      </c>
      <c r="C2639" s="164" t="s">
        <v>12341</v>
      </c>
      <c r="D2639">
        <v>115.5</v>
      </c>
      <c r="E2639" s="4">
        <v>7670</v>
      </c>
      <c r="F2639">
        <f t="shared" si="82"/>
        <v>6</v>
      </c>
      <c r="G2639" s="6">
        <f t="shared" si="83"/>
        <v>2.4451266266449672</v>
      </c>
      <c r="H2639" s="4">
        <f>E2639*G2639*Inputs!$B$4/SUMPRODUCT($E$5:$E$6785,$G$5:$G$6785)</f>
        <v>8662.8068582603591</v>
      </c>
    </row>
    <row r="2640" spans="1:8" x14ac:dyDescent="0.2">
      <c r="A2640" s="167" t="s">
        <v>12337</v>
      </c>
      <c r="B2640" s="163" t="s">
        <v>12342</v>
      </c>
      <c r="C2640" s="164" t="s">
        <v>12343</v>
      </c>
      <c r="D2640">
        <v>143.5</v>
      </c>
      <c r="E2640" s="4">
        <v>8014</v>
      </c>
      <c r="F2640">
        <f t="shared" si="82"/>
        <v>8</v>
      </c>
      <c r="G2640" s="6">
        <f t="shared" si="83"/>
        <v>3.4964063234208851</v>
      </c>
      <c r="H2640" s="4">
        <f>E2640*G2640*Inputs!$B$4/SUMPRODUCT($E$5:$E$6785,$G$5:$G$6785)</f>
        <v>12942.946256451969</v>
      </c>
    </row>
    <row r="2641" spans="1:8" x14ac:dyDescent="0.2">
      <c r="A2641" s="167" t="s">
        <v>12337</v>
      </c>
      <c r="B2641" s="163" t="s">
        <v>12344</v>
      </c>
      <c r="C2641" s="164" t="s">
        <v>12345</v>
      </c>
      <c r="D2641">
        <v>116.2</v>
      </c>
      <c r="E2641" s="4">
        <v>6294</v>
      </c>
      <c r="F2641">
        <f t="shared" si="82"/>
        <v>6</v>
      </c>
      <c r="G2641" s="6">
        <f t="shared" si="83"/>
        <v>2.4451266266449672</v>
      </c>
      <c r="H2641" s="4">
        <f>E2641*G2641*Inputs!$B$4/SUMPRODUCT($E$5:$E$6785,$G$5:$G$6785)</f>
        <v>7108.6970490079157</v>
      </c>
    </row>
    <row r="2642" spans="1:8" x14ac:dyDescent="0.2">
      <c r="A2642" s="167" t="s">
        <v>12337</v>
      </c>
      <c r="B2642" s="163" t="s">
        <v>12346</v>
      </c>
      <c r="C2642" s="164" t="s">
        <v>12347</v>
      </c>
      <c r="D2642">
        <v>210.7</v>
      </c>
      <c r="E2642" s="4">
        <v>6345</v>
      </c>
      <c r="F2642">
        <f t="shared" si="82"/>
        <v>10</v>
      </c>
      <c r="G2642" s="6">
        <f t="shared" si="83"/>
        <v>4.9996826525224378</v>
      </c>
      <c r="H2642" s="4">
        <f>E2642*G2642*Inputs!$B$4/SUMPRODUCT($E$5:$E$6785,$G$5:$G$6785)</f>
        <v>14653.318121147135</v>
      </c>
    </row>
    <row r="2643" spans="1:8" x14ac:dyDescent="0.2">
      <c r="A2643" s="167" t="s">
        <v>12337</v>
      </c>
      <c r="B2643" s="163" t="s">
        <v>12348</v>
      </c>
      <c r="C2643" s="164" t="s">
        <v>12349</v>
      </c>
      <c r="D2643">
        <v>246.8</v>
      </c>
      <c r="E2643" s="4">
        <v>5527</v>
      </c>
      <c r="F2643">
        <f t="shared" si="82"/>
        <v>10</v>
      </c>
      <c r="G2643" s="6">
        <f t="shared" si="83"/>
        <v>4.9996826525224378</v>
      </c>
      <c r="H2643" s="4">
        <f>E2643*G2643*Inputs!$B$4/SUMPRODUCT($E$5:$E$6785,$G$5:$G$6785)</f>
        <v>12764.206344457089</v>
      </c>
    </row>
    <row r="2644" spans="1:8" x14ac:dyDescent="0.2">
      <c r="A2644" s="167" t="s">
        <v>12337</v>
      </c>
      <c r="B2644" s="163" t="s">
        <v>12350</v>
      </c>
      <c r="C2644" s="164" t="s">
        <v>12351</v>
      </c>
      <c r="D2644">
        <v>244.4</v>
      </c>
      <c r="E2644" s="4">
        <v>7267</v>
      </c>
      <c r="F2644">
        <f t="shared" si="82"/>
        <v>10</v>
      </c>
      <c r="G2644" s="6">
        <f t="shared" si="83"/>
        <v>4.9996826525224378</v>
      </c>
      <c r="H2644" s="4">
        <f>E2644*G2644*Inputs!$B$4/SUMPRODUCT($E$5:$E$6785,$G$5:$G$6785)</f>
        <v>16782.610368223206</v>
      </c>
    </row>
    <row r="2645" spans="1:8" x14ac:dyDescent="0.2">
      <c r="A2645" s="167" t="s">
        <v>12337</v>
      </c>
      <c r="B2645" s="163" t="s">
        <v>12352</v>
      </c>
      <c r="C2645" s="164" t="s">
        <v>12353</v>
      </c>
      <c r="D2645">
        <v>127</v>
      </c>
      <c r="E2645" s="4">
        <v>8143</v>
      </c>
      <c r="F2645">
        <f t="shared" si="82"/>
        <v>7</v>
      </c>
      <c r="G2645" s="6">
        <f t="shared" si="83"/>
        <v>2.9238940129502371</v>
      </c>
      <c r="H2645" s="4">
        <f>E2645*G2645*Inputs!$B$4/SUMPRODUCT($E$5:$E$6785,$G$5:$G$6785)</f>
        <v>10997.854596257419</v>
      </c>
    </row>
    <row r="2646" spans="1:8" x14ac:dyDescent="0.2">
      <c r="A2646" s="167" t="s">
        <v>12337</v>
      </c>
      <c r="B2646" s="163" t="s">
        <v>12354</v>
      </c>
      <c r="C2646" s="164" t="s">
        <v>12355</v>
      </c>
      <c r="D2646">
        <v>216.7</v>
      </c>
      <c r="E2646" s="4">
        <v>7630</v>
      </c>
      <c r="F2646">
        <f t="shared" si="82"/>
        <v>10</v>
      </c>
      <c r="G2646" s="6">
        <f t="shared" si="83"/>
        <v>4.9996826525224378</v>
      </c>
      <c r="H2646" s="4">
        <f>E2646*G2646*Inputs!$B$4/SUMPRODUCT($E$5:$E$6785,$G$5:$G$6785)</f>
        <v>17620.93258697441</v>
      </c>
    </row>
    <row r="2647" spans="1:8" x14ac:dyDescent="0.2">
      <c r="A2647" s="167" t="s">
        <v>12337</v>
      </c>
      <c r="B2647" s="163" t="s">
        <v>8622</v>
      </c>
      <c r="C2647" s="164" t="s">
        <v>8623</v>
      </c>
      <c r="D2647">
        <v>168.3</v>
      </c>
      <c r="E2647" s="4">
        <v>7698</v>
      </c>
      <c r="F2647">
        <f t="shared" si="82"/>
        <v>10</v>
      </c>
      <c r="G2647" s="6">
        <f t="shared" si="83"/>
        <v>4.9996826525224378</v>
      </c>
      <c r="H2647" s="4">
        <f>E2647*G2647*Inputs!$B$4/SUMPRODUCT($E$5:$E$6785,$G$5:$G$6785)</f>
        <v>17777.973663765271</v>
      </c>
    </row>
    <row r="2648" spans="1:8" x14ac:dyDescent="0.2">
      <c r="A2648" s="167" t="s">
        <v>12337</v>
      </c>
      <c r="B2648" s="163" t="s">
        <v>8624</v>
      </c>
      <c r="C2648" s="164" t="s">
        <v>8625</v>
      </c>
      <c r="D2648">
        <v>98.7</v>
      </c>
      <c r="E2648" s="4">
        <v>7829</v>
      </c>
      <c r="F2648">
        <f t="shared" si="82"/>
        <v>4</v>
      </c>
      <c r="G2648" s="6">
        <f t="shared" si="83"/>
        <v>1.7099397688077311</v>
      </c>
      <c r="H2648" s="4">
        <f>E2648*G2648*Inputs!$B$4/SUMPRODUCT($E$5:$E$6785,$G$5:$G$6785)</f>
        <v>6183.7086430859572</v>
      </c>
    </row>
    <row r="2649" spans="1:8" x14ac:dyDescent="0.2">
      <c r="A2649" s="167" t="s">
        <v>12337</v>
      </c>
      <c r="B2649" s="163" t="s">
        <v>8626</v>
      </c>
      <c r="C2649" s="164" t="s">
        <v>8627</v>
      </c>
      <c r="D2649">
        <v>231.4</v>
      </c>
      <c r="E2649" s="4">
        <v>5846</v>
      </c>
      <c r="F2649">
        <f t="shared" si="82"/>
        <v>10</v>
      </c>
      <c r="G2649" s="6">
        <f t="shared" si="83"/>
        <v>4.9996826525224378</v>
      </c>
      <c r="H2649" s="4">
        <f>E2649*G2649*Inputs!$B$4/SUMPRODUCT($E$5:$E$6785,$G$5:$G$6785)</f>
        <v>13500.913748814208</v>
      </c>
    </row>
    <row r="2650" spans="1:8" x14ac:dyDescent="0.2">
      <c r="A2650" s="167" t="s">
        <v>12337</v>
      </c>
      <c r="B2650" s="163" t="s">
        <v>8628</v>
      </c>
      <c r="C2650" s="164" t="s">
        <v>8629</v>
      </c>
      <c r="D2650">
        <v>136.6</v>
      </c>
      <c r="E2650" s="4">
        <v>6977</v>
      </c>
      <c r="F2650">
        <f t="shared" si="82"/>
        <v>8</v>
      </c>
      <c r="G2650" s="6">
        <f t="shared" si="83"/>
        <v>3.4964063234208851</v>
      </c>
      <c r="H2650" s="4">
        <f>E2650*G2650*Inputs!$B$4/SUMPRODUCT($E$5:$E$6785,$G$5:$G$6785)</f>
        <v>11268.147745353801</v>
      </c>
    </row>
    <row r="2651" spans="1:8" x14ac:dyDescent="0.2">
      <c r="A2651" s="167" t="s">
        <v>12337</v>
      </c>
      <c r="B2651" s="163" t="s">
        <v>8630</v>
      </c>
      <c r="C2651" s="164" t="s">
        <v>8631</v>
      </c>
      <c r="D2651">
        <v>161</v>
      </c>
      <c r="E2651" s="4">
        <v>7996</v>
      </c>
      <c r="F2651">
        <f t="shared" si="82"/>
        <v>9</v>
      </c>
      <c r="G2651" s="6">
        <f t="shared" si="83"/>
        <v>4.1810192586709229</v>
      </c>
      <c r="H2651" s="4">
        <f>E2651*G2651*Inputs!$B$4/SUMPRODUCT($E$5:$E$6785,$G$5:$G$6785)</f>
        <v>15442.473551459221</v>
      </c>
    </row>
    <row r="2652" spans="1:8" x14ac:dyDescent="0.2">
      <c r="A2652" s="167" t="s">
        <v>12337</v>
      </c>
      <c r="B2652" s="163" t="s">
        <v>8632</v>
      </c>
      <c r="C2652" s="164" t="s">
        <v>8633</v>
      </c>
      <c r="D2652">
        <v>141.19999999999999</v>
      </c>
      <c r="E2652" s="4">
        <v>6826</v>
      </c>
      <c r="F2652">
        <f t="shared" si="82"/>
        <v>8</v>
      </c>
      <c r="G2652" s="6">
        <f t="shared" si="83"/>
        <v>3.4964063234208851</v>
      </c>
      <c r="H2652" s="4">
        <f>E2652*G2652*Inputs!$B$4/SUMPRODUCT($E$5:$E$6785,$G$5:$G$6785)</f>
        <v>11024.27640960084</v>
      </c>
    </row>
    <row r="2653" spans="1:8" x14ac:dyDescent="0.2">
      <c r="A2653" s="167" t="s">
        <v>12337</v>
      </c>
      <c r="B2653" s="163" t="s">
        <v>8634</v>
      </c>
      <c r="C2653" s="164" t="s">
        <v>8635</v>
      </c>
      <c r="D2653">
        <v>157</v>
      </c>
      <c r="E2653" s="4">
        <v>8671</v>
      </c>
      <c r="F2653">
        <f t="shared" si="82"/>
        <v>9</v>
      </c>
      <c r="G2653" s="6">
        <f t="shared" si="83"/>
        <v>4.1810192586709229</v>
      </c>
      <c r="H2653" s="4">
        <f>E2653*G2653*Inputs!$B$4/SUMPRODUCT($E$5:$E$6785,$G$5:$G$6785)</f>
        <v>16746.084062619175</v>
      </c>
    </row>
    <row r="2654" spans="1:8" x14ac:dyDescent="0.2">
      <c r="A2654" s="167" t="s">
        <v>12337</v>
      </c>
      <c r="B2654" s="163" t="s">
        <v>8636</v>
      </c>
      <c r="C2654" s="164" t="s">
        <v>8637</v>
      </c>
      <c r="D2654">
        <v>90</v>
      </c>
      <c r="E2654" s="4">
        <v>7623</v>
      </c>
      <c r="F2654">
        <f t="shared" si="82"/>
        <v>4</v>
      </c>
      <c r="G2654" s="6">
        <f t="shared" si="83"/>
        <v>1.7099397688077311</v>
      </c>
      <c r="H2654" s="4">
        <f>E2654*G2654*Inputs!$B$4/SUMPRODUCT($E$5:$E$6785,$G$5:$G$6785)</f>
        <v>6021.0002537034425</v>
      </c>
    </row>
    <row r="2655" spans="1:8" x14ac:dyDescent="0.2">
      <c r="A2655" s="167" t="s">
        <v>12337</v>
      </c>
      <c r="B2655" s="163" t="s">
        <v>8638</v>
      </c>
      <c r="C2655" s="164" t="s">
        <v>8639</v>
      </c>
      <c r="D2655">
        <v>128.30000000000001</v>
      </c>
      <c r="E2655" s="4">
        <v>7750</v>
      </c>
      <c r="F2655">
        <f t="shared" si="82"/>
        <v>7</v>
      </c>
      <c r="G2655" s="6">
        <f t="shared" si="83"/>
        <v>2.9238940129502371</v>
      </c>
      <c r="H2655" s="4">
        <f>E2655*G2655*Inputs!$B$4/SUMPRODUCT($E$5:$E$6785,$G$5:$G$6785)</f>
        <v>10467.072715337716</v>
      </c>
    </row>
    <row r="2656" spans="1:8" x14ac:dyDescent="0.2">
      <c r="A2656" s="167" t="s">
        <v>8559</v>
      </c>
      <c r="B2656" s="163" t="s">
        <v>8557</v>
      </c>
      <c r="C2656" s="164" t="s">
        <v>8558</v>
      </c>
      <c r="D2656">
        <v>117.6</v>
      </c>
      <c r="E2656" s="4">
        <v>11923</v>
      </c>
      <c r="F2656">
        <f t="shared" si="82"/>
        <v>6</v>
      </c>
      <c r="G2656" s="6">
        <f t="shared" si="83"/>
        <v>2.4451266266449672</v>
      </c>
      <c r="H2656" s="4">
        <f>E2656*G2656*Inputs!$B$4/SUMPRODUCT($E$5:$E$6785,$G$5:$G$6785)</f>
        <v>13466.316319561707</v>
      </c>
    </row>
    <row r="2657" spans="1:8" x14ac:dyDescent="0.2">
      <c r="A2657" s="167" t="s">
        <v>8559</v>
      </c>
      <c r="B2657" s="163" t="s">
        <v>8560</v>
      </c>
      <c r="C2657" s="164" t="s">
        <v>8561</v>
      </c>
      <c r="D2657">
        <v>146.80000000000001</v>
      </c>
      <c r="E2657" s="4">
        <v>8892</v>
      </c>
      <c r="F2657">
        <f t="shared" si="82"/>
        <v>8</v>
      </c>
      <c r="G2657" s="6">
        <f t="shared" si="83"/>
        <v>3.4964063234208851</v>
      </c>
      <c r="H2657" s="4">
        <f>E2657*G2657*Inputs!$B$4/SUMPRODUCT($E$5:$E$6785,$G$5:$G$6785)</f>
        <v>14360.953096128136</v>
      </c>
    </row>
    <row r="2658" spans="1:8" x14ac:dyDescent="0.2">
      <c r="A2658" s="167" t="s">
        <v>8559</v>
      </c>
      <c r="B2658" s="163" t="s">
        <v>8562</v>
      </c>
      <c r="C2658" s="164" t="s">
        <v>8563</v>
      </c>
      <c r="D2658">
        <v>175.3</v>
      </c>
      <c r="E2658" s="4">
        <v>7914</v>
      </c>
      <c r="F2658">
        <f t="shared" si="82"/>
        <v>10</v>
      </c>
      <c r="G2658" s="6">
        <f t="shared" si="83"/>
        <v>4.9996826525224378</v>
      </c>
      <c r="H2658" s="4">
        <f>E2658*G2658*Inputs!$B$4/SUMPRODUCT($E$5:$E$6785,$G$5:$G$6785)</f>
        <v>18276.810025336239</v>
      </c>
    </row>
    <row r="2659" spans="1:8" x14ac:dyDescent="0.2">
      <c r="A2659" s="167" t="s">
        <v>8559</v>
      </c>
      <c r="B2659" s="163" t="s">
        <v>8564</v>
      </c>
      <c r="C2659" s="164" t="s">
        <v>8565</v>
      </c>
      <c r="D2659">
        <v>177.6</v>
      </c>
      <c r="E2659" s="4">
        <v>9302</v>
      </c>
      <c r="F2659">
        <f t="shared" si="82"/>
        <v>10</v>
      </c>
      <c r="G2659" s="6">
        <f t="shared" si="83"/>
        <v>4.9996826525224378</v>
      </c>
      <c r="H2659" s="4">
        <f>E2659*G2659*Inputs!$B$4/SUMPRODUCT($E$5:$E$6785,$G$5:$G$6785)</f>
        <v>21482.295533949673</v>
      </c>
    </row>
    <row r="2660" spans="1:8" x14ac:dyDescent="0.2">
      <c r="A2660" s="167" t="s">
        <v>8559</v>
      </c>
      <c r="B2660" s="163" t="s">
        <v>8566</v>
      </c>
      <c r="C2660" s="164" t="s">
        <v>8567</v>
      </c>
      <c r="D2660">
        <v>75.900000000000006</v>
      </c>
      <c r="E2660" s="4">
        <v>5385</v>
      </c>
      <c r="F2660">
        <f t="shared" si="82"/>
        <v>3</v>
      </c>
      <c r="G2660" s="6">
        <f t="shared" si="83"/>
        <v>1.4299489790507947</v>
      </c>
      <c r="H2660" s="4">
        <f>E2660*G2660*Inputs!$B$4/SUMPRODUCT($E$5:$E$6785,$G$5:$G$6785)</f>
        <v>3556.8713916260526</v>
      </c>
    </row>
    <row r="2661" spans="1:8" x14ac:dyDescent="0.2">
      <c r="A2661" s="167" t="s">
        <v>8559</v>
      </c>
      <c r="B2661" s="163" t="s">
        <v>8568</v>
      </c>
      <c r="C2661" s="164" t="s">
        <v>8569</v>
      </c>
      <c r="D2661">
        <v>109.1</v>
      </c>
      <c r="E2661" s="4">
        <v>7721</v>
      </c>
      <c r="F2661">
        <f t="shared" si="82"/>
        <v>5</v>
      </c>
      <c r="G2661" s="6">
        <f t="shared" si="83"/>
        <v>2.0447540826884101</v>
      </c>
      <c r="H2661" s="4">
        <f>E2661*G2661*Inputs!$B$4/SUMPRODUCT($E$5:$E$6785,$G$5:$G$6785)</f>
        <v>7292.5018705590546</v>
      </c>
    </row>
    <row r="2662" spans="1:8" x14ac:dyDescent="0.2">
      <c r="A2662" s="167" t="s">
        <v>8559</v>
      </c>
      <c r="B2662" s="163" t="s">
        <v>8570</v>
      </c>
      <c r="C2662" s="164" t="s">
        <v>8571</v>
      </c>
      <c r="D2662">
        <v>96</v>
      </c>
      <c r="E2662" s="4">
        <v>7152</v>
      </c>
      <c r="F2662">
        <f t="shared" si="82"/>
        <v>4</v>
      </c>
      <c r="G2662" s="6">
        <f t="shared" si="83"/>
        <v>1.7099397688077311</v>
      </c>
      <c r="H2662" s="4">
        <f>E2662*G2662*Inputs!$B$4/SUMPRODUCT($E$5:$E$6785,$G$5:$G$6785)</f>
        <v>5648.9825284647804</v>
      </c>
    </row>
    <row r="2663" spans="1:8" x14ac:dyDescent="0.2">
      <c r="A2663" s="167" t="s">
        <v>8559</v>
      </c>
      <c r="B2663" s="163" t="s">
        <v>8572</v>
      </c>
      <c r="C2663" s="164" t="s">
        <v>8573</v>
      </c>
      <c r="D2663">
        <v>164.3</v>
      </c>
      <c r="E2663" s="4">
        <v>11446</v>
      </c>
      <c r="F2663">
        <f t="shared" si="82"/>
        <v>9</v>
      </c>
      <c r="G2663" s="6">
        <f t="shared" si="83"/>
        <v>4.1810192586709229</v>
      </c>
      <c r="H2663" s="4">
        <f>E2663*G2663*Inputs!$B$4/SUMPRODUCT($E$5:$E$6785,$G$5:$G$6785)</f>
        <v>22105.371719610088</v>
      </c>
    </row>
    <row r="2664" spans="1:8" x14ac:dyDescent="0.2">
      <c r="A2664" s="167" t="s">
        <v>8559</v>
      </c>
      <c r="B2664" s="163" t="s">
        <v>8574</v>
      </c>
      <c r="C2664" s="164" t="s">
        <v>8575</v>
      </c>
      <c r="D2664">
        <v>126.1</v>
      </c>
      <c r="E2664" s="4">
        <v>7212</v>
      </c>
      <c r="F2664">
        <f t="shared" si="82"/>
        <v>7</v>
      </c>
      <c r="G2664" s="6">
        <f t="shared" si="83"/>
        <v>2.9238940129502371</v>
      </c>
      <c r="H2664" s="4">
        <f>E2664*G2664*Inputs!$B$4/SUMPRODUCT($E$5:$E$6785,$G$5:$G$6785)</f>
        <v>9740.4552803891092</v>
      </c>
    </row>
    <row r="2665" spans="1:8" x14ac:dyDescent="0.2">
      <c r="A2665" s="167" t="s">
        <v>8559</v>
      </c>
      <c r="B2665" s="163" t="s">
        <v>8576</v>
      </c>
      <c r="C2665" s="164" t="s">
        <v>8577</v>
      </c>
      <c r="D2665">
        <v>144.9</v>
      </c>
      <c r="E2665" s="4">
        <v>7905</v>
      </c>
      <c r="F2665">
        <f t="shared" si="82"/>
        <v>8</v>
      </c>
      <c r="G2665" s="6">
        <f t="shared" si="83"/>
        <v>3.4964063234208851</v>
      </c>
      <c r="H2665" s="4">
        <f>E2665*G2665*Inputs!$B$4/SUMPRODUCT($E$5:$E$6785,$G$5:$G$6785)</f>
        <v>12766.906682961417</v>
      </c>
    </row>
    <row r="2666" spans="1:8" x14ac:dyDescent="0.2">
      <c r="A2666" s="167" t="s">
        <v>8559</v>
      </c>
      <c r="B2666" s="163" t="s">
        <v>8578</v>
      </c>
      <c r="C2666" s="164" t="s">
        <v>8579</v>
      </c>
      <c r="D2666">
        <v>139.69999999999999</v>
      </c>
      <c r="E2666" s="4">
        <v>7601</v>
      </c>
      <c r="F2666">
        <f t="shared" si="82"/>
        <v>8</v>
      </c>
      <c r="G2666" s="6">
        <f t="shared" si="83"/>
        <v>3.4964063234208851</v>
      </c>
      <c r="H2666" s="4">
        <f>E2666*G2666*Inputs!$B$4/SUMPRODUCT($E$5:$E$6785,$G$5:$G$6785)</f>
        <v>12275.933927538235</v>
      </c>
    </row>
    <row r="2667" spans="1:8" x14ac:dyDescent="0.2">
      <c r="A2667" s="167" t="s">
        <v>8559</v>
      </c>
      <c r="B2667" s="163" t="s">
        <v>8580</v>
      </c>
      <c r="C2667" s="164" t="s">
        <v>8581</v>
      </c>
      <c r="D2667">
        <v>69.900000000000006</v>
      </c>
      <c r="E2667" s="4">
        <v>6971</v>
      </c>
      <c r="F2667">
        <f t="shared" si="82"/>
        <v>2</v>
      </c>
      <c r="G2667" s="6">
        <f t="shared" si="83"/>
        <v>1.195804741189294</v>
      </c>
      <c r="H2667" s="4">
        <f>E2667*G2667*Inputs!$B$4/SUMPRODUCT($E$5:$E$6785,$G$5:$G$6785)</f>
        <v>3850.5012301188494</v>
      </c>
    </row>
    <row r="2668" spans="1:8" x14ac:dyDescent="0.2">
      <c r="A2668" s="167" t="s">
        <v>8559</v>
      </c>
      <c r="B2668" s="163" t="s">
        <v>8582</v>
      </c>
      <c r="C2668" s="164" t="s">
        <v>8583</v>
      </c>
      <c r="D2668">
        <v>74.599999999999994</v>
      </c>
      <c r="E2668" s="4">
        <v>8008</v>
      </c>
      <c r="F2668">
        <f t="shared" si="82"/>
        <v>3</v>
      </c>
      <c r="G2668" s="6">
        <f t="shared" si="83"/>
        <v>1.4299489790507947</v>
      </c>
      <c r="H2668" s="4">
        <f>E2668*G2668*Inputs!$B$4/SUMPRODUCT($E$5:$E$6785,$G$5:$G$6785)</f>
        <v>5289.401319246319</v>
      </c>
    </row>
    <row r="2669" spans="1:8" x14ac:dyDescent="0.2">
      <c r="A2669" s="167" t="s">
        <v>8559</v>
      </c>
      <c r="B2669" s="163" t="s">
        <v>8584</v>
      </c>
      <c r="C2669" s="164" t="s">
        <v>8585</v>
      </c>
      <c r="D2669">
        <v>92.1</v>
      </c>
      <c r="E2669" s="4">
        <v>8481</v>
      </c>
      <c r="F2669">
        <f t="shared" si="82"/>
        <v>4</v>
      </c>
      <c r="G2669" s="6">
        <f t="shared" si="83"/>
        <v>1.7099397688077311</v>
      </c>
      <c r="H2669" s="4">
        <f>E2669*G2669*Inputs!$B$4/SUMPRODUCT($E$5:$E$6785,$G$5:$G$6785)</f>
        <v>6698.6885939471194</v>
      </c>
    </row>
    <row r="2670" spans="1:8" x14ac:dyDescent="0.2">
      <c r="A2670" s="167" t="s">
        <v>8559</v>
      </c>
      <c r="B2670" s="163" t="s">
        <v>8586</v>
      </c>
      <c r="C2670" s="164" t="s">
        <v>8587</v>
      </c>
      <c r="D2670">
        <v>146</v>
      </c>
      <c r="E2670" s="4">
        <v>8574</v>
      </c>
      <c r="F2670">
        <f t="shared" si="82"/>
        <v>8</v>
      </c>
      <c r="G2670" s="6">
        <f t="shared" si="83"/>
        <v>3.4964063234208851</v>
      </c>
      <c r="H2670" s="4">
        <f>E2670*G2670*Inputs!$B$4/SUMPRODUCT($E$5:$E$6785,$G$5:$G$6785)</f>
        <v>13847.369753284149</v>
      </c>
    </row>
    <row r="2671" spans="1:8" x14ac:dyDescent="0.2">
      <c r="A2671" s="167" t="s">
        <v>8559</v>
      </c>
      <c r="B2671" s="163" t="s">
        <v>8588</v>
      </c>
      <c r="C2671" s="164" t="s">
        <v>8589</v>
      </c>
      <c r="D2671">
        <v>114.6</v>
      </c>
      <c r="E2671" s="4">
        <v>7430</v>
      </c>
      <c r="F2671">
        <f t="shared" si="82"/>
        <v>6</v>
      </c>
      <c r="G2671" s="6">
        <f t="shared" si="83"/>
        <v>2.4451266266449672</v>
      </c>
      <c r="H2671" s="4">
        <f>E2671*G2671*Inputs!$B$4/SUMPRODUCT($E$5:$E$6785,$G$5:$G$6785)</f>
        <v>8391.7411938558653</v>
      </c>
    </row>
    <row r="2672" spans="1:8" x14ac:dyDescent="0.2">
      <c r="A2672" s="167" t="s">
        <v>8559</v>
      </c>
      <c r="B2672" s="163" t="s">
        <v>8590</v>
      </c>
      <c r="C2672" s="164" t="s">
        <v>8591</v>
      </c>
      <c r="D2672">
        <v>174.9</v>
      </c>
      <c r="E2672" s="4">
        <v>9493</v>
      </c>
      <c r="F2672">
        <f t="shared" si="82"/>
        <v>10</v>
      </c>
      <c r="G2672" s="6">
        <f t="shared" si="83"/>
        <v>4.9996826525224378</v>
      </c>
      <c r="H2672" s="4">
        <f>E2672*G2672*Inputs!$B$4/SUMPRODUCT($E$5:$E$6785,$G$5:$G$6785)</f>
        <v>21923.396205523997</v>
      </c>
    </row>
    <row r="2673" spans="1:8" x14ac:dyDescent="0.2">
      <c r="A2673" s="167" t="s">
        <v>8559</v>
      </c>
      <c r="B2673" s="163" t="s">
        <v>8592</v>
      </c>
      <c r="C2673" s="164" t="s">
        <v>8593</v>
      </c>
      <c r="D2673">
        <v>78.2</v>
      </c>
      <c r="E2673" s="4">
        <v>7941</v>
      </c>
      <c r="F2673">
        <f t="shared" si="82"/>
        <v>3</v>
      </c>
      <c r="G2673" s="6">
        <f t="shared" si="83"/>
        <v>1.4299489790507947</v>
      </c>
      <c r="H2673" s="4">
        <f>E2673*G2673*Inputs!$B$4/SUMPRODUCT($E$5:$E$6785,$G$5:$G$6785)</f>
        <v>5245.1468376791981</v>
      </c>
    </row>
    <row r="2674" spans="1:8" x14ac:dyDescent="0.2">
      <c r="A2674" s="167" t="s">
        <v>8559</v>
      </c>
      <c r="B2674" s="163" t="s">
        <v>8594</v>
      </c>
      <c r="C2674" s="164" t="s">
        <v>8595</v>
      </c>
      <c r="D2674">
        <v>115.2</v>
      </c>
      <c r="E2674" s="4">
        <v>8102</v>
      </c>
      <c r="F2674">
        <f t="shared" si="82"/>
        <v>6</v>
      </c>
      <c r="G2674" s="6">
        <f t="shared" si="83"/>
        <v>2.4451266266449672</v>
      </c>
      <c r="H2674" s="4">
        <f>E2674*G2674*Inputs!$B$4/SUMPRODUCT($E$5:$E$6785,$G$5:$G$6785)</f>
        <v>9150.7250541884532</v>
      </c>
    </row>
    <row r="2675" spans="1:8" x14ac:dyDescent="0.2">
      <c r="A2675" s="167" t="s">
        <v>8559</v>
      </c>
      <c r="B2675" s="163" t="s">
        <v>8596</v>
      </c>
      <c r="C2675" s="164" t="s">
        <v>8597</v>
      </c>
      <c r="D2675">
        <v>124.5</v>
      </c>
      <c r="E2675" s="4">
        <v>8857</v>
      </c>
      <c r="F2675">
        <f t="shared" si="82"/>
        <v>7</v>
      </c>
      <c r="G2675" s="6">
        <f t="shared" si="83"/>
        <v>2.9238940129502371</v>
      </c>
      <c r="H2675" s="4">
        <f>E2675*G2675*Inputs!$B$4/SUMPRODUCT($E$5:$E$6785,$G$5:$G$6785)</f>
        <v>11962.175876096277</v>
      </c>
    </row>
    <row r="2676" spans="1:8" x14ac:dyDescent="0.2">
      <c r="A2676" s="167" t="s">
        <v>8559</v>
      </c>
      <c r="B2676" s="163" t="s">
        <v>8598</v>
      </c>
      <c r="C2676" s="164" t="s">
        <v>8599</v>
      </c>
      <c r="D2676">
        <v>161.69999999999999</v>
      </c>
      <c r="E2676" s="4">
        <v>7714</v>
      </c>
      <c r="F2676">
        <f t="shared" si="82"/>
        <v>9</v>
      </c>
      <c r="G2676" s="6">
        <f t="shared" si="83"/>
        <v>4.1810192586709229</v>
      </c>
      <c r="H2676" s="4">
        <f>E2676*G2676*Inputs!$B$4/SUMPRODUCT($E$5:$E$6785,$G$5:$G$6785)</f>
        <v>14897.854049019063</v>
      </c>
    </row>
    <row r="2677" spans="1:8" x14ac:dyDescent="0.2">
      <c r="A2677" s="167" t="s">
        <v>8559</v>
      </c>
      <c r="B2677" s="163" t="s">
        <v>8600</v>
      </c>
      <c r="C2677" s="164" t="s">
        <v>13141</v>
      </c>
      <c r="D2677">
        <v>119</v>
      </c>
      <c r="E2677" s="4">
        <v>8265</v>
      </c>
      <c r="F2677">
        <f t="shared" si="82"/>
        <v>6</v>
      </c>
      <c r="G2677" s="6">
        <f t="shared" si="83"/>
        <v>2.4451266266449672</v>
      </c>
      <c r="H2677" s="4">
        <f>E2677*G2677*Inputs!$B$4/SUMPRODUCT($E$5:$E$6785,$G$5:$G$6785)</f>
        <v>9334.8238179298387</v>
      </c>
    </row>
    <row r="2678" spans="1:8" x14ac:dyDescent="0.2">
      <c r="A2678" s="167" t="s">
        <v>8559</v>
      </c>
      <c r="B2678" s="163" t="s">
        <v>13142</v>
      </c>
      <c r="C2678" s="164" t="s">
        <v>13143</v>
      </c>
      <c r="D2678">
        <v>96.4</v>
      </c>
      <c r="E2678" s="4">
        <v>7305</v>
      </c>
      <c r="F2678">
        <f t="shared" si="82"/>
        <v>4</v>
      </c>
      <c r="G2678" s="6">
        <f t="shared" si="83"/>
        <v>1.7099397688077311</v>
      </c>
      <c r="H2678" s="4">
        <f>E2678*G2678*Inputs!$B$4/SUMPRODUCT($E$5:$E$6785,$G$5:$G$6785)</f>
        <v>5769.829050676065</v>
      </c>
    </row>
    <row r="2679" spans="1:8" x14ac:dyDescent="0.2">
      <c r="A2679" s="167" t="s">
        <v>8559</v>
      </c>
      <c r="B2679" s="163" t="s">
        <v>13144</v>
      </c>
      <c r="C2679" s="164" t="s">
        <v>13145</v>
      </c>
      <c r="D2679">
        <v>213.1</v>
      </c>
      <c r="E2679" s="4">
        <v>8424</v>
      </c>
      <c r="F2679">
        <f t="shared" si="82"/>
        <v>10</v>
      </c>
      <c r="G2679" s="6">
        <f t="shared" si="83"/>
        <v>4.9996826525224378</v>
      </c>
      <c r="H2679" s="4">
        <f>E2679*G2679*Inputs!$B$4/SUMPRODUCT($E$5:$E$6785,$G$5:$G$6785)</f>
        <v>19454.618101267686</v>
      </c>
    </row>
    <row r="2680" spans="1:8" x14ac:dyDescent="0.2">
      <c r="A2680" s="167" t="s">
        <v>8559</v>
      </c>
      <c r="B2680" s="163" t="s">
        <v>13146</v>
      </c>
      <c r="C2680" s="164" t="s">
        <v>13147</v>
      </c>
      <c r="D2680">
        <v>122.3</v>
      </c>
      <c r="E2680" s="4">
        <v>7867</v>
      </c>
      <c r="F2680">
        <f t="shared" si="82"/>
        <v>6</v>
      </c>
      <c r="G2680" s="6">
        <f t="shared" si="83"/>
        <v>2.4451266266449672</v>
      </c>
      <c r="H2680" s="4">
        <f>E2680*G2680*Inputs!$B$4/SUMPRODUCT($E$5:$E$6785,$G$5:$G$6785)</f>
        <v>8885.3065911257163</v>
      </c>
    </row>
    <row r="2681" spans="1:8" x14ac:dyDescent="0.2">
      <c r="A2681" s="167" t="s">
        <v>8559</v>
      </c>
      <c r="B2681" s="163" t="s">
        <v>13148</v>
      </c>
      <c r="C2681" s="164" t="s">
        <v>13149</v>
      </c>
      <c r="D2681">
        <v>143.69999999999999</v>
      </c>
      <c r="E2681" s="4">
        <v>8719</v>
      </c>
      <c r="F2681">
        <f t="shared" si="82"/>
        <v>8</v>
      </c>
      <c r="G2681" s="6">
        <f t="shared" si="83"/>
        <v>3.4964063234208851</v>
      </c>
      <c r="H2681" s="4">
        <f>E2681*G2681*Inputs!$B$4/SUMPRODUCT($E$5:$E$6785,$G$5:$G$6785)</f>
        <v>14081.550837285336</v>
      </c>
    </row>
    <row r="2682" spans="1:8" x14ac:dyDescent="0.2">
      <c r="A2682" s="167" t="s">
        <v>8559</v>
      </c>
      <c r="B2682" s="163" t="s">
        <v>13150</v>
      </c>
      <c r="C2682" s="164" t="s">
        <v>13151</v>
      </c>
      <c r="D2682">
        <v>133.19999999999999</v>
      </c>
      <c r="E2682" s="4">
        <v>8386</v>
      </c>
      <c r="F2682">
        <f t="shared" si="82"/>
        <v>7</v>
      </c>
      <c r="G2682" s="6">
        <f t="shared" si="83"/>
        <v>2.9238940129502371</v>
      </c>
      <c r="H2682" s="4">
        <f>E2682*G2682*Inputs!$B$4/SUMPRODUCT($E$5:$E$6785,$G$5:$G$6785)</f>
        <v>11326.047973009299</v>
      </c>
    </row>
    <row r="2683" spans="1:8" x14ac:dyDescent="0.2">
      <c r="A2683" s="167" t="s">
        <v>8559</v>
      </c>
      <c r="B2683" s="163" t="s">
        <v>13152</v>
      </c>
      <c r="C2683" s="164" t="s">
        <v>13153</v>
      </c>
      <c r="D2683">
        <v>90.6</v>
      </c>
      <c r="E2683" s="4">
        <v>7896</v>
      </c>
      <c r="F2683">
        <f t="shared" si="82"/>
        <v>4</v>
      </c>
      <c r="G2683" s="6">
        <f t="shared" si="83"/>
        <v>1.7099397688077311</v>
      </c>
      <c r="H2683" s="4">
        <f>E2683*G2683*Inputs!$B$4/SUMPRODUCT($E$5:$E$6785,$G$5:$G$6785)</f>
        <v>6236.6283619627948</v>
      </c>
    </row>
    <row r="2684" spans="1:8" x14ac:dyDescent="0.2">
      <c r="A2684" s="167" t="s">
        <v>8559</v>
      </c>
      <c r="B2684" s="163" t="s">
        <v>13154</v>
      </c>
      <c r="C2684" s="164" t="s">
        <v>13155</v>
      </c>
      <c r="D2684">
        <v>229</v>
      </c>
      <c r="E2684" s="4">
        <v>8133</v>
      </c>
      <c r="F2684">
        <f t="shared" si="82"/>
        <v>10</v>
      </c>
      <c r="G2684" s="6">
        <f t="shared" si="83"/>
        <v>4.9996826525224378</v>
      </c>
      <c r="H2684" s="4">
        <f>E2684*G2684*Inputs!$B$4/SUMPRODUCT($E$5:$E$6785,$G$5:$G$6785)</f>
        <v>18782.574669706803</v>
      </c>
    </row>
    <row r="2685" spans="1:8" x14ac:dyDescent="0.2">
      <c r="A2685" s="167" t="s">
        <v>8559</v>
      </c>
      <c r="B2685" s="163" t="s">
        <v>5855</v>
      </c>
      <c r="C2685" s="164" t="s">
        <v>5856</v>
      </c>
      <c r="D2685">
        <v>257.5</v>
      </c>
      <c r="E2685" s="4">
        <v>7963</v>
      </c>
      <c r="F2685">
        <f t="shared" si="82"/>
        <v>10</v>
      </c>
      <c r="G2685" s="6">
        <f t="shared" si="83"/>
        <v>4.9996826525224378</v>
      </c>
      <c r="H2685" s="4">
        <f>E2685*G2685*Inputs!$B$4/SUMPRODUCT($E$5:$E$6785,$G$5:$G$6785)</f>
        <v>18389.971977729656</v>
      </c>
    </row>
    <row r="2686" spans="1:8" x14ac:dyDescent="0.2">
      <c r="A2686" s="167" t="s">
        <v>8559</v>
      </c>
      <c r="B2686" s="163" t="s">
        <v>5857</v>
      </c>
      <c r="C2686" s="164" t="s">
        <v>5858</v>
      </c>
      <c r="D2686">
        <v>173.8</v>
      </c>
      <c r="E2686" s="4">
        <v>8203</v>
      </c>
      <c r="F2686">
        <f t="shared" si="82"/>
        <v>10</v>
      </c>
      <c r="G2686" s="6">
        <f t="shared" si="83"/>
        <v>4.9996826525224378</v>
      </c>
      <c r="H2686" s="4">
        <f>E2686*G2686*Inputs!$B$4/SUMPRODUCT($E$5:$E$6785,$G$5:$G$6785)</f>
        <v>18944.234601697393</v>
      </c>
    </row>
    <row r="2687" spans="1:8" x14ac:dyDescent="0.2">
      <c r="A2687" s="167" t="s">
        <v>8559</v>
      </c>
      <c r="B2687" s="163" t="s">
        <v>5859</v>
      </c>
      <c r="C2687" s="164" t="s">
        <v>5860</v>
      </c>
      <c r="D2687">
        <v>142.69999999999999</v>
      </c>
      <c r="E2687" s="4">
        <v>8705</v>
      </c>
      <c r="F2687">
        <f t="shared" si="82"/>
        <v>8</v>
      </c>
      <c r="G2687" s="6">
        <f t="shared" si="83"/>
        <v>3.4964063234208851</v>
      </c>
      <c r="H2687" s="4">
        <f>E2687*G2687*Inputs!$B$4/SUMPRODUCT($E$5:$E$6785,$G$5:$G$6785)</f>
        <v>14058.940249864534</v>
      </c>
    </row>
    <row r="2688" spans="1:8" x14ac:dyDescent="0.2">
      <c r="A2688" s="167" t="s">
        <v>5863</v>
      </c>
      <c r="B2688" s="163" t="s">
        <v>5861</v>
      </c>
      <c r="C2688" s="164" t="s">
        <v>5862</v>
      </c>
      <c r="D2688">
        <v>90</v>
      </c>
      <c r="E2688" s="4">
        <v>10109</v>
      </c>
      <c r="F2688">
        <f t="shared" si="82"/>
        <v>4</v>
      </c>
      <c r="G2688" s="6">
        <f t="shared" si="83"/>
        <v>1.7099397688077311</v>
      </c>
      <c r="H2688" s="4">
        <f>E2688*G2688*Inputs!$B$4/SUMPRODUCT($E$5:$E$6785,$G$5:$G$6785)</f>
        <v>7984.5587779992256</v>
      </c>
    </row>
    <row r="2689" spans="1:8" x14ac:dyDescent="0.2">
      <c r="A2689" s="167" t="s">
        <v>5863</v>
      </c>
      <c r="B2689" s="163" t="s">
        <v>5864</v>
      </c>
      <c r="C2689" s="164" t="s">
        <v>5865</v>
      </c>
      <c r="D2689">
        <v>93.6</v>
      </c>
      <c r="E2689" s="4">
        <v>8531</v>
      </c>
      <c r="F2689">
        <f t="shared" si="82"/>
        <v>4</v>
      </c>
      <c r="G2689" s="6">
        <f t="shared" si="83"/>
        <v>1.7099397688077311</v>
      </c>
      <c r="H2689" s="4">
        <f>E2689*G2689*Inputs!$B$4/SUMPRODUCT($E$5:$E$6785,$G$5:$G$6785)</f>
        <v>6738.1809214671475</v>
      </c>
    </row>
    <row r="2690" spans="1:8" x14ac:dyDescent="0.2">
      <c r="A2690" s="167" t="s">
        <v>5863</v>
      </c>
      <c r="B2690" s="163" t="s">
        <v>5866</v>
      </c>
      <c r="C2690" s="164" t="s">
        <v>5867</v>
      </c>
      <c r="D2690">
        <v>162.80000000000001</v>
      </c>
      <c r="E2690" s="4">
        <v>7874</v>
      </c>
      <c r="F2690">
        <f t="shared" si="82"/>
        <v>9</v>
      </c>
      <c r="G2690" s="6">
        <f t="shared" si="83"/>
        <v>4.1810192586709229</v>
      </c>
      <c r="H2690" s="4">
        <f>E2690*G2690*Inputs!$B$4/SUMPRODUCT($E$5:$E$6785,$G$5:$G$6785)</f>
        <v>15206.858022034756</v>
      </c>
    </row>
    <row r="2691" spans="1:8" x14ac:dyDescent="0.2">
      <c r="A2691" s="167" t="s">
        <v>5863</v>
      </c>
      <c r="B2691" s="163" t="s">
        <v>5868</v>
      </c>
      <c r="C2691" s="164" t="s">
        <v>5869</v>
      </c>
      <c r="D2691">
        <v>124.6</v>
      </c>
      <c r="E2691" s="4">
        <v>6052</v>
      </c>
      <c r="F2691">
        <f t="shared" si="82"/>
        <v>7</v>
      </c>
      <c r="G2691" s="6">
        <f t="shared" si="83"/>
        <v>2.9238940129502371</v>
      </c>
      <c r="H2691" s="4">
        <f>E2691*G2691*Inputs!$B$4/SUMPRODUCT($E$5:$E$6785,$G$5:$G$6785)</f>
        <v>8173.7708481579148</v>
      </c>
    </row>
    <row r="2692" spans="1:8" x14ac:dyDescent="0.2">
      <c r="A2692" s="167" t="s">
        <v>5863</v>
      </c>
      <c r="B2692" s="163" t="s">
        <v>5870</v>
      </c>
      <c r="C2692" s="164" t="s">
        <v>5871</v>
      </c>
      <c r="D2692">
        <v>142.1</v>
      </c>
      <c r="E2692" s="4">
        <v>5937</v>
      </c>
      <c r="F2692">
        <f t="shared" si="82"/>
        <v>8</v>
      </c>
      <c r="G2692" s="6">
        <f t="shared" si="83"/>
        <v>3.4964063234208851</v>
      </c>
      <c r="H2692" s="4">
        <f>E2692*G2692*Inputs!$B$4/SUMPRODUCT($E$5:$E$6785,$G$5:$G$6785)</f>
        <v>9588.5041083797514</v>
      </c>
    </row>
    <row r="2693" spans="1:8" x14ac:dyDescent="0.2">
      <c r="A2693" s="167" t="s">
        <v>5863</v>
      </c>
      <c r="B2693" s="163" t="s">
        <v>5872</v>
      </c>
      <c r="C2693" s="164" t="s">
        <v>8088</v>
      </c>
      <c r="D2693">
        <v>86.9</v>
      </c>
      <c r="E2693" s="4">
        <v>6104</v>
      </c>
      <c r="F2693">
        <f t="shared" si="82"/>
        <v>4</v>
      </c>
      <c r="G2693" s="6">
        <f t="shared" si="83"/>
        <v>1.7099397688077311</v>
      </c>
      <c r="H2693" s="4">
        <f>E2693*G2693*Inputs!$B$4/SUMPRODUCT($E$5:$E$6785,$G$5:$G$6785)</f>
        <v>4821.223343644996</v>
      </c>
    </row>
    <row r="2694" spans="1:8" x14ac:dyDescent="0.2">
      <c r="A2694" s="167" t="s">
        <v>5863</v>
      </c>
      <c r="B2694" s="163" t="s">
        <v>8089</v>
      </c>
      <c r="C2694" s="164" t="s">
        <v>8090</v>
      </c>
      <c r="D2694">
        <v>100.7</v>
      </c>
      <c r="E2694" s="4">
        <v>13911</v>
      </c>
      <c r="F2694">
        <f t="shared" ref="F2694:F2757" si="84">VLOOKUP(D2694,$K$5:$L$15,2)</f>
        <v>5</v>
      </c>
      <c r="G2694" s="6">
        <f t="shared" ref="G2694:G2757" si="85">VLOOKUP(F2694,$L$5:$M$15,2,0)</f>
        <v>2.0447540826884101</v>
      </c>
      <c r="H2694" s="4">
        <f>E2694*G2694*Inputs!$B$4/SUMPRODUCT($E$5:$E$6785,$G$5:$G$6785)</f>
        <v>13138.97079670341</v>
      </c>
    </row>
    <row r="2695" spans="1:8" x14ac:dyDescent="0.2">
      <c r="A2695" s="167" t="s">
        <v>5863</v>
      </c>
      <c r="B2695" s="163" t="s">
        <v>8091</v>
      </c>
      <c r="C2695" s="164" t="s">
        <v>8092</v>
      </c>
      <c r="D2695">
        <v>84.9</v>
      </c>
      <c r="E2695" s="4">
        <v>8065</v>
      </c>
      <c r="F2695">
        <f t="shared" si="84"/>
        <v>3</v>
      </c>
      <c r="G2695" s="6">
        <f t="shared" si="85"/>
        <v>1.4299489790507947</v>
      </c>
      <c r="H2695" s="4">
        <f>E2695*G2695*Inputs!$B$4/SUMPRODUCT($E$5:$E$6785,$G$5:$G$6785)</f>
        <v>5327.0506543108841</v>
      </c>
    </row>
    <row r="2696" spans="1:8" x14ac:dyDescent="0.2">
      <c r="A2696" s="167" t="s">
        <v>5863</v>
      </c>
      <c r="B2696" s="163" t="s">
        <v>8093</v>
      </c>
      <c r="C2696" s="164" t="s">
        <v>8094</v>
      </c>
      <c r="D2696">
        <v>74.8</v>
      </c>
      <c r="E2696" s="4">
        <v>9086</v>
      </c>
      <c r="F2696">
        <f t="shared" si="84"/>
        <v>3</v>
      </c>
      <c r="G2696" s="6">
        <f t="shared" si="85"/>
        <v>1.4299489790507947</v>
      </c>
      <c r="H2696" s="4">
        <f>E2696*G2696*Inputs!$B$4/SUMPRODUCT($E$5:$E$6785,$G$5:$G$6785)</f>
        <v>6001.4361122217852</v>
      </c>
    </row>
    <row r="2697" spans="1:8" x14ac:dyDescent="0.2">
      <c r="A2697" s="167" t="s">
        <v>5863</v>
      </c>
      <c r="B2697" s="163" t="s">
        <v>8095</v>
      </c>
      <c r="C2697" s="164" t="s">
        <v>8096</v>
      </c>
      <c r="D2697">
        <v>87.8</v>
      </c>
      <c r="E2697" s="4">
        <v>6980</v>
      </c>
      <c r="F2697">
        <f t="shared" si="84"/>
        <v>4</v>
      </c>
      <c r="G2697" s="6">
        <f t="shared" si="85"/>
        <v>1.7099397688077311</v>
      </c>
      <c r="H2697" s="4">
        <f>E2697*G2697*Inputs!$B$4/SUMPRODUCT($E$5:$E$6785,$G$5:$G$6785)</f>
        <v>5513.1289217958838</v>
      </c>
    </row>
    <row r="2698" spans="1:8" x14ac:dyDescent="0.2">
      <c r="A2698" s="167" t="s">
        <v>5863</v>
      </c>
      <c r="B2698" s="163" t="s">
        <v>5888</v>
      </c>
      <c r="C2698" s="164" t="s">
        <v>11109</v>
      </c>
      <c r="D2698">
        <v>76.7</v>
      </c>
      <c r="E2698" s="4">
        <v>11112</v>
      </c>
      <c r="F2698">
        <f t="shared" si="84"/>
        <v>3</v>
      </c>
      <c r="G2698" s="6">
        <f t="shared" si="85"/>
        <v>1.4299489790507947</v>
      </c>
      <c r="H2698" s="4">
        <f>E2698*G2698*Inputs!$B$4/SUMPRODUCT($E$5:$E$6785,$G$5:$G$6785)</f>
        <v>7339.6387936394976</v>
      </c>
    </row>
    <row r="2699" spans="1:8" x14ac:dyDescent="0.2">
      <c r="A2699" s="167" t="s">
        <v>5863</v>
      </c>
      <c r="B2699" s="163" t="s">
        <v>11110</v>
      </c>
      <c r="C2699" s="164" t="s">
        <v>11111</v>
      </c>
      <c r="D2699">
        <v>101.3</v>
      </c>
      <c r="E2699" s="4">
        <v>8284</v>
      </c>
      <c r="F2699">
        <f t="shared" si="84"/>
        <v>5</v>
      </c>
      <c r="G2699" s="6">
        <f t="shared" si="85"/>
        <v>2.0447540826884101</v>
      </c>
      <c r="H2699" s="4">
        <f>E2699*G2699*Inputs!$B$4/SUMPRODUCT($E$5:$E$6785,$G$5:$G$6785)</f>
        <v>7824.2566371857547</v>
      </c>
    </row>
    <row r="2700" spans="1:8" x14ac:dyDescent="0.2">
      <c r="A2700" s="167" t="s">
        <v>5863</v>
      </c>
      <c r="B2700" s="163" t="s">
        <v>11112</v>
      </c>
      <c r="C2700" s="164" t="s">
        <v>11113</v>
      </c>
      <c r="D2700">
        <v>64.099999999999994</v>
      </c>
      <c r="E2700" s="4">
        <v>5961</v>
      </c>
      <c r="F2700">
        <f t="shared" si="84"/>
        <v>2</v>
      </c>
      <c r="G2700" s="6">
        <f t="shared" si="85"/>
        <v>1.195804741189294</v>
      </c>
      <c r="H2700" s="4">
        <f>E2700*G2700*Inputs!$B$4/SUMPRODUCT($E$5:$E$6785,$G$5:$G$6785)</f>
        <v>3292.6176779139955</v>
      </c>
    </row>
    <row r="2701" spans="1:8" x14ac:dyDescent="0.2">
      <c r="A2701" s="167" t="s">
        <v>5863</v>
      </c>
      <c r="B2701" s="163" t="s">
        <v>11114</v>
      </c>
      <c r="C2701" s="164" t="s">
        <v>11115</v>
      </c>
      <c r="D2701">
        <v>64.599999999999994</v>
      </c>
      <c r="E2701" s="4">
        <v>7841</v>
      </c>
      <c r="F2701">
        <f t="shared" si="84"/>
        <v>2</v>
      </c>
      <c r="G2701" s="6">
        <f t="shared" si="85"/>
        <v>1.195804741189294</v>
      </c>
      <c r="H2701" s="4">
        <f>E2701*G2701*Inputs!$B$4/SUMPRODUCT($E$5:$E$6785,$G$5:$G$6785)</f>
        <v>4331.0543889487735</v>
      </c>
    </row>
    <row r="2702" spans="1:8" x14ac:dyDescent="0.2">
      <c r="A2702" s="167" t="s">
        <v>5863</v>
      </c>
      <c r="B2702" s="163" t="s">
        <v>11116</v>
      </c>
      <c r="C2702" s="164" t="s">
        <v>11117</v>
      </c>
      <c r="D2702">
        <v>87.2</v>
      </c>
      <c r="E2702" s="4">
        <v>7495</v>
      </c>
      <c r="F2702">
        <f t="shared" si="84"/>
        <v>4</v>
      </c>
      <c r="G2702" s="6">
        <f t="shared" si="85"/>
        <v>1.7099397688077311</v>
      </c>
      <c r="H2702" s="4">
        <f>E2702*G2702*Inputs!$B$4/SUMPRODUCT($E$5:$E$6785,$G$5:$G$6785)</f>
        <v>5919.8998952521706</v>
      </c>
    </row>
    <row r="2703" spans="1:8" x14ac:dyDescent="0.2">
      <c r="A2703" s="167" t="s">
        <v>5863</v>
      </c>
      <c r="B2703" s="163" t="s">
        <v>11118</v>
      </c>
      <c r="C2703" s="164" t="s">
        <v>11119</v>
      </c>
      <c r="D2703">
        <v>68.3</v>
      </c>
      <c r="E2703" s="4">
        <v>9933</v>
      </c>
      <c r="F2703">
        <f t="shared" si="84"/>
        <v>2</v>
      </c>
      <c r="G2703" s="6">
        <f t="shared" si="85"/>
        <v>1.195804741189294</v>
      </c>
      <c r="H2703" s="4">
        <f>E2703*G2703*Inputs!$B$4/SUMPRODUCT($E$5:$E$6785,$G$5:$G$6785)</f>
        <v>5486.5914099513038</v>
      </c>
    </row>
    <row r="2704" spans="1:8" x14ac:dyDescent="0.2">
      <c r="A2704" s="167" t="s">
        <v>5863</v>
      </c>
      <c r="B2704" s="163" t="s">
        <v>11120</v>
      </c>
      <c r="C2704" s="164" t="s">
        <v>11121</v>
      </c>
      <c r="D2704">
        <v>122</v>
      </c>
      <c r="E2704" s="4">
        <v>6083</v>
      </c>
      <c r="F2704">
        <f t="shared" si="84"/>
        <v>6</v>
      </c>
      <c r="G2704" s="6">
        <f t="shared" si="85"/>
        <v>2.4451266266449672</v>
      </c>
      <c r="H2704" s="4">
        <f>E2704*G2704*Inputs!$B$4/SUMPRODUCT($E$5:$E$6785,$G$5:$G$6785)</f>
        <v>6870.3851523856283</v>
      </c>
    </row>
    <row r="2705" spans="1:8" x14ac:dyDescent="0.2">
      <c r="A2705" s="167" t="s">
        <v>5863</v>
      </c>
      <c r="B2705" s="163" t="s">
        <v>11122</v>
      </c>
      <c r="C2705" s="164" t="s">
        <v>11123</v>
      </c>
      <c r="D2705">
        <v>70.5</v>
      </c>
      <c r="E2705" s="4">
        <v>8888</v>
      </c>
      <c r="F2705">
        <f t="shared" si="84"/>
        <v>2</v>
      </c>
      <c r="G2705" s="6">
        <f t="shared" si="85"/>
        <v>1.195804741189294</v>
      </c>
      <c r="H2705" s="4">
        <f>E2705*G2705*Inputs!$B$4/SUMPRODUCT($E$5:$E$6785,$G$5:$G$6785)</f>
        <v>4909.3752594027164</v>
      </c>
    </row>
    <row r="2706" spans="1:8" x14ac:dyDescent="0.2">
      <c r="A2706" s="167" t="s">
        <v>5863</v>
      </c>
      <c r="B2706" s="163" t="s">
        <v>11124</v>
      </c>
      <c r="C2706" s="164" t="s">
        <v>11125</v>
      </c>
      <c r="D2706">
        <v>96.7</v>
      </c>
      <c r="E2706" s="4">
        <v>9650</v>
      </c>
      <c r="F2706">
        <f t="shared" si="84"/>
        <v>4</v>
      </c>
      <c r="G2706" s="6">
        <f t="shared" si="85"/>
        <v>1.7099397688077311</v>
      </c>
      <c r="H2706" s="4">
        <f>E2706*G2706*Inputs!$B$4/SUMPRODUCT($E$5:$E$6785,$G$5:$G$6785)</f>
        <v>7622.0192113653702</v>
      </c>
    </row>
    <row r="2707" spans="1:8" x14ac:dyDescent="0.2">
      <c r="A2707" s="167" t="s">
        <v>5863</v>
      </c>
      <c r="B2707" s="163" t="s">
        <v>11126</v>
      </c>
      <c r="C2707" s="164" t="s">
        <v>5696</v>
      </c>
      <c r="D2707">
        <v>66.900000000000006</v>
      </c>
      <c r="E2707" s="4">
        <v>9411</v>
      </c>
      <c r="F2707">
        <f t="shared" si="84"/>
        <v>2</v>
      </c>
      <c r="G2707" s="6">
        <f t="shared" si="85"/>
        <v>1.195804741189294</v>
      </c>
      <c r="H2707" s="4">
        <f>E2707*G2707*Inputs!$B$4/SUMPRODUCT($E$5:$E$6785,$G$5:$G$6785)</f>
        <v>5198.2595146533486</v>
      </c>
    </row>
    <row r="2708" spans="1:8" x14ac:dyDescent="0.2">
      <c r="A2708" s="167" t="s">
        <v>5863</v>
      </c>
      <c r="B2708" s="163" t="s">
        <v>5697</v>
      </c>
      <c r="C2708" s="164" t="s">
        <v>5698</v>
      </c>
      <c r="D2708">
        <v>70.7</v>
      </c>
      <c r="E2708" s="4">
        <v>7657</v>
      </c>
      <c r="F2708">
        <f t="shared" si="84"/>
        <v>2</v>
      </c>
      <c r="G2708" s="6">
        <f t="shared" si="85"/>
        <v>1.195804741189294</v>
      </c>
      <c r="H2708" s="4">
        <f>E2708*G2708*Inputs!$B$4/SUMPRODUCT($E$5:$E$6785,$G$5:$G$6785)</f>
        <v>4229.4201576560072</v>
      </c>
    </row>
    <row r="2709" spans="1:8" x14ac:dyDescent="0.2">
      <c r="A2709" s="167" t="s">
        <v>5863</v>
      </c>
      <c r="B2709" s="163" t="s">
        <v>5699</v>
      </c>
      <c r="C2709" s="164" t="s">
        <v>5700</v>
      </c>
      <c r="D2709">
        <v>75.400000000000006</v>
      </c>
      <c r="E2709" s="4">
        <v>7375</v>
      </c>
      <c r="F2709">
        <f t="shared" si="84"/>
        <v>3</v>
      </c>
      <c r="G2709" s="6">
        <f t="shared" si="85"/>
        <v>1.4299489790507947</v>
      </c>
      <c r="H2709" s="4">
        <f>E2709*G2709*Inputs!$B$4/SUMPRODUCT($E$5:$E$6785,$G$5:$G$6785)</f>
        <v>4871.2955456345653</v>
      </c>
    </row>
    <row r="2710" spans="1:8" x14ac:dyDescent="0.2">
      <c r="A2710" s="167" t="s">
        <v>5863</v>
      </c>
      <c r="B2710" s="163" t="s">
        <v>5701</v>
      </c>
      <c r="C2710" s="164" t="s">
        <v>5702</v>
      </c>
      <c r="D2710">
        <v>72.2</v>
      </c>
      <c r="E2710" s="4">
        <v>7356</v>
      </c>
      <c r="F2710">
        <f t="shared" si="84"/>
        <v>2</v>
      </c>
      <c r="G2710" s="6">
        <f t="shared" si="85"/>
        <v>1.195804741189294</v>
      </c>
      <c r="H2710" s="4">
        <f>E2710*G2710*Inputs!$B$4/SUMPRODUCT($E$5:$E$6785,$G$5:$G$6785)</f>
        <v>4063.1598118999077</v>
      </c>
    </row>
    <row r="2711" spans="1:8" x14ac:dyDescent="0.2">
      <c r="A2711" s="167" t="s">
        <v>5863</v>
      </c>
      <c r="B2711" s="163" t="s">
        <v>5703</v>
      </c>
      <c r="C2711" s="164" t="s">
        <v>5704</v>
      </c>
      <c r="D2711">
        <v>70.5</v>
      </c>
      <c r="E2711" s="4">
        <v>7274</v>
      </c>
      <c r="F2711">
        <f t="shared" si="84"/>
        <v>2</v>
      </c>
      <c r="G2711" s="6">
        <f t="shared" si="85"/>
        <v>1.195804741189294</v>
      </c>
      <c r="H2711" s="4">
        <f>E2711*G2711*Inputs!$B$4/SUMPRODUCT($E$5:$E$6785,$G$5:$G$6785)</f>
        <v>4017.8662957803062</v>
      </c>
    </row>
    <row r="2712" spans="1:8" x14ac:dyDescent="0.2">
      <c r="A2712" s="167" t="s">
        <v>5863</v>
      </c>
      <c r="B2712" s="163" t="s">
        <v>5705</v>
      </c>
      <c r="C2712" s="164" t="s">
        <v>5706</v>
      </c>
      <c r="D2712">
        <v>92.6</v>
      </c>
      <c r="E2712" s="4">
        <v>5977</v>
      </c>
      <c r="F2712">
        <f t="shared" si="84"/>
        <v>4</v>
      </c>
      <c r="G2712" s="6">
        <f t="shared" si="85"/>
        <v>1.7099397688077311</v>
      </c>
      <c r="H2712" s="4">
        <f>E2712*G2712*Inputs!$B$4/SUMPRODUCT($E$5:$E$6785,$G$5:$G$6785)</f>
        <v>4720.9128317441264</v>
      </c>
    </row>
    <row r="2713" spans="1:8" x14ac:dyDescent="0.2">
      <c r="A2713" s="167" t="s">
        <v>5863</v>
      </c>
      <c r="B2713" s="163" t="s">
        <v>5707</v>
      </c>
      <c r="C2713" s="164" t="s">
        <v>5708</v>
      </c>
      <c r="D2713">
        <v>83.7</v>
      </c>
      <c r="E2713" s="4">
        <v>8326</v>
      </c>
      <c r="F2713">
        <f t="shared" si="84"/>
        <v>3</v>
      </c>
      <c r="G2713" s="6">
        <f t="shared" si="85"/>
        <v>1.4299489790507947</v>
      </c>
      <c r="H2713" s="4">
        <f>E2713*G2713*Inputs!$B$4/SUMPRODUCT($E$5:$E$6785,$G$5:$G$6785)</f>
        <v>5499.4449780275781</v>
      </c>
    </row>
    <row r="2714" spans="1:8" x14ac:dyDescent="0.2">
      <c r="A2714" s="167" t="s">
        <v>5863</v>
      </c>
      <c r="B2714" s="163" t="s">
        <v>5709</v>
      </c>
      <c r="C2714" s="164" t="s">
        <v>5710</v>
      </c>
      <c r="D2714">
        <v>74.7</v>
      </c>
      <c r="E2714" s="4">
        <v>7403</v>
      </c>
      <c r="F2714">
        <f t="shared" si="84"/>
        <v>3</v>
      </c>
      <c r="G2714" s="6">
        <f t="shared" si="85"/>
        <v>1.4299489790507947</v>
      </c>
      <c r="H2714" s="4">
        <f>E2714*G2714*Inputs!$B$4/SUMPRODUCT($E$5:$E$6785,$G$5:$G$6785)</f>
        <v>4889.7899558417212</v>
      </c>
    </row>
    <row r="2715" spans="1:8" x14ac:dyDescent="0.2">
      <c r="A2715" s="167" t="s">
        <v>5863</v>
      </c>
      <c r="B2715" s="163" t="s">
        <v>5711</v>
      </c>
      <c r="C2715" s="164" t="s">
        <v>5712</v>
      </c>
      <c r="D2715">
        <v>63.5</v>
      </c>
      <c r="E2715" s="4">
        <v>7570</v>
      </c>
      <c r="F2715">
        <f t="shared" si="84"/>
        <v>2</v>
      </c>
      <c r="G2715" s="6">
        <f t="shared" si="85"/>
        <v>1.195804741189294</v>
      </c>
      <c r="H2715" s="4">
        <f>E2715*G2715*Inputs!$B$4/SUMPRODUCT($E$5:$E$6785,$G$5:$G$6785)</f>
        <v>4181.3648417730155</v>
      </c>
    </row>
    <row r="2716" spans="1:8" x14ac:dyDescent="0.2">
      <c r="A2716" s="167" t="s">
        <v>5863</v>
      </c>
      <c r="B2716" s="163" t="s">
        <v>5713</v>
      </c>
      <c r="C2716" s="164" t="s">
        <v>5714</v>
      </c>
      <c r="D2716">
        <v>88.2</v>
      </c>
      <c r="E2716" s="4">
        <v>7666</v>
      </c>
      <c r="F2716">
        <f t="shared" si="84"/>
        <v>4</v>
      </c>
      <c r="G2716" s="6">
        <f t="shared" si="85"/>
        <v>1.7099397688077311</v>
      </c>
      <c r="H2716" s="4">
        <f>E2716*G2716*Inputs!$B$4/SUMPRODUCT($E$5:$E$6785,$G$5:$G$6785)</f>
        <v>6054.9636553706659</v>
      </c>
    </row>
    <row r="2717" spans="1:8" x14ac:dyDescent="0.2">
      <c r="A2717" s="167" t="s">
        <v>5863</v>
      </c>
      <c r="B2717" s="163" t="s">
        <v>5715</v>
      </c>
      <c r="C2717" s="164" t="s">
        <v>5716</v>
      </c>
      <c r="D2717">
        <v>89.2</v>
      </c>
      <c r="E2717" s="4">
        <v>8334</v>
      </c>
      <c r="F2717">
        <f t="shared" si="84"/>
        <v>4</v>
      </c>
      <c r="G2717" s="6">
        <f t="shared" si="85"/>
        <v>1.7099397688077311</v>
      </c>
      <c r="H2717" s="4">
        <f>E2717*G2717*Inputs!$B$4/SUMPRODUCT($E$5:$E$6785,$G$5:$G$6785)</f>
        <v>6582.5811510382373</v>
      </c>
    </row>
    <row r="2718" spans="1:8" x14ac:dyDescent="0.2">
      <c r="A2718" s="167" t="s">
        <v>5863</v>
      </c>
      <c r="B2718" s="163" t="s">
        <v>5717</v>
      </c>
      <c r="C2718" s="164" t="s">
        <v>5718</v>
      </c>
      <c r="D2718">
        <v>95.2</v>
      </c>
      <c r="E2718" s="4">
        <v>7884</v>
      </c>
      <c r="F2718">
        <f t="shared" si="84"/>
        <v>4</v>
      </c>
      <c r="G2718" s="6">
        <f t="shared" si="85"/>
        <v>1.7099397688077311</v>
      </c>
      <c r="H2718" s="4">
        <f>E2718*G2718*Inputs!$B$4/SUMPRODUCT($E$5:$E$6785,$G$5:$G$6785)</f>
        <v>6227.1502033579864</v>
      </c>
    </row>
    <row r="2719" spans="1:8" x14ac:dyDescent="0.2">
      <c r="A2719" s="167" t="s">
        <v>5863</v>
      </c>
      <c r="B2719" s="163" t="s">
        <v>5719</v>
      </c>
      <c r="C2719" s="164" t="s">
        <v>5720</v>
      </c>
      <c r="D2719">
        <v>63.1</v>
      </c>
      <c r="E2719" s="4">
        <v>12268</v>
      </c>
      <c r="F2719">
        <f t="shared" si="84"/>
        <v>2</v>
      </c>
      <c r="G2719" s="6">
        <f t="shared" si="85"/>
        <v>1.195804741189294</v>
      </c>
      <c r="H2719" s="4">
        <f>E2719*G2719*Inputs!$B$4/SUMPRODUCT($E$5:$E$6785,$G$5:$G$6785)</f>
        <v>6776.3518994546048</v>
      </c>
    </row>
    <row r="2720" spans="1:8" x14ac:dyDescent="0.2">
      <c r="A2720" s="167" t="s">
        <v>5863</v>
      </c>
      <c r="B2720" s="163" t="s">
        <v>5721</v>
      </c>
      <c r="C2720" s="164" t="s">
        <v>5722</v>
      </c>
      <c r="D2720">
        <v>87.5</v>
      </c>
      <c r="E2720" s="4">
        <v>8632</v>
      </c>
      <c r="F2720">
        <f t="shared" si="84"/>
        <v>4</v>
      </c>
      <c r="G2720" s="6">
        <f t="shared" si="85"/>
        <v>1.7099397688077311</v>
      </c>
      <c r="H2720" s="4">
        <f>E2720*G2720*Inputs!$B$4/SUMPRODUCT($E$5:$E$6785,$G$5:$G$6785)</f>
        <v>6817.9554230576041</v>
      </c>
    </row>
    <row r="2721" spans="1:8" x14ac:dyDescent="0.2">
      <c r="A2721" s="167" t="s">
        <v>5863</v>
      </c>
      <c r="B2721" s="163" t="s">
        <v>5723</v>
      </c>
      <c r="C2721" s="164" t="s">
        <v>5724</v>
      </c>
      <c r="D2721">
        <v>106</v>
      </c>
      <c r="E2721" s="4">
        <v>7553</v>
      </c>
      <c r="F2721">
        <f t="shared" si="84"/>
        <v>5</v>
      </c>
      <c r="G2721" s="6">
        <f t="shared" si="85"/>
        <v>2.0447540826884101</v>
      </c>
      <c r="H2721" s="4">
        <f>E2721*G2721*Inputs!$B$4/SUMPRODUCT($E$5:$E$6785,$G$5:$G$6785)</f>
        <v>7133.8254925958481</v>
      </c>
    </row>
    <row r="2722" spans="1:8" x14ac:dyDescent="0.2">
      <c r="A2722" s="167" t="s">
        <v>5863</v>
      </c>
      <c r="B2722" s="163" t="s">
        <v>5725</v>
      </c>
      <c r="C2722" s="164" t="s">
        <v>5726</v>
      </c>
      <c r="D2722">
        <v>59.6</v>
      </c>
      <c r="E2722" s="4">
        <v>7952</v>
      </c>
      <c r="F2722">
        <f t="shared" si="84"/>
        <v>1</v>
      </c>
      <c r="G2722" s="6">
        <f t="shared" si="85"/>
        <v>1</v>
      </c>
      <c r="H2722" s="4">
        <f>E2722*G2722*Inputs!$B$4/SUMPRODUCT($E$5:$E$6785,$G$5:$G$6785)</f>
        <v>3673.1467875997782</v>
      </c>
    </row>
    <row r="2723" spans="1:8" x14ac:dyDescent="0.2">
      <c r="A2723" s="167" t="s">
        <v>5863</v>
      </c>
      <c r="B2723" s="163" t="s">
        <v>5727</v>
      </c>
      <c r="C2723" s="164" t="s">
        <v>5728</v>
      </c>
      <c r="D2723">
        <v>102.4</v>
      </c>
      <c r="E2723" s="4">
        <v>6078</v>
      </c>
      <c r="F2723">
        <f t="shared" si="84"/>
        <v>5</v>
      </c>
      <c r="G2723" s="6">
        <f t="shared" si="85"/>
        <v>2.0447540826884101</v>
      </c>
      <c r="H2723" s="4">
        <f>E2723*G2723*Inputs!$B$4/SUMPRODUCT($E$5:$E$6785,$G$5:$G$6785)</f>
        <v>5740.6846741688814</v>
      </c>
    </row>
    <row r="2724" spans="1:8" x14ac:dyDescent="0.2">
      <c r="A2724" s="167" t="s">
        <v>5863</v>
      </c>
      <c r="B2724" s="163" t="s">
        <v>5729</v>
      </c>
      <c r="C2724" s="164" t="s">
        <v>5730</v>
      </c>
      <c r="D2724">
        <v>76.3</v>
      </c>
      <c r="E2724" s="4">
        <v>6953</v>
      </c>
      <c r="F2724">
        <f t="shared" si="84"/>
        <v>3</v>
      </c>
      <c r="G2724" s="6">
        <f t="shared" si="85"/>
        <v>1.4299489790507947</v>
      </c>
      <c r="H2724" s="4">
        <f>E2724*G2724*Inputs!$B$4/SUMPRODUCT($E$5:$E$6785,$G$5:$G$6785)</f>
        <v>4592.5583632267308</v>
      </c>
    </row>
    <row r="2725" spans="1:8" x14ac:dyDescent="0.2">
      <c r="A2725" s="167" t="s">
        <v>5863</v>
      </c>
      <c r="B2725" s="163" t="s">
        <v>5731</v>
      </c>
      <c r="C2725" s="164" t="s">
        <v>5732</v>
      </c>
      <c r="D2725">
        <v>92.5</v>
      </c>
      <c r="E2725" s="4">
        <v>6507</v>
      </c>
      <c r="F2725">
        <f t="shared" si="84"/>
        <v>4</v>
      </c>
      <c r="G2725" s="6">
        <f t="shared" si="85"/>
        <v>1.7099397688077311</v>
      </c>
      <c r="H2725" s="4">
        <f>E2725*G2725*Inputs!$B$4/SUMPRODUCT($E$5:$E$6785,$G$5:$G$6785)</f>
        <v>5139.531503456421</v>
      </c>
    </row>
    <row r="2726" spans="1:8" x14ac:dyDescent="0.2">
      <c r="A2726" s="167" t="s">
        <v>5863</v>
      </c>
      <c r="B2726" s="163" t="s">
        <v>5733</v>
      </c>
      <c r="C2726" s="164" t="s">
        <v>5734</v>
      </c>
      <c r="D2726">
        <v>132.30000000000001</v>
      </c>
      <c r="E2726" s="4">
        <v>8991</v>
      </c>
      <c r="F2726">
        <f t="shared" si="84"/>
        <v>7</v>
      </c>
      <c r="G2726" s="6">
        <f t="shared" si="85"/>
        <v>2.9238940129502371</v>
      </c>
      <c r="H2726" s="4">
        <f>E2726*G2726*Inputs!$B$4/SUMPRODUCT($E$5:$E$6785,$G$5:$G$6785)</f>
        <v>12143.154939819533</v>
      </c>
    </row>
    <row r="2727" spans="1:8" x14ac:dyDescent="0.2">
      <c r="A2727" s="167" t="s">
        <v>5863</v>
      </c>
      <c r="B2727" s="163" t="s">
        <v>5735</v>
      </c>
      <c r="C2727" s="164" t="s">
        <v>5736</v>
      </c>
      <c r="D2727">
        <v>91.2</v>
      </c>
      <c r="E2727" s="4">
        <v>8248</v>
      </c>
      <c r="F2727">
        <f t="shared" si="84"/>
        <v>4</v>
      </c>
      <c r="G2727" s="6">
        <f t="shared" si="85"/>
        <v>1.7099397688077311</v>
      </c>
      <c r="H2727" s="4">
        <f>E2727*G2727*Inputs!$B$4/SUMPRODUCT($E$5:$E$6785,$G$5:$G$6785)</f>
        <v>6514.6543477037894</v>
      </c>
    </row>
    <row r="2728" spans="1:8" x14ac:dyDescent="0.2">
      <c r="A2728" s="167" t="s">
        <v>5863</v>
      </c>
      <c r="B2728" s="163" t="s">
        <v>5737</v>
      </c>
      <c r="C2728" s="164" t="s">
        <v>5738</v>
      </c>
      <c r="D2728">
        <v>151.19999999999999</v>
      </c>
      <c r="E2728" s="4">
        <v>8549</v>
      </c>
      <c r="F2728">
        <f t="shared" si="84"/>
        <v>9</v>
      </c>
      <c r="G2728" s="6">
        <f t="shared" si="85"/>
        <v>4.1810192586709229</v>
      </c>
      <c r="H2728" s="4">
        <f>E2728*G2728*Inputs!$B$4/SUMPRODUCT($E$5:$E$6785,$G$5:$G$6785)</f>
        <v>16510.468533194708</v>
      </c>
    </row>
    <row r="2729" spans="1:8" x14ac:dyDescent="0.2">
      <c r="A2729" s="167" t="s">
        <v>5863</v>
      </c>
      <c r="B2729" s="163" t="s">
        <v>5739</v>
      </c>
      <c r="C2729" s="164" t="s">
        <v>5740</v>
      </c>
      <c r="D2729">
        <v>107.8</v>
      </c>
      <c r="E2729" s="4">
        <v>6830</v>
      </c>
      <c r="F2729">
        <f t="shared" si="84"/>
        <v>5</v>
      </c>
      <c r="G2729" s="6">
        <f t="shared" si="85"/>
        <v>2.0447540826884101</v>
      </c>
      <c r="H2729" s="4">
        <f>E2729*G2729*Inputs!$B$4/SUMPRODUCT($E$5:$E$6785,$G$5:$G$6785)</f>
        <v>6450.9503660041892</v>
      </c>
    </row>
    <row r="2730" spans="1:8" x14ac:dyDescent="0.2">
      <c r="A2730" s="167" t="s">
        <v>5743</v>
      </c>
      <c r="B2730" s="163" t="s">
        <v>5741</v>
      </c>
      <c r="C2730" s="164" t="s">
        <v>5742</v>
      </c>
      <c r="D2730">
        <v>123.5</v>
      </c>
      <c r="E2730" s="4">
        <v>10190</v>
      </c>
      <c r="F2730">
        <f t="shared" si="84"/>
        <v>6</v>
      </c>
      <c r="G2730" s="6">
        <f t="shared" si="85"/>
        <v>2.4451266266449672</v>
      </c>
      <c r="H2730" s="4">
        <f>E2730*G2730*Inputs!$B$4/SUMPRODUCT($E$5:$E$6785,$G$5:$G$6785)</f>
        <v>11508.99633450757</v>
      </c>
    </row>
    <row r="2731" spans="1:8" x14ac:dyDescent="0.2">
      <c r="A2731" s="167" t="s">
        <v>5743</v>
      </c>
      <c r="B2731" s="163" t="s">
        <v>5744</v>
      </c>
      <c r="C2731" s="164" t="s">
        <v>5745</v>
      </c>
      <c r="D2731">
        <v>275.60000000000002</v>
      </c>
      <c r="E2731" s="4">
        <v>5839</v>
      </c>
      <c r="F2731">
        <f t="shared" si="84"/>
        <v>10</v>
      </c>
      <c r="G2731" s="6">
        <f t="shared" si="85"/>
        <v>4.9996826525224378</v>
      </c>
      <c r="H2731" s="4">
        <f>E2731*G2731*Inputs!$B$4/SUMPRODUCT($E$5:$E$6785,$G$5:$G$6785)</f>
        <v>13484.747755615152</v>
      </c>
    </row>
    <row r="2732" spans="1:8" x14ac:dyDescent="0.2">
      <c r="A2732" s="167" t="s">
        <v>5743</v>
      </c>
      <c r="B2732" s="163" t="s">
        <v>5746</v>
      </c>
      <c r="C2732" s="164" t="s">
        <v>5747</v>
      </c>
      <c r="D2732">
        <v>150.30000000000001</v>
      </c>
      <c r="E2732" s="4">
        <v>7856</v>
      </c>
      <c r="F2732">
        <f t="shared" si="84"/>
        <v>9</v>
      </c>
      <c r="G2732" s="6">
        <f t="shared" si="85"/>
        <v>4.1810192586709229</v>
      </c>
      <c r="H2732" s="4">
        <f>E2732*G2732*Inputs!$B$4/SUMPRODUCT($E$5:$E$6785,$G$5:$G$6785)</f>
        <v>15172.095075070492</v>
      </c>
    </row>
    <row r="2733" spans="1:8" x14ac:dyDescent="0.2">
      <c r="A2733" s="167" t="s">
        <v>5743</v>
      </c>
      <c r="B2733" s="163" t="s">
        <v>5748</v>
      </c>
      <c r="C2733" s="164" t="s">
        <v>5749</v>
      </c>
      <c r="D2733">
        <v>118.4</v>
      </c>
      <c r="E2733" s="4">
        <v>5862</v>
      </c>
      <c r="F2733">
        <f t="shared" si="84"/>
        <v>6</v>
      </c>
      <c r="G2733" s="6">
        <f t="shared" si="85"/>
        <v>2.4451266266449672</v>
      </c>
      <c r="H2733" s="4">
        <f>E2733*G2733*Inputs!$B$4/SUMPRODUCT($E$5:$E$6785,$G$5:$G$6785)</f>
        <v>6620.7788530798216</v>
      </c>
    </row>
    <row r="2734" spans="1:8" x14ac:dyDescent="0.2">
      <c r="A2734" s="167" t="s">
        <v>5743</v>
      </c>
      <c r="B2734" s="163" t="s">
        <v>5750</v>
      </c>
      <c r="C2734" s="164" t="s">
        <v>12182</v>
      </c>
      <c r="D2734">
        <v>146.5</v>
      </c>
      <c r="E2734" s="4">
        <v>7373</v>
      </c>
      <c r="F2734">
        <f t="shared" si="84"/>
        <v>8</v>
      </c>
      <c r="G2734" s="6">
        <f t="shared" si="85"/>
        <v>3.4964063234208851</v>
      </c>
      <c r="H2734" s="4">
        <f>E2734*G2734*Inputs!$B$4/SUMPRODUCT($E$5:$E$6785,$G$5:$G$6785)</f>
        <v>11907.704360970845</v>
      </c>
    </row>
    <row r="2735" spans="1:8" x14ac:dyDescent="0.2">
      <c r="A2735" s="167" t="s">
        <v>5743</v>
      </c>
      <c r="B2735" s="163" t="s">
        <v>12183</v>
      </c>
      <c r="C2735" s="164" t="s">
        <v>12184</v>
      </c>
      <c r="D2735">
        <v>158.6</v>
      </c>
      <c r="E2735" s="4">
        <v>5660</v>
      </c>
      <c r="F2735">
        <f t="shared" si="84"/>
        <v>9</v>
      </c>
      <c r="G2735" s="6">
        <f t="shared" si="85"/>
        <v>4.1810192586709229</v>
      </c>
      <c r="H2735" s="4">
        <f>E2735*G2735*Inputs!$B$4/SUMPRODUCT($E$5:$E$6785,$G$5:$G$6785)</f>
        <v>10931.015545430117</v>
      </c>
    </row>
    <row r="2736" spans="1:8" x14ac:dyDescent="0.2">
      <c r="A2736" s="167" t="s">
        <v>5743</v>
      </c>
      <c r="B2736" s="163" t="s">
        <v>12185</v>
      </c>
      <c r="C2736" s="164" t="s">
        <v>12186</v>
      </c>
      <c r="D2736">
        <v>84.3</v>
      </c>
      <c r="E2736" s="4">
        <v>7511</v>
      </c>
      <c r="F2736">
        <f t="shared" si="84"/>
        <v>3</v>
      </c>
      <c r="G2736" s="6">
        <f t="shared" si="85"/>
        <v>1.4299489790507947</v>
      </c>
      <c r="H2736" s="4">
        <f>E2736*G2736*Inputs!$B$4/SUMPRODUCT($E$5:$E$6785,$G$5:$G$6785)</f>
        <v>4961.1255380693183</v>
      </c>
    </row>
    <row r="2737" spans="1:8" x14ac:dyDescent="0.2">
      <c r="A2737" s="167" t="s">
        <v>5743</v>
      </c>
      <c r="B2737" s="163" t="s">
        <v>12187</v>
      </c>
      <c r="C2737" s="164" t="s">
        <v>12188</v>
      </c>
      <c r="D2737">
        <v>120.8</v>
      </c>
      <c r="E2737" s="4">
        <v>6048</v>
      </c>
      <c r="F2737">
        <f t="shared" si="84"/>
        <v>6</v>
      </c>
      <c r="G2737" s="6">
        <f t="shared" si="85"/>
        <v>2.4451266266449672</v>
      </c>
      <c r="H2737" s="4">
        <f>E2737*G2737*Inputs!$B$4/SUMPRODUCT($E$5:$E$6785,$G$5:$G$6785)</f>
        <v>6830.854742993306</v>
      </c>
    </row>
    <row r="2738" spans="1:8" x14ac:dyDescent="0.2">
      <c r="A2738" s="167" t="s">
        <v>5743</v>
      </c>
      <c r="B2738" s="163" t="s">
        <v>12189</v>
      </c>
      <c r="C2738" s="164" t="s">
        <v>12190</v>
      </c>
      <c r="D2738">
        <v>121.1</v>
      </c>
      <c r="E2738" s="4">
        <v>5163</v>
      </c>
      <c r="F2738">
        <f t="shared" si="84"/>
        <v>6</v>
      </c>
      <c r="G2738" s="6">
        <f t="shared" si="85"/>
        <v>2.4451266266449672</v>
      </c>
      <c r="H2738" s="4">
        <f>E2738*G2738*Inputs!$B$4/SUMPRODUCT($E$5:$E$6785,$G$5:$G$6785)</f>
        <v>5831.3001055017257</v>
      </c>
    </row>
    <row r="2739" spans="1:8" x14ac:dyDescent="0.2">
      <c r="A2739" s="167" t="s">
        <v>5743</v>
      </c>
      <c r="B2739" s="163" t="s">
        <v>12191</v>
      </c>
      <c r="C2739" s="164" t="s">
        <v>12192</v>
      </c>
      <c r="D2739">
        <v>152.5</v>
      </c>
      <c r="E2739" s="4">
        <v>5243</v>
      </c>
      <c r="F2739">
        <f t="shared" si="84"/>
        <v>9</v>
      </c>
      <c r="G2739" s="6">
        <f t="shared" si="85"/>
        <v>4.1810192586709229</v>
      </c>
      <c r="H2739" s="4">
        <f>E2739*G2739*Inputs!$B$4/SUMPRODUCT($E$5:$E$6785,$G$5:$G$6785)</f>
        <v>10125.673940757964</v>
      </c>
    </row>
    <row r="2740" spans="1:8" x14ac:dyDescent="0.2">
      <c r="A2740" s="167" t="s">
        <v>5743</v>
      </c>
      <c r="B2740" s="163" t="s">
        <v>12193</v>
      </c>
      <c r="C2740" s="164" t="s">
        <v>12194</v>
      </c>
      <c r="D2740">
        <v>158.9</v>
      </c>
      <c r="E2740" s="4">
        <v>5804</v>
      </c>
      <c r="F2740">
        <f t="shared" si="84"/>
        <v>9</v>
      </c>
      <c r="G2740" s="6">
        <f t="shared" si="85"/>
        <v>4.1810192586709229</v>
      </c>
      <c r="H2740" s="4">
        <f>E2740*G2740*Inputs!$B$4/SUMPRODUCT($E$5:$E$6785,$G$5:$G$6785)</f>
        <v>11209.119121144236</v>
      </c>
    </row>
    <row r="2741" spans="1:8" x14ac:dyDescent="0.2">
      <c r="A2741" s="167" t="s">
        <v>5743</v>
      </c>
      <c r="B2741" s="163" t="s">
        <v>12195</v>
      </c>
      <c r="C2741" s="164" t="s">
        <v>12196</v>
      </c>
      <c r="D2741">
        <v>107.2</v>
      </c>
      <c r="E2741" s="4">
        <v>7422</v>
      </c>
      <c r="F2741">
        <f t="shared" si="84"/>
        <v>5</v>
      </c>
      <c r="G2741" s="6">
        <f t="shared" si="85"/>
        <v>2.0447540826884101</v>
      </c>
      <c r="H2741" s="4">
        <f>E2741*G2741*Inputs!$B$4/SUMPRODUCT($E$5:$E$6785,$G$5:$G$6785)</f>
        <v>7010.0956978745389</v>
      </c>
    </row>
    <row r="2742" spans="1:8" x14ac:dyDescent="0.2">
      <c r="A2742" s="167" t="s">
        <v>5743</v>
      </c>
      <c r="B2742" s="163" t="s">
        <v>12197</v>
      </c>
      <c r="C2742" s="164" t="s">
        <v>12198</v>
      </c>
      <c r="D2742">
        <v>102.1</v>
      </c>
      <c r="E2742" s="4">
        <v>7120</v>
      </c>
      <c r="F2742">
        <f t="shared" si="84"/>
        <v>5</v>
      </c>
      <c r="G2742" s="6">
        <f t="shared" si="85"/>
        <v>2.0447540826884101</v>
      </c>
      <c r="H2742" s="4">
        <f>E2742*G2742*Inputs!$B$4/SUMPRODUCT($E$5:$E$6785,$G$5:$G$6785)</f>
        <v>6724.856018440677</v>
      </c>
    </row>
    <row r="2743" spans="1:8" x14ac:dyDescent="0.2">
      <c r="A2743" s="167" t="s">
        <v>5743</v>
      </c>
      <c r="B2743" s="163" t="s">
        <v>12199</v>
      </c>
      <c r="C2743" s="164" t="s">
        <v>12200</v>
      </c>
      <c r="D2743">
        <v>110.5</v>
      </c>
      <c r="E2743" s="4">
        <v>5683</v>
      </c>
      <c r="F2743">
        <f t="shared" si="84"/>
        <v>5</v>
      </c>
      <c r="G2743" s="6">
        <f t="shared" si="85"/>
        <v>2.0447540826884101</v>
      </c>
      <c r="H2743" s="4">
        <f>E2743*G2743*Inputs!$B$4/SUMPRODUCT($E$5:$E$6785,$G$5:$G$6785)</f>
        <v>5367.6062855053888</v>
      </c>
    </row>
    <row r="2744" spans="1:8" x14ac:dyDescent="0.2">
      <c r="A2744" s="167" t="s">
        <v>5743</v>
      </c>
      <c r="B2744" s="163" t="s">
        <v>572</v>
      </c>
      <c r="C2744" s="164" t="s">
        <v>573</v>
      </c>
      <c r="D2744">
        <v>130.6</v>
      </c>
      <c r="E2744" s="4">
        <v>5547</v>
      </c>
      <c r="F2744">
        <f t="shared" si="84"/>
        <v>7</v>
      </c>
      <c r="G2744" s="6">
        <f t="shared" si="85"/>
        <v>2.9238940129502371</v>
      </c>
      <c r="H2744" s="4">
        <f>E2744*G2744*Inputs!$B$4/SUMPRODUCT($E$5:$E$6785,$G$5:$G$6785)</f>
        <v>7491.7228841262322</v>
      </c>
    </row>
    <row r="2745" spans="1:8" x14ac:dyDescent="0.2">
      <c r="A2745" s="167" t="s">
        <v>5743</v>
      </c>
      <c r="B2745" s="163" t="s">
        <v>574</v>
      </c>
      <c r="C2745" s="164" t="s">
        <v>575</v>
      </c>
      <c r="D2745">
        <v>110.2</v>
      </c>
      <c r="E2745" s="4">
        <v>8946</v>
      </c>
      <c r="F2745">
        <f t="shared" si="84"/>
        <v>5</v>
      </c>
      <c r="G2745" s="6">
        <f t="shared" si="85"/>
        <v>2.0447540826884101</v>
      </c>
      <c r="H2745" s="4">
        <f>E2745*G2745*Inputs!$B$4/SUMPRODUCT($E$5:$E$6785,$G$5:$G$6785)</f>
        <v>8449.5171265407735</v>
      </c>
    </row>
    <row r="2746" spans="1:8" x14ac:dyDescent="0.2">
      <c r="A2746" s="167" t="s">
        <v>5743</v>
      </c>
      <c r="B2746" s="163" t="s">
        <v>576</v>
      </c>
      <c r="C2746" s="164" t="s">
        <v>577</v>
      </c>
      <c r="D2746">
        <v>100.8</v>
      </c>
      <c r="E2746" s="4">
        <v>5660</v>
      </c>
      <c r="F2746">
        <f t="shared" si="84"/>
        <v>5</v>
      </c>
      <c r="G2746" s="6">
        <f t="shared" si="85"/>
        <v>2.0447540826884101</v>
      </c>
      <c r="H2746" s="4">
        <f>E2746*G2746*Inputs!$B$4/SUMPRODUCT($E$5:$E$6785,$G$5:$G$6785)</f>
        <v>5345.8827337604262</v>
      </c>
    </row>
    <row r="2747" spans="1:8" x14ac:dyDescent="0.2">
      <c r="A2747" s="167" t="s">
        <v>5743</v>
      </c>
      <c r="B2747" s="163" t="s">
        <v>578</v>
      </c>
      <c r="C2747" s="164" t="s">
        <v>5786</v>
      </c>
      <c r="D2747">
        <v>95.1</v>
      </c>
      <c r="E2747" s="4">
        <v>5465</v>
      </c>
      <c r="F2747">
        <f t="shared" si="84"/>
        <v>4</v>
      </c>
      <c r="G2747" s="6">
        <f t="shared" si="85"/>
        <v>1.7099397688077311</v>
      </c>
      <c r="H2747" s="4">
        <f>E2747*G2747*Inputs!$B$4/SUMPRODUCT($E$5:$E$6785,$G$5:$G$6785)</f>
        <v>4316.5113979390417</v>
      </c>
    </row>
    <row r="2748" spans="1:8" x14ac:dyDescent="0.2">
      <c r="A2748" s="167" t="s">
        <v>5743</v>
      </c>
      <c r="B2748" s="163" t="s">
        <v>5787</v>
      </c>
      <c r="C2748" s="164" t="s">
        <v>5788</v>
      </c>
      <c r="D2748">
        <v>176.7</v>
      </c>
      <c r="E2748" s="4">
        <v>6974</v>
      </c>
      <c r="F2748">
        <f t="shared" si="84"/>
        <v>10</v>
      </c>
      <c r="G2748" s="6">
        <f t="shared" si="85"/>
        <v>4.9996826525224378</v>
      </c>
      <c r="H2748" s="4">
        <f>E2748*G2748*Inputs!$B$4/SUMPRODUCT($E$5:$E$6785,$G$5:$G$6785)</f>
        <v>16105.948081462588</v>
      </c>
    </row>
    <row r="2749" spans="1:8" x14ac:dyDescent="0.2">
      <c r="A2749" s="167" t="s">
        <v>5743</v>
      </c>
      <c r="B2749" s="163" t="s">
        <v>5789</v>
      </c>
      <c r="C2749" s="164" t="s">
        <v>5790</v>
      </c>
      <c r="D2749">
        <v>85.7</v>
      </c>
      <c r="E2749" s="4">
        <v>7547</v>
      </c>
      <c r="F2749">
        <f t="shared" si="84"/>
        <v>3</v>
      </c>
      <c r="G2749" s="6">
        <f t="shared" si="85"/>
        <v>1.4299489790507947</v>
      </c>
      <c r="H2749" s="4">
        <f>E2749*G2749*Inputs!$B$4/SUMPRODUCT($E$5:$E$6785,$G$5:$G$6785)</f>
        <v>4984.9040654785167</v>
      </c>
    </row>
    <row r="2750" spans="1:8" x14ac:dyDescent="0.2">
      <c r="A2750" s="167" t="s">
        <v>5743</v>
      </c>
      <c r="B2750" s="163" t="s">
        <v>2245</v>
      </c>
      <c r="C2750" s="164" t="s">
        <v>2246</v>
      </c>
      <c r="D2750">
        <v>100.3</v>
      </c>
      <c r="E2750" s="4">
        <v>8524</v>
      </c>
      <c r="F2750">
        <f t="shared" si="84"/>
        <v>5</v>
      </c>
      <c r="G2750" s="6">
        <f t="shared" si="85"/>
        <v>2.0447540826884101</v>
      </c>
      <c r="H2750" s="4">
        <f>E2750*G2750*Inputs!$B$4/SUMPRODUCT($E$5:$E$6785,$G$5:$G$6785)</f>
        <v>8050.9371771331944</v>
      </c>
    </row>
    <row r="2751" spans="1:8" x14ac:dyDescent="0.2">
      <c r="A2751" s="167" t="s">
        <v>5743</v>
      </c>
      <c r="B2751" s="163" t="s">
        <v>2247</v>
      </c>
      <c r="C2751" s="164" t="s">
        <v>2248</v>
      </c>
      <c r="D2751">
        <v>63.7</v>
      </c>
      <c r="E2751" s="4">
        <v>7898</v>
      </c>
      <c r="F2751">
        <f t="shared" si="84"/>
        <v>2</v>
      </c>
      <c r="G2751" s="6">
        <f t="shared" si="85"/>
        <v>1.195804741189294</v>
      </c>
      <c r="H2751" s="4">
        <f>E2751*G2751*Inputs!$B$4/SUMPRODUCT($E$5:$E$6785,$G$5:$G$6785)</f>
        <v>4362.5389062514232</v>
      </c>
    </row>
    <row r="2752" spans="1:8" x14ac:dyDescent="0.2">
      <c r="A2752" s="167" t="s">
        <v>5743</v>
      </c>
      <c r="B2752" s="163" t="s">
        <v>2249</v>
      </c>
      <c r="C2752" s="164" t="s">
        <v>2250</v>
      </c>
      <c r="D2752">
        <v>90.1</v>
      </c>
      <c r="E2752" s="4">
        <v>7979</v>
      </c>
      <c r="F2752">
        <f t="shared" si="84"/>
        <v>4</v>
      </c>
      <c r="G2752" s="6">
        <f t="shared" si="85"/>
        <v>1.7099397688077311</v>
      </c>
      <c r="H2752" s="4">
        <f>E2752*G2752*Inputs!$B$4/SUMPRODUCT($E$5:$E$6785,$G$5:$G$6785)</f>
        <v>6302.1856256460405</v>
      </c>
    </row>
    <row r="2753" spans="1:8" x14ac:dyDescent="0.2">
      <c r="A2753" s="167" t="s">
        <v>16</v>
      </c>
      <c r="B2753" s="163" t="s">
        <v>14</v>
      </c>
      <c r="C2753" s="164" t="s">
        <v>15</v>
      </c>
      <c r="D2753">
        <v>104.5</v>
      </c>
      <c r="E2753" s="4">
        <v>10524</v>
      </c>
      <c r="F2753">
        <f t="shared" si="84"/>
        <v>5</v>
      </c>
      <c r="G2753" s="6">
        <f t="shared" si="85"/>
        <v>2.0447540826884101</v>
      </c>
      <c r="H2753" s="4">
        <f>E2753*G2753*Inputs!$B$4/SUMPRODUCT($E$5:$E$6785,$G$5:$G$6785)</f>
        <v>9939.9416766951817</v>
      </c>
    </row>
    <row r="2754" spans="1:8" x14ac:dyDescent="0.2">
      <c r="A2754" s="167" t="s">
        <v>16</v>
      </c>
      <c r="B2754" s="163" t="s">
        <v>2937</v>
      </c>
      <c r="C2754" s="164" t="s">
        <v>2938</v>
      </c>
      <c r="D2754">
        <v>93.5</v>
      </c>
      <c r="E2754" s="4">
        <v>6110</v>
      </c>
      <c r="F2754">
        <f t="shared" si="84"/>
        <v>4</v>
      </c>
      <c r="G2754" s="6">
        <f t="shared" si="85"/>
        <v>1.7099397688077311</v>
      </c>
      <c r="H2754" s="4">
        <f>E2754*G2754*Inputs!$B$4/SUMPRODUCT($E$5:$E$6785,$G$5:$G$6785)</f>
        <v>4825.9624229474002</v>
      </c>
    </row>
    <row r="2755" spans="1:8" x14ac:dyDescent="0.2">
      <c r="A2755" s="167" t="s">
        <v>16</v>
      </c>
      <c r="B2755" s="163" t="s">
        <v>2939</v>
      </c>
      <c r="C2755" s="164" t="s">
        <v>2940</v>
      </c>
      <c r="D2755">
        <v>93.8</v>
      </c>
      <c r="E2755" s="4">
        <v>6335</v>
      </c>
      <c r="F2755">
        <f t="shared" si="84"/>
        <v>4</v>
      </c>
      <c r="G2755" s="6">
        <f t="shared" si="85"/>
        <v>1.7099397688077311</v>
      </c>
      <c r="H2755" s="4">
        <f>E2755*G2755*Inputs!$B$4/SUMPRODUCT($E$5:$E$6785,$G$5:$G$6785)</f>
        <v>5003.6778967875262</v>
      </c>
    </row>
    <row r="2756" spans="1:8" x14ac:dyDescent="0.2">
      <c r="A2756" s="167" t="s">
        <v>16</v>
      </c>
      <c r="B2756" s="163" t="s">
        <v>2941</v>
      </c>
      <c r="C2756" s="164" t="s">
        <v>2942</v>
      </c>
      <c r="D2756">
        <v>116.1</v>
      </c>
      <c r="E2756" s="4">
        <v>6693</v>
      </c>
      <c r="F2756">
        <f t="shared" si="84"/>
        <v>6</v>
      </c>
      <c r="G2756" s="6">
        <f t="shared" si="85"/>
        <v>2.4451266266449672</v>
      </c>
      <c r="H2756" s="4">
        <f>E2756*G2756*Inputs!$B$4/SUMPRODUCT($E$5:$E$6785,$G$5:$G$6785)</f>
        <v>7559.3437160803905</v>
      </c>
    </row>
    <row r="2757" spans="1:8" x14ac:dyDescent="0.2">
      <c r="A2757" s="167" t="s">
        <v>16</v>
      </c>
      <c r="B2757" s="163" t="s">
        <v>2943</v>
      </c>
      <c r="C2757" s="164" t="s">
        <v>2944</v>
      </c>
      <c r="D2757">
        <v>103.1</v>
      </c>
      <c r="E2757" s="4">
        <v>8671</v>
      </c>
      <c r="F2757">
        <f t="shared" si="84"/>
        <v>5</v>
      </c>
      <c r="G2757" s="6">
        <f t="shared" si="85"/>
        <v>2.0447540826884101</v>
      </c>
      <c r="H2757" s="4">
        <f>E2757*G2757*Inputs!$B$4/SUMPRODUCT($E$5:$E$6785,$G$5:$G$6785)</f>
        <v>8189.7790078509997</v>
      </c>
    </row>
    <row r="2758" spans="1:8" x14ac:dyDescent="0.2">
      <c r="A2758" s="167" t="s">
        <v>16</v>
      </c>
      <c r="B2758" s="163" t="s">
        <v>2945</v>
      </c>
      <c r="C2758" s="164" t="s">
        <v>6017</v>
      </c>
      <c r="D2758">
        <v>103.2</v>
      </c>
      <c r="E2758" s="4">
        <v>7986</v>
      </c>
      <c r="F2758">
        <f t="shared" ref="F2758:F2821" si="86">VLOOKUP(D2758,$K$5:$L$15,2)</f>
        <v>5</v>
      </c>
      <c r="G2758" s="6">
        <f t="shared" ref="G2758:G2821" si="87">VLOOKUP(F2758,$L$5:$M$15,2,0)</f>
        <v>2.0447540826884101</v>
      </c>
      <c r="H2758" s="4">
        <f>E2758*G2758*Inputs!$B$4/SUMPRODUCT($E$5:$E$6785,$G$5:$G$6785)</f>
        <v>7542.7949667510184</v>
      </c>
    </row>
    <row r="2759" spans="1:8" x14ac:dyDescent="0.2">
      <c r="A2759" s="167" t="s">
        <v>16</v>
      </c>
      <c r="B2759" s="163" t="s">
        <v>6018</v>
      </c>
      <c r="C2759" s="164" t="s">
        <v>6019</v>
      </c>
      <c r="D2759">
        <v>165.4</v>
      </c>
      <c r="E2759" s="4">
        <v>6601</v>
      </c>
      <c r="F2759">
        <f t="shared" si="86"/>
        <v>9</v>
      </c>
      <c r="G2759" s="6">
        <f t="shared" si="87"/>
        <v>4.1810192586709229</v>
      </c>
      <c r="H2759" s="4">
        <f>E2759*G2759*Inputs!$B$4/SUMPRODUCT($E$5:$E$6785,$G$5:$G$6785)</f>
        <v>12748.345161728657</v>
      </c>
    </row>
    <row r="2760" spans="1:8" x14ac:dyDescent="0.2">
      <c r="A2760" s="167" t="s">
        <v>16</v>
      </c>
      <c r="B2760" s="163" t="s">
        <v>6020</v>
      </c>
      <c r="C2760" s="164" t="s">
        <v>6021</v>
      </c>
      <c r="D2760">
        <v>166.4</v>
      </c>
      <c r="E2760" s="4">
        <v>7644</v>
      </c>
      <c r="F2760">
        <f t="shared" si="86"/>
        <v>10</v>
      </c>
      <c r="G2760" s="6">
        <f t="shared" si="87"/>
        <v>4.9996826525224378</v>
      </c>
      <c r="H2760" s="4">
        <f>E2760*G2760*Inputs!$B$4/SUMPRODUCT($E$5:$E$6785,$G$5:$G$6785)</f>
        <v>17653.264573372529</v>
      </c>
    </row>
    <row r="2761" spans="1:8" x14ac:dyDescent="0.2">
      <c r="A2761" s="167" t="s">
        <v>16</v>
      </c>
      <c r="B2761" s="163" t="s">
        <v>6022</v>
      </c>
      <c r="C2761" s="164" t="s">
        <v>6023</v>
      </c>
      <c r="D2761">
        <v>91.4</v>
      </c>
      <c r="E2761" s="4">
        <v>6061</v>
      </c>
      <c r="F2761">
        <f t="shared" si="86"/>
        <v>4</v>
      </c>
      <c r="G2761" s="6">
        <f t="shared" si="87"/>
        <v>1.7099397688077311</v>
      </c>
      <c r="H2761" s="4">
        <f>E2761*G2761*Inputs!$B$4/SUMPRODUCT($E$5:$E$6785,$G$5:$G$6785)</f>
        <v>4787.2599419777725</v>
      </c>
    </row>
    <row r="2762" spans="1:8" x14ac:dyDescent="0.2">
      <c r="A2762" s="167" t="s">
        <v>16</v>
      </c>
      <c r="B2762" s="163" t="s">
        <v>6024</v>
      </c>
      <c r="C2762" s="164" t="s">
        <v>6025</v>
      </c>
      <c r="D2762">
        <v>149.19999999999999</v>
      </c>
      <c r="E2762" s="4">
        <v>6116</v>
      </c>
      <c r="F2762">
        <f t="shared" si="86"/>
        <v>9</v>
      </c>
      <c r="G2762" s="6">
        <f t="shared" si="87"/>
        <v>4.1810192586709229</v>
      </c>
      <c r="H2762" s="4">
        <f>E2762*G2762*Inputs!$B$4/SUMPRODUCT($E$5:$E$6785,$G$5:$G$6785)</f>
        <v>11811.676868524837</v>
      </c>
    </row>
    <row r="2763" spans="1:8" x14ac:dyDescent="0.2">
      <c r="A2763" s="167" t="s">
        <v>16</v>
      </c>
      <c r="B2763" s="163" t="s">
        <v>6026</v>
      </c>
      <c r="C2763" s="164" t="s">
        <v>6027</v>
      </c>
      <c r="D2763">
        <v>104.4</v>
      </c>
      <c r="E2763" s="4">
        <v>9258</v>
      </c>
      <c r="F2763">
        <f t="shared" si="86"/>
        <v>5</v>
      </c>
      <c r="G2763" s="6">
        <f t="shared" si="87"/>
        <v>2.0447540826884101</v>
      </c>
      <c r="H2763" s="4">
        <f>E2763*G2763*Inputs!$B$4/SUMPRODUCT($E$5:$E$6785,$G$5:$G$6785)</f>
        <v>8744.2018284724436</v>
      </c>
    </row>
    <row r="2764" spans="1:8" x14ac:dyDescent="0.2">
      <c r="A2764" s="167" t="s">
        <v>16</v>
      </c>
      <c r="B2764" s="163" t="s">
        <v>6028</v>
      </c>
      <c r="C2764" s="164" t="s">
        <v>6029</v>
      </c>
      <c r="D2764">
        <v>109.3</v>
      </c>
      <c r="E2764" s="4">
        <v>5731</v>
      </c>
      <c r="F2764">
        <f t="shared" si="86"/>
        <v>5</v>
      </c>
      <c r="G2764" s="6">
        <f t="shared" si="87"/>
        <v>2.0447540826884101</v>
      </c>
      <c r="H2764" s="4">
        <f>E2764*G2764*Inputs!$B$4/SUMPRODUCT($E$5:$E$6785,$G$5:$G$6785)</f>
        <v>5412.9423934948773</v>
      </c>
    </row>
    <row r="2765" spans="1:8" x14ac:dyDescent="0.2">
      <c r="A2765" s="167" t="s">
        <v>16</v>
      </c>
      <c r="B2765" s="163" t="s">
        <v>6030</v>
      </c>
      <c r="C2765" s="164" t="s">
        <v>6031</v>
      </c>
      <c r="D2765">
        <v>110.7</v>
      </c>
      <c r="E2765" s="4">
        <v>6694</v>
      </c>
      <c r="F2765">
        <f t="shared" si="86"/>
        <v>5</v>
      </c>
      <c r="G2765" s="6">
        <f t="shared" si="87"/>
        <v>2.0447540826884101</v>
      </c>
      <c r="H2765" s="4">
        <f>E2765*G2765*Inputs!$B$4/SUMPRODUCT($E$5:$E$6785,$G$5:$G$6785)</f>
        <v>6322.4980600339741</v>
      </c>
    </row>
    <row r="2766" spans="1:8" x14ac:dyDescent="0.2">
      <c r="A2766" s="167" t="s">
        <v>16</v>
      </c>
      <c r="B2766" s="163" t="s">
        <v>6032</v>
      </c>
      <c r="C2766" s="164" t="s">
        <v>12044</v>
      </c>
      <c r="D2766">
        <v>133.69999999999999</v>
      </c>
      <c r="E2766" s="4">
        <v>6324</v>
      </c>
      <c r="F2766">
        <f t="shared" si="86"/>
        <v>7</v>
      </c>
      <c r="G2766" s="6">
        <f t="shared" si="87"/>
        <v>2.9238940129502371</v>
      </c>
      <c r="H2766" s="4">
        <f>E2766*G2766*Inputs!$B$4/SUMPRODUCT($E$5:$E$6785,$G$5:$G$6785)</f>
        <v>8541.1313357155759</v>
      </c>
    </row>
    <row r="2767" spans="1:8" x14ac:dyDescent="0.2">
      <c r="A2767" s="167" t="s">
        <v>16</v>
      </c>
      <c r="B2767" s="163" t="s">
        <v>12045</v>
      </c>
      <c r="C2767" s="164" t="s">
        <v>12046</v>
      </c>
      <c r="D2767">
        <v>180.6</v>
      </c>
      <c r="E2767" s="4">
        <v>6611</v>
      </c>
      <c r="F2767">
        <f t="shared" si="86"/>
        <v>10</v>
      </c>
      <c r="G2767" s="6">
        <f t="shared" si="87"/>
        <v>4.9996826525224378</v>
      </c>
      <c r="H2767" s="4">
        <f>E2767*G2767*Inputs!$B$4/SUMPRODUCT($E$5:$E$6785,$G$5:$G$6785)</f>
        <v>15267.62586271138</v>
      </c>
    </row>
    <row r="2768" spans="1:8" x14ac:dyDescent="0.2">
      <c r="A2768" s="167" t="s">
        <v>16</v>
      </c>
      <c r="B2768" s="163" t="s">
        <v>12047</v>
      </c>
      <c r="C2768" s="164" t="s">
        <v>12048</v>
      </c>
      <c r="D2768">
        <v>129.9</v>
      </c>
      <c r="E2768" s="4">
        <v>5479</v>
      </c>
      <c r="F2768">
        <f t="shared" si="86"/>
        <v>7</v>
      </c>
      <c r="G2768" s="6">
        <f t="shared" si="87"/>
        <v>2.9238940129502371</v>
      </c>
      <c r="H2768" s="4">
        <f>E2768*G2768*Inputs!$B$4/SUMPRODUCT($E$5:$E$6785,$G$5:$G$6785)</f>
        <v>7399.8827622368171</v>
      </c>
    </row>
    <row r="2769" spans="1:8" x14ac:dyDescent="0.2">
      <c r="A2769" s="167" t="s">
        <v>16</v>
      </c>
      <c r="B2769" s="163" t="s">
        <v>12049</v>
      </c>
      <c r="C2769" s="164" t="s">
        <v>12050</v>
      </c>
      <c r="D2769">
        <v>143.69999999999999</v>
      </c>
      <c r="E2769" s="4">
        <v>6095</v>
      </c>
      <c r="F2769">
        <f t="shared" si="86"/>
        <v>8</v>
      </c>
      <c r="G2769" s="6">
        <f t="shared" si="87"/>
        <v>3.4964063234208851</v>
      </c>
      <c r="H2769" s="4">
        <f>E2769*G2769*Inputs!$B$4/SUMPRODUCT($E$5:$E$6785,$G$5:$G$6785)</f>
        <v>9843.6807378431167</v>
      </c>
    </row>
    <row r="2770" spans="1:8" x14ac:dyDescent="0.2">
      <c r="A2770" s="167" t="s">
        <v>16</v>
      </c>
      <c r="B2770" s="163" t="s">
        <v>12051</v>
      </c>
      <c r="C2770" s="164" t="s">
        <v>12052</v>
      </c>
      <c r="D2770">
        <v>76.099999999999994</v>
      </c>
      <c r="E2770" s="4">
        <v>8922</v>
      </c>
      <c r="F2770">
        <f t="shared" si="86"/>
        <v>3</v>
      </c>
      <c r="G2770" s="6">
        <f t="shared" si="87"/>
        <v>1.4299489790507947</v>
      </c>
      <c r="H2770" s="4">
        <f>E2770*G2770*Inputs!$B$4/SUMPRODUCT($E$5:$E$6785,$G$5:$G$6785)</f>
        <v>5893.1117095798782</v>
      </c>
    </row>
    <row r="2771" spans="1:8" x14ac:dyDescent="0.2">
      <c r="A2771" s="167" t="s">
        <v>16</v>
      </c>
      <c r="B2771" s="163" t="s">
        <v>12053</v>
      </c>
      <c r="C2771" s="164" t="s">
        <v>12054</v>
      </c>
      <c r="D2771">
        <v>71.599999999999994</v>
      </c>
      <c r="E2771" s="4">
        <v>6783</v>
      </c>
      <c r="F2771">
        <f t="shared" si="86"/>
        <v>2</v>
      </c>
      <c r="G2771" s="6">
        <f t="shared" si="87"/>
        <v>1.195804741189294</v>
      </c>
      <c r="H2771" s="4">
        <f>E2771*G2771*Inputs!$B$4/SUMPRODUCT($E$5:$E$6785,$G$5:$G$6785)</f>
        <v>3746.657559015372</v>
      </c>
    </row>
    <row r="2772" spans="1:8" x14ac:dyDescent="0.2">
      <c r="A2772" s="167" t="s">
        <v>16</v>
      </c>
      <c r="B2772" s="163" t="s">
        <v>12055</v>
      </c>
      <c r="C2772" s="164" t="s">
        <v>12056</v>
      </c>
      <c r="D2772">
        <v>87.8</v>
      </c>
      <c r="E2772" s="4">
        <v>7087</v>
      </c>
      <c r="F2772">
        <f t="shared" si="86"/>
        <v>4</v>
      </c>
      <c r="G2772" s="6">
        <f t="shared" si="87"/>
        <v>1.7099397688077311</v>
      </c>
      <c r="H2772" s="4">
        <f>E2772*G2772*Inputs!$B$4/SUMPRODUCT($E$5:$E$6785,$G$5:$G$6785)</f>
        <v>5597.6425026887437</v>
      </c>
    </row>
    <row r="2773" spans="1:8" x14ac:dyDescent="0.2">
      <c r="A2773" s="167" t="s">
        <v>16</v>
      </c>
      <c r="B2773" s="163" t="s">
        <v>12057</v>
      </c>
      <c r="C2773" s="164" t="s">
        <v>12058</v>
      </c>
      <c r="D2773">
        <v>75.400000000000006</v>
      </c>
      <c r="E2773" s="4">
        <v>5818</v>
      </c>
      <c r="F2773">
        <f t="shared" si="86"/>
        <v>3</v>
      </c>
      <c r="G2773" s="6">
        <f t="shared" si="87"/>
        <v>1.4299489790507947</v>
      </c>
      <c r="H2773" s="4">
        <f>E2773*G2773*Inputs!$B$4/SUMPRODUCT($E$5:$E$6785,$G$5:$G$6785)</f>
        <v>3842.874235186699</v>
      </c>
    </row>
    <row r="2774" spans="1:8" x14ac:dyDescent="0.2">
      <c r="A2774" s="167" t="s">
        <v>16</v>
      </c>
      <c r="B2774" s="163" t="s">
        <v>12059</v>
      </c>
      <c r="C2774" s="164" t="s">
        <v>12060</v>
      </c>
      <c r="D2774">
        <v>74.2</v>
      </c>
      <c r="E2774" s="4">
        <v>6769</v>
      </c>
      <c r="F2774">
        <f t="shared" si="86"/>
        <v>2</v>
      </c>
      <c r="G2774" s="6">
        <f t="shared" si="87"/>
        <v>1.195804741189294</v>
      </c>
      <c r="H2774" s="4">
        <f>E2774*G2774*Inputs!$B$4/SUMPRODUCT($E$5:$E$6785,$G$5:$G$6785)</f>
        <v>3738.9245196778788</v>
      </c>
    </row>
    <row r="2775" spans="1:8" x14ac:dyDescent="0.2">
      <c r="A2775" s="167" t="s">
        <v>16</v>
      </c>
      <c r="B2775" s="163" t="s">
        <v>12061</v>
      </c>
      <c r="C2775" s="164" t="s">
        <v>12062</v>
      </c>
      <c r="D2775">
        <v>81.400000000000006</v>
      </c>
      <c r="E2775" s="4">
        <v>7033</v>
      </c>
      <c r="F2775">
        <f t="shared" si="86"/>
        <v>3</v>
      </c>
      <c r="G2775" s="6">
        <f t="shared" si="87"/>
        <v>1.4299489790507947</v>
      </c>
      <c r="H2775" s="4">
        <f>E2775*G2775*Inputs!$B$4/SUMPRODUCT($E$5:$E$6785,$G$5:$G$6785)</f>
        <v>4645.3995352471738</v>
      </c>
    </row>
    <row r="2776" spans="1:8" x14ac:dyDescent="0.2">
      <c r="A2776" s="167" t="s">
        <v>12065</v>
      </c>
      <c r="B2776" s="163" t="s">
        <v>12063</v>
      </c>
      <c r="C2776" s="164" t="s">
        <v>12064</v>
      </c>
      <c r="D2776">
        <v>71.5</v>
      </c>
      <c r="E2776" s="4">
        <v>7568</v>
      </c>
      <c r="F2776">
        <f t="shared" si="86"/>
        <v>2</v>
      </c>
      <c r="G2776" s="6">
        <f t="shared" si="87"/>
        <v>1.195804741189294</v>
      </c>
      <c r="H2776" s="4">
        <f>E2776*G2776*Inputs!$B$4/SUMPRODUCT($E$5:$E$6785,$G$5:$G$6785)</f>
        <v>4180.26012186766</v>
      </c>
    </row>
    <row r="2777" spans="1:8" x14ac:dyDescent="0.2">
      <c r="A2777" s="167" t="s">
        <v>12065</v>
      </c>
      <c r="B2777" s="163" t="s">
        <v>12066</v>
      </c>
      <c r="C2777" s="164" t="s">
        <v>12067</v>
      </c>
      <c r="D2777">
        <v>74.400000000000006</v>
      </c>
      <c r="E2777" s="4">
        <v>5982</v>
      </c>
      <c r="F2777">
        <f t="shared" si="86"/>
        <v>3</v>
      </c>
      <c r="G2777" s="6">
        <f t="shared" si="87"/>
        <v>1.4299489790507947</v>
      </c>
      <c r="H2777" s="4">
        <f>E2777*G2777*Inputs!$B$4/SUMPRODUCT($E$5:$E$6785,$G$5:$G$6785)</f>
        <v>3951.1986378286065</v>
      </c>
    </row>
    <row r="2778" spans="1:8" x14ac:dyDescent="0.2">
      <c r="A2778" s="167" t="s">
        <v>12065</v>
      </c>
      <c r="B2778" s="163" t="s">
        <v>12068</v>
      </c>
      <c r="C2778" s="164" t="s">
        <v>12069</v>
      </c>
      <c r="D2778">
        <v>75.2</v>
      </c>
      <c r="E2778" s="4">
        <v>6645</v>
      </c>
      <c r="F2778">
        <f t="shared" si="86"/>
        <v>3</v>
      </c>
      <c r="G2778" s="6">
        <f t="shared" si="87"/>
        <v>1.4299489790507947</v>
      </c>
      <c r="H2778" s="4">
        <f>E2778*G2778*Inputs!$B$4/SUMPRODUCT($E$5:$E$6785,$G$5:$G$6785)</f>
        <v>4389.1198509480264</v>
      </c>
    </row>
    <row r="2779" spans="1:8" x14ac:dyDescent="0.2">
      <c r="A2779" s="167" t="s">
        <v>12065</v>
      </c>
      <c r="B2779" s="163" t="s">
        <v>12070</v>
      </c>
      <c r="C2779" s="164" t="s">
        <v>12071</v>
      </c>
      <c r="D2779">
        <v>94.6</v>
      </c>
      <c r="E2779" s="4">
        <v>5847</v>
      </c>
      <c r="F2779">
        <f t="shared" si="86"/>
        <v>4</v>
      </c>
      <c r="G2779" s="6">
        <f t="shared" si="87"/>
        <v>1.7099397688077311</v>
      </c>
      <c r="H2779" s="4">
        <f>E2779*G2779*Inputs!$B$4/SUMPRODUCT($E$5:$E$6785,$G$5:$G$6785)</f>
        <v>4618.2327801920537</v>
      </c>
    </row>
    <row r="2780" spans="1:8" x14ac:dyDescent="0.2">
      <c r="A2780" s="167" t="s">
        <v>12065</v>
      </c>
      <c r="B2780" s="163" t="s">
        <v>12072</v>
      </c>
      <c r="C2780" s="164" t="s">
        <v>12073</v>
      </c>
      <c r="D2780">
        <v>87.1</v>
      </c>
      <c r="E2780" s="4">
        <v>6613</v>
      </c>
      <c r="F2780">
        <f t="shared" si="86"/>
        <v>4</v>
      </c>
      <c r="G2780" s="6">
        <f t="shared" si="87"/>
        <v>1.7099397688077311</v>
      </c>
      <c r="H2780" s="4">
        <f>E2780*G2780*Inputs!$B$4/SUMPRODUCT($E$5:$E$6785,$G$5:$G$6785)</f>
        <v>5223.2552377988804</v>
      </c>
    </row>
    <row r="2781" spans="1:8" x14ac:dyDescent="0.2">
      <c r="A2781" s="167" t="s">
        <v>12065</v>
      </c>
      <c r="B2781" s="163" t="s">
        <v>12074</v>
      </c>
      <c r="C2781" s="164" t="s">
        <v>12075</v>
      </c>
      <c r="D2781">
        <v>80.5</v>
      </c>
      <c r="E2781" s="4">
        <v>8932</v>
      </c>
      <c r="F2781">
        <f t="shared" si="86"/>
        <v>3</v>
      </c>
      <c r="G2781" s="6">
        <f t="shared" si="87"/>
        <v>1.4299489790507947</v>
      </c>
      <c r="H2781" s="4">
        <f>E2781*G2781*Inputs!$B$4/SUMPRODUCT($E$5:$E$6785,$G$5:$G$6785)</f>
        <v>5899.7168560824321</v>
      </c>
    </row>
    <row r="2782" spans="1:8" x14ac:dyDescent="0.2">
      <c r="A2782" s="167" t="s">
        <v>12065</v>
      </c>
      <c r="B2782" s="163" t="s">
        <v>12076</v>
      </c>
      <c r="C2782" s="164" t="s">
        <v>12077</v>
      </c>
      <c r="D2782">
        <v>84.2</v>
      </c>
      <c r="E2782" s="4">
        <v>8269</v>
      </c>
      <c r="F2782">
        <f t="shared" si="86"/>
        <v>3</v>
      </c>
      <c r="G2782" s="6">
        <f t="shared" si="87"/>
        <v>1.4299489790507947</v>
      </c>
      <c r="H2782" s="4">
        <f>E2782*G2782*Inputs!$B$4/SUMPRODUCT($E$5:$E$6785,$G$5:$G$6785)</f>
        <v>5461.795642963014</v>
      </c>
    </row>
    <row r="2783" spans="1:8" x14ac:dyDescent="0.2">
      <c r="A2783" s="167" t="s">
        <v>12065</v>
      </c>
      <c r="B2783" s="163" t="s">
        <v>12078</v>
      </c>
      <c r="C2783" s="164" t="s">
        <v>12079</v>
      </c>
      <c r="D2783">
        <v>68.8</v>
      </c>
      <c r="E2783" s="4">
        <v>9872</v>
      </c>
      <c r="F2783">
        <f t="shared" si="86"/>
        <v>2</v>
      </c>
      <c r="G2783" s="6">
        <f t="shared" si="87"/>
        <v>1.195804741189294</v>
      </c>
      <c r="H2783" s="4">
        <f>E2783*G2783*Inputs!$B$4/SUMPRODUCT($E$5:$E$6785,$G$5:$G$6785)</f>
        <v>5452.8974528379404</v>
      </c>
    </row>
    <row r="2784" spans="1:8" x14ac:dyDescent="0.2">
      <c r="A2784" s="167" t="s">
        <v>12065</v>
      </c>
      <c r="B2784" s="163" t="s">
        <v>12080</v>
      </c>
      <c r="C2784" s="164" t="s">
        <v>6072</v>
      </c>
      <c r="D2784">
        <v>118</v>
      </c>
      <c r="E2784" s="4">
        <v>8488</v>
      </c>
      <c r="F2784">
        <f t="shared" si="86"/>
        <v>6</v>
      </c>
      <c r="G2784" s="6">
        <f t="shared" si="87"/>
        <v>2.4451266266449672</v>
      </c>
      <c r="H2784" s="4">
        <f>E2784*G2784*Inputs!$B$4/SUMPRODUCT($E$5:$E$6785,$G$5:$G$6785)</f>
        <v>9586.6889977723513</v>
      </c>
    </row>
    <row r="2785" spans="1:8" x14ac:dyDescent="0.2">
      <c r="A2785" s="167" t="s">
        <v>12065</v>
      </c>
      <c r="B2785" s="163" t="s">
        <v>9762</v>
      </c>
      <c r="C2785" s="164" t="s">
        <v>9763</v>
      </c>
      <c r="D2785">
        <v>115.3</v>
      </c>
      <c r="E2785" s="4">
        <v>9575</v>
      </c>
      <c r="F2785">
        <f t="shared" si="86"/>
        <v>6</v>
      </c>
      <c r="G2785" s="6">
        <f t="shared" si="87"/>
        <v>2.4451266266449672</v>
      </c>
      <c r="H2785" s="4">
        <f>E2785*G2785*Inputs!$B$4/SUMPRODUCT($E$5:$E$6785,$G$5:$G$6785)</f>
        <v>10814.390569471048</v>
      </c>
    </row>
    <row r="2786" spans="1:8" x14ac:dyDescent="0.2">
      <c r="A2786" s="167" t="s">
        <v>12065</v>
      </c>
      <c r="B2786" s="163" t="s">
        <v>9764</v>
      </c>
      <c r="C2786" s="164" t="s">
        <v>9765</v>
      </c>
      <c r="D2786">
        <v>43.8</v>
      </c>
      <c r="E2786" s="4">
        <v>6530</v>
      </c>
      <c r="F2786">
        <f t="shared" si="86"/>
        <v>1</v>
      </c>
      <c r="G2786" s="6">
        <f t="shared" si="87"/>
        <v>1</v>
      </c>
      <c r="H2786" s="4">
        <f>E2786*G2786*Inputs!$B$4/SUMPRODUCT($E$5:$E$6785,$G$5:$G$6785)</f>
        <v>3016.3038887105827</v>
      </c>
    </row>
    <row r="2787" spans="1:8" x14ac:dyDescent="0.2">
      <c r="A2787" s="167" t="s">
        <v>12065</v>
      </c>
      <c r="B2787" s="163" t="s">
        <v>9766</v>
      </c>
      <c r="C2787" s="164" t="s">
        <v>9767</v>
      </c>
      <c r="D2787">
        <v>92.9</v>
      </c>
      <c r="E2787" s="4">
        <v>10507</v>
      </c>
      <c r="F2787">
        <f t="shared" si="86"/>
        <v>4</v>
      </c>
      <c r="G2787" s="6">
        <f t="shared" si="87"/>
        <v>1.7099397688077311</v>
      </c>
      <c r="H2787" s="4">
        <f>E2787*G2787*Inputs!$B$4/SUMPRODUCT($E$5:$E$6785,$G$5:$G$6785)</f>
        <v>8298.9177050586459</v>
      </c>
    </row>
    <row r="2788" spans="1:8" x14ac:dyDescent="0.2">
      <c r="A2788" s="167" t="s">
        <v>12065</v>
      </c>
      <c r="B2788" s="163" t="s">
        <v>9768</v>
      </c>
      <c r="C2788" s="164" t="s">
        <v>9769</v>
      </c>
      <c r="D2788">
        <v>144.69999999999999</v>
      </c>
      <c r="E2788" s="4">
        <v>10136</v>
      </c>
      <c r="F2788">
        <f t="shared" si="86"/>
        <v>8</v>
      </c>
      <c r="G2788" s="6">
        <f t="shared" si="87"/>
        <v>3.4964063234208851</v>
      </c>
      <c r="H2788" s="4">
        <f>E2788*G2788*Inputs!$B$4/SUMPRODUCT($E$5:$E$6785,$G$5:$G$6785)</f>
        <v>16370.065292662483</v>
      </c>
    </row>
    <row r="2789" spans="1:8" x14ac:dyDescent="0.2">
      <c r="A2789" s="167" t="s">
        <v>12065</v>
      </c>
      <c r="B2789" s="163" t="s">
        <v>9770</v>
      </c>
      <c r="C2789" s="164" t="s">
        <v>9771</v>
      </c>
      <c r="D2789">
        <v>86.8</v>
      </c>
      <c r="E2789" s="4">
        <v>6885</v>
      </c>
      <c r="F2789">
        <f t="shared" si="86"/>
        <v>4</v>
      </c>
      <c r="G2789" s="6">
        <f t="shared" si="87"/>
        <v>1.7099397688077311</v>
      </c>
      <c r="H2789" s="4">
        <f>E2789*G2789*Inputs!$B$4/SUMPRODUCT($E$5:$E$6785,$G$5:$G$6785)</f>
        <v>5438.0934995078314</v>
      </c>
    </row>
    <row r="2790" spans="1:8" x14ac:dyDescent="0.2">
      <c r="A2790" s="167" t="s">
        <v>12065</v>
      </c>
      <c r="B2790" s="163" t="s">
        <v>9772</v>
      </c>
      <c r="C2790" s="164" t="s">
        <v>9773</v>
      </c>
      <c r="D2790">
        <v>96.6</v>
      </c>
      <c r="E2790" s="4">
        <v>10424</v>
      </c>
      <c r="F2790">
        <f t="shared" si="86"/>
        <v>4</v>
      </c>
      <c r="G2790" s="6">
        <f t="shared" si="87"/>
        <v>1.7099397688077311</v>
      </c>
      <c r="H2790" s="4">
        <f>E2790*G2790*Inputs!$B$4/SUMPRODUCT($E$5:$E$6785,$G$5:$G$6785)</f>
        <v>8233.3604413754001</v>
      </c>
    </row>
    <row r="2791" spans="1:8" x14ac:dyDescent="0.2">
      <c r="A2791" s="167" t="s">
        <v>12065</v>
      </c>
      <c r="B2791" s="163" t="s">
        <v>9774</v>
      </c>
      <c r="C2791" s="164" t="s">
        <v>9775</v>
      </c>
      <c r="D2791">
        <v>119.5</v>
      </c>
      <c r="E2791" s="4">
        <v>9258</v>
      </c>
      <c r="F2791">
        <f t="shared" si="86"/>
        <v>6</v>
      </c>
      <c r="G2791" s="6">
        <f t="shared" si="87"/>
        <v>2.4451266266449672</v>
      </c>
      <c r="H2791" s="4">
        <f>E2791*G2791*Inputs!$B$4/SUMPRODUCT($E$5:$E$6785,$G$5:$G$6785)</f>
        <v>10456.358004403444</v>
      </c>
    </row>
    <row r="2792" spans="1:8" x14ac:dyDescent="0.2">
      <c r="A2792" s="167" t="s">
        <v>12065</v>
      </c>
      <c r="B2792" s="163" t="s">
        <v>9776</v>
      </c>
      <c r="C2792" s="164" t="s">
        <v>9777</v>
      </c>
      <c r="D2792">
        <v>77.400000000000006</v>
      </c>
      <c r="E2792" s="4">
        <v>8931</v>
      </c>
      <c r="F2792">
        <f t="shared" si="86"/>
        <v>3</v>
      </c>
      <c r="G2792" s="6">
        <f t="shared" si="87"/>
        <v>1.4299489790507947</v>
      </c>
      <c r="H2792" s="4">
        <f>E2792*G2792*Inputs!$B$4/SUMPRODUCT($E$5:$E$6785,$G$5:$G$6785)</f>
        <v>5899.0563414321769</v>
      </c>
    </row>
    <row r="2793" spans="1:8" x14ac:dyDescent="0.2">
      <c r="A2793" s="167" t="s">
        <v>12065</v>
      </c>
      <c r="B2793" s="163" t="s">
        <v>9778</v>
      </c>
      <c r="C2793" s="164" t="s">
        <v>9779</v>
      </c>
      <c r="D2793">
        <v>155.19999999999999</v>
      </c>
      <c r="E2793" s="4">
        <v>9524</v>
      </c>
      <c r="F2793">
        <f t="shared" si="86"/>
        <v>9</v>
      </c>
      <c r="G2793" s="6">
        <f t="shared" si="87"/>
        <v>4.1810192586709229</v>
      </c>
      <c r="H2793" s="4">
        <f>E2793*G2793*Inputs!$B$4/SUMPRODUCT($E$5:$E$6785,$G$5:$G$6785)</f>
        <v>18393.461493759085</v>
      </c>
    </row>
    <row r="2794" spans="1:8" x14ac:dyDescent="0.2">
      <c r="A2794" s="167" t="s">
        <v>12065</v>
      </c>
      <c r="B2794" s="163" t="s">
        <v>9780</v>
      </c>
      <c r="C2794" s="164" t="s">
        <v>9781</v>
      </c>
      <c r="D2794">
        <v>93.4</v>
      </c>
      <c r="E2794" s="4">
        <v>11386</v>
      </c>
      <c r="F2794">
        <f t="shared" si="86"/>
        <v>4</v>
      </c>
      <c r="G2794" s="6">
        <f t="shared" si="87"/>
        <v>1.7099397688077311</v>
      </c>
      <c r="H2794" s="4">
        <f>E2794*G2794*Inputs!$B$4/SUMPRODUCT($E$5:$E$6785,$G$5:$G$6785)</f>
        <v>8993.1928228607358</v>
      </c>
    </row>
    <row r="2795" spans="1:8" x14ac:dyDescent="0.2">
      <c r="A2795" s="167" t="s">
        <v>12065</v>
      </c>
      <c r="B2795" s="163" t="s">
        <v>9782</v>
      </c>
      <c r="C2795" s="164" t="s">
        <v>9783</v>
      </c>
      <c r="D2795">
        <v>59.1</v>
      </c>
      <c r="E2795" s="4">
        <v>6780</v>
      </c>
      <c r="F2795">
        <f t="shared" si="86"/>
        <v>1</v>
      </c>
      <c r="G2795" s="6">
        <f t="shared" si="87"/>
        <v>1</v>
      </c>
      <c r="H2795" s="4">
        <f>E2795*G2795*Inputs!$B$4/SUMPRODUCT($E$5:$E$6785,$G$5:$G$6785)</f>
        <v>3131.7825980792877</v>
      </c>
    </row>
    <row r="2796" spans="1:8" x14ac:dyDescent="0.2">
      <c r="A2796" s="167" t="s">
        <v>12065</v>
      </c>
      <c r="B2796" s="163" t="s">
        <v>9784</v>
      </c>
      <c r="C2796" s="164" t="s">
        <v>9785</v>
      </c>
      <c r="D2796">
        <v>70.5</v>
      </c>
      <c r="E2796" s="4">
        <v>7240</v>
      </c>
      <c r="F2796">
        <f t="shared" si="86"/>
        <v>2</v>
      </c>
      <c r="G2796" s="6">
        <f t="shared" si="87"/>
        <v>1.195804741189294</v>
      </c>
      <c r="H2796" s="4">
        <f>E2796*G2796*Inputs!$B$4/SUMPRODUCT($E$5:$E$6785,$G$5:$G$6785)</f>
        <v>3999.0860573892514</v>
      </c>
    </row>
    <row r="2797" spans="1:8" x14ac:dyDescent="0.2">
      <c r="A2797" s="167" t="s">
        <v>12065</v>
      </c>
      <c r="B2797" s="163" t="s">
        <v>9786</v>
      </c>
      <c r="C2797" s="164" t="s">
        <v>9787</v>
      </c>
      <c r="D2797">
        <v>72.400000000000006</v>
      </c>
      <c r="E2797" s="4">
        <v>9486</v>
      </c>
      <c r="F2797">
        <f t="shared" si="86"/>
        <v>2</v>
      </c>
      <c r="G2797" s="6">
        <f t="shared" si="87"/>
        <v>1.195804741189294</v>
      </c>
      <c r="H2797" s="4">
        <f>E2797*G2797*Inputs!$B$4/SUMPRODUCT($E$5:$E$6785,$G$5:$G$6785)</f>
        <v>5239.6865111042043</v>
      </c>
    </row>
    <row r="2798" spans="1:8" x14ac:dyDescent="0.2">
      <c r="A2798" s="167" t="s">
        <v>12065</v>
      </c>
      <c r="B2798" s="163" t="s">
        <v>9788</v>
      </c>
      <c r="C2798" s="164" t="s">
        <v>9789</v>
      </c>
      <c r="D2798">
        <v>63.3</v>
      </c>
      <c r="E2798" s="4">
        <v>9180</v>
      </c>
      <c r="F2798">
        <f t="shared" si="86"/>
        <v>2</v>
      </c>
      <c r="G2798" s="6">
        <f t="shared" si="87"/>
        <v>1.195804741189294</v>
      </c>
      <c r="H2798" s="4">
        <f>E2798*G2798*Inputs!$B$4/SUMPRODUCT($E$5:$E$6785,$G$5:$G$6785)</f>
        <v>5070.6643655847147</v>
      </c>
    </row>
    <row r="2799" spans="1:8" x14ac:dyDescent="0.2">
      <c r="A2799" s="167" t="s">
        <v>12065</v>
      </c>
      <c r="B2799" s="163" t="s">
        <v>9790</v>
      </c>
      <c r="C2799" s="164" t="s">
        <v>2795</v>
      </c>
      <c r="D2799">
        <v>69.400000000000006</v>
      </c>
      <c r="E2799" s="4">
        <v>8389</v>
      </c>
      <c r="F2799">
        <f t="shared" si="86"/>
        <v>2</v>
      </c>
      <c r="G2799" s="6">
        <f t="shared" si="87"/>
        <v>1.195804741189294</v>
      </c>
      <c r="H2799" s="4">
        <f>E2799*G2799*Inputs!$B$4/SUMPRODUCT($E$5:$E$6785,$G$5:$G$6785)</f>
        <v>4633.7476430163579</v>
      </c>
    </row>
    <row r="2800" spans="1:8" x14ac:dyDescent="0.2">
      <c r="A2800" s="167" t="s">
        <v>2798</v>
      </c>
      <c r="B2800" s="163" t="s">
        <v>2796</v>
      </c>
      <c r="C2800" s="164" t="s">
        <v>2797</v>
      </c>
      <c r="D2800">
        <v>44.2</v>
      </c>
      <c r="E2800" s="4">
        <v>6094</v>
      </c>
      <c r="F2800">
        <f t="shared" si="86"/>
        <v>1</v>
      </c>
      <c r="G2800" s="6">
        <f t="shared" si="87"/>
        <v>1</v>
      </c>
      <c r="H2800" s="4">
        <f>E2800*G2800*Inputs!$B$4/SUMPRODUCT($E$5:$E$6785,$G$5:$G$6785)</f>
        <v>2814.9090195715603</v>
      </c>
    </row>
    <row r="2801" spans="1:8" x14ac:dyDescent="0.2">
      <c r="A2801" s="167" t="s">
        <v>2798</v>
      </c>
      <c r="B2801" s="163" t="s">
        <v>2799</v>
      </c>
      <c r="C2801" s="164" t="s">
        <v>2800</v>
      </c>
      <c r="D2801">
        <v>69.099999999999994</v>
      </c>
      <c r="E2801" s="4">
        <v>7398</v>
      </c>
      <c r="F2801">
        <f t="shared" si="86"/>
        <v>2</v>
      </c>
      <c r="G2801" s="6">
        <f t="shared" si="87"/>
        <v>1.195804741189294</v>
      </c>
      <c r="H2801" s="4">
        <f>E2801*G2801*Inputs!$B$4/SUMPRODUCT($E$5:$E$6785,$G$5:$G$6785)</f>
        <v>4086.3589299123869</v>
      </c>
    </row>
    <row r="2802" spans="1:8" x14ac:dyDescent="0.2">
      <c r="A2802" s="167" t="s">
        <v>2798</v>
      </c>
      <c r="B2802" s="163" t="s">
        <v>2801</v>
      </c>
      <c r="C2802" s="164" t="s">
        <v>2802</v>
      </c>
      <c r="D2802">
        <v>66.2</v>
      </c>
      <c r="E2802" s="4">
        <v>10573</v>
      </c>
      <c r="F2802">
        <f t="shared" si="86"/>
        <v>2</v>
      </c>
      <c r="G2802" s="6">
        <f t="shared" si="87"/>
        <v>1.195804741189294</v>
      </c>
      <c r="H2802" s="4">
        <f>E2802*G2802*Inputs!$B$4/SUMPRODUCT($E$5:$E$6785,$G$5:$G$6785)</f>
        <v>5840.1017796652714</v>
      </c>
    </row>
    <row r="2803" spans="1:8" x14ac:dyDescent="0.2">
      <c r="A2803" s="167" t="s">
        <v>2798</v>
      </c>
      <c r="B2803" s="163" t="s">
        <v>2803</v>
      </c>
      <c r="C2803" s="164" t="s">
        <v>2804</v>
      </c>
      <c r="D2803">
        <v>135</v>
      </c>
      <c r="E2803" s="4">
        <v>6263</v>
      </c>
      <c r="F2803">
        <f t="shared" si="86"/>
        <v>7</v>
      </c>
      <c r="G2803" s="6">
        <f t="shared" si="87"/>
        <v>2.9238940129502371</v>
      </c>
      <c r="H2803" s="4">
        <f>E2803*G2803*Inputs!$B$4/SUMPRODUCT($E$5:$E$6785,$G$5:$G$6785)</f>
        <v>8458.7453440206591</v>
      </c>
    </row>
    <row r="2804" spans="1:8" x14ac:dyDescent="0.2">
      <c r="A2804" s="167" t="s">
        <v>2798</v>
      </c>
      <c r="B2804" s="163" t="s">
        <v>2805</v>
      </c>
      <c r="C2804" s="164" t="s">
        <v>2806</v>
      </c>
      <c r="D2804">
        <v>91.3</v>
      </c>
      <c r="E2804" s="4">
        <v>6549</v>
      </c>
      <c r="F2804">
        <f t="shared" si="86"/>
        <v>4</v>
      </c>
      <c r="G2804" s="6">
        <f t="shared" si="87"/>
        <v>1.7099397688077311</v>
      </c>
      <c r="H2804" s="4">
        <f>E2804*G2804*Inputs!$B$4/SUMPRODUCT($E$5:$E$6785,$G$5:$G$6785)</f>
        <v>5172.7050585732441</v>
      </c>
    </row>
    <row r="2805" spans="1:8" x14ac:dyDescent="0.2">
      <c r="A2805" s="167" t="s">
        <v>2798</v>
      </c>
      <c r="B2805" s="163" t="s">
        <v>2807</v>
      </c>
      <c r="C2805" s="164" t="s">
        <v>2808</v>
      </c>
      <c r="D2805">
        <v>93.4</v>
      </c>
      <c r="E2805" s="4">
        <v>7813</v>
      </c>
      <c r="F2805">
        <f t="shared" si="86"/>
        <v>4</v>
      </c>
      <c r="G2805" s="6">
        <f t="shared" si="87"/>
        <v>1.7099397688077311</v>
      </c>
      <c r="H2805" s="4">
        <f>E2805*G2805*Inputs!$B$4/SUMPRODUCT($E$5:$E$6785,$G$5:$G$6785)</f>
        <v>6171.0710982795472</v>
      </c>
    </row>
    <row r="2806" spans="1:8" x14ac:dyDescent="0.2">
      <c r="A2806" s="167" t="s">
        <v>2798</v>
      </c>
      <c r="B2806" s="163" t="s">
        <v>2809</v>
      </c>
      <c r="C2806" s="164" t="s">
        <v>2810</v>
      </c>
      <c r="D2806">
        <v>170.3</v>
      </c>
      <c r="E2806" s="4">
        <v>8135</v>
      </c>
      <c r="F2806">
        <f t="shared" si="86"/>
        <v>10</v>
      </c>
      <c r="G2806" s="6">
        <f t="shared" si="87"/>
        <v>4.9996826525224378</v>
      </c>
      <c r="H2806" s="4">
        <f>E2806*G2806*Inputs!$B$4/SUMPRODUCT($E$5:$E$6785,$G$5:$G$6785)</f>
        <v>18787.193524906535</v>
      </c>
    </row>
    <row r="2807" spans="1:8" x14ac:dyDescent="0.2">
      <c r="A2807" s="167" t="s">
        <v>2798</v>
      </c>
      <c r="B2807" s="163" t="s">
        <v>2811</v>
      </c>
      <c r="C2807" s="164" t="s">
        <v>2812</v>
      </c>
      <c r="D2807">
        <v>152.9</v>
      </c>
      <c r="E2807" s="4">
        <v>7338</v>
      </c>
      <c r="F2807">
        <f t="shared" si="86"/>
        <v>9</v>
      </c>
      <c r="G2807" s="6">
        <f t="shared" si="87"/>
        <v>4.1810192586709229</v>
      </c>
      <c r="H2807" s="4">
        <f>E2807*G2807*Inputs!$B$4/SUMPRODUCT($E$5:$E$6785,$G$5:$G$6785)</f>
        <v>14171.694712432189</v>
      </c>
    </row>
    <row r="2808" spans="1:8" x14ac:dyDescent="0.2">
      <c r="A2808" s="167" t="s">
        <v>2798</v>
      </c>
      <c r="B2808" s="163" t="s">
        <v>2813</v>
      </c>
      <c r="C2808" s="164" t="s">
        <v>2814</v>
      </c>
      <c r="D2808">
        <v>104.2</v>
      </c>
      <c r="E2808" s="4">
        <v>7549</v>
      </c>
      <c r="F2808">
        <f t="shared" si="86"/>
        <v>5</v>
      </c>
      <c r="G2808" s="6">
        <f t="shared" si="87"/>
        <v>2.0447540826884101</v>
      </c>
      <c r="H2808" s="4">
        <f>E2808*G2808*Inputs!$B$4/SUMPRODUCT($E$5:$E$6785,$G$5:$G$6785)</f>
        <v>7130.0474835967252</v>
      </c>
    </row>
    <row r="2809" spans="1:8" x14ac:dyDescent="0.2">
      <c r="A2809" s="167" t="s">
        <v>2798</v>
      </c>
      <c r="B2809" s="163" t="s">
        <v>2815</v>
      </c>
      <c r="C2809" s="164" t="s">
        <v>2816</v>
      </c>
      <c r="D2809">
        <v>81.2</v>
      </c>
      <c r="E2809" s="4">
        <v>5850</v>
      </c>
      <c r="F2809">
        <f t="shared" si="86"/>
        <v>3</v>
      </c>
      <c r="G2809" s="6">
        <f t="shared" si="87"/>
        <v>1.4299489790507947</v>
      </c>
      <c r="H2809" s="4">
        <f>E2809*G2809*Inputs!$B$4/SUMPRODUCT($E$5:$E$6785,$G$5:$G$6785)</f>
        <v>3864.0107039948757</v>
      </c>
    </row>
    <row r="2810" spans="1:8" x14ac:dyDescent="0.2">
      <c r="A2810" s="167" t="s">
        <v>2798</v>
      </c>
      <c r="B2810" s="163" t="s">
        <v>2817</v>
      </c>
      <c r="C2810" s="164" t="s">
        <v>2818</v>
      </c>
      <c r="D2810">
        <v>142.4</v>
      </c>
      <c r="E2810" s="4">
        <v>6138</v>
      </c>
      <c r="F2810">
        <f t="shared" si="86"/>
        <v>8</v>
      </c>
      <c r="G2810" s="6">
        <f t="shared" si="87"/>
        <v>3.4964063234208851</v>
      </c>
      <c r="H2810" s="4">
        <f>E2810*G2810*Inputs!$B$4/SUMPRODUCT($E$5:$E$6785,$G$5:$G$6785)</f>
        <v>9913.1275420641596</v>
      </c>
    </row>
    <row r="2811" spans="1:8" x14ac:dyDescent="0.2">
      <c r="A2811" s="167" t="s">
        <v>2798</v>
      </c>
      <c r="B2811" s="163" t="s">
        <v>2819</v>
      </c>
      <c r="C2811" s="164" t="s">
        <v>2820</v>
      </c>
      <c r="D2811">
        <v>100.4</v>
      </c>
      <c r="E2811" s="4">
        <v>8879</v>
      </c>
      <c r="F2811">
        <f t="shared" si="86"/>
        <v>5</v>
      </c>
      <c r="G2811" s="6">
        <f t="shared" si="87"/>
        <v>2.0447540826884101</v>
      </c>
      <c r="H2811" s="4">
        <f>E2811*G2811*Inputs!$B$4/SUMPRODUCT($E$5:$E$6785,$G$5:$G$6785)</f>
        <v>8386.235475805448</v>
      </c>
    </row>
    <row r="2812" spans="1:8" x14ac:dyDescent="0.2">
      <c r="A2812" s="167" t="s">
        <v>2798</v>
      </c>
      <c r="B2812" s="163" t="s">
        <v>2821</v>
      </c>
      <c r="C2812" s="164" t="s">
        <v>2822</v>
      </c>
      <c r="D2812">
        <v>193.6</v>
      </c>
      <c r="E2812" s="4">
        <v>10899</v>
      </c>
      <c r="F2812">
        <f t="shared" si="86"/>
        <v>10</v>
      </c>
      <c r="G2812" s="6">
        <f t="shared" si="87"/>
        <v>4.9996826525224378</v>
      </c>
      <c r="H2812" s="4">
        <f>E2812*G2812*Inputs!$B$4/SUMPRODUCT($E$5:$E$6785,$G$5:$G$6785)</f>
        <v>25170.451410935009</v>
      </c>
    </row>
    <row r="2813" spans="1:8" x14ac:dyDescent="0.2">
      <c r="A2813" s="167" t="s">
        <v>2798</v>
      </c>
      <c r="B2813" s="163" t="s">
        <v>2823</v>
      </c>
      <c r="C2813" s="164" t="s">
        <v>2824</v>
      </c>
      <c r="D2813">
        <v>107.3</v>
      </c>
      <c r="E2813" s="4">
        <v>6620</v>
      </c>
      <c r="F2813">
        <f t="shared" si="86"/>
        <v>5</v>
      </c>
      <c r="G2813" s="6">
        <f t="shared" si="87"/>
        <v>2.0447540826884101</v>
      </c>
      <c r="H2813" s="4">
        <f>E2813*G2813*Inputs!$B$4/SUMPRODUCT($E$5:$E$6785,$G$5:$G$6785)</f>
        <v>6252.6048935501813</v>
      </c>
    </row>
    <row r="2814" spans="1:8" x14ac:dyDescent="0.2">
      <c r="A2814" s="167" t="s">
        <v>2798</v>
      </c>
      <c r="B2814" s="163" t="s">
        <v>2825</v>
      </c>
      <c r="C2814" s="164" t="s">
        <v>2826</v>
      </c>
      <c r="D2814">
        <v>62.8</v>
      </c>
      <c r="E2814" s="4">
        <v>8073</v>
      </c>
      <c r="F2814">
        <f t="shared" si="86"/>
        <v>2</v>
      </c>
      <c r="G2814" s="6">
        <f t="shared" si="87"/>
        <v>1.195804741189294</v>
      </c>
      <c r="H2814" s="4">
        <f>E2814*G2814*Inputs!$B$4/SUMPRODUCT($E$5:$E$6785,$G$5:$G$6785)</f>
        <v>4459.201897970087</v>
      </c>
    </row>
    <row r="2815" spans="1:8" x14ac:dyDescent="0.2">
      <c r="A2815" s="167" t="s">
        <v>2798</v>
      </c>
      <c r="B2815" s="163" t="s">
        <v>2827</v>
      </c>
      <c r="C2815" s="164" t="s">
        <v>2828</v>
      </c>
      <c r="D2815">
        <v>156.19999999999999</v>
      </c>
      <c r="E2815" s="4">
        <v>10641</v>
      </c>
      <c r="F2815">
        <f t="shared" si="86"/>
        <v>9</v>
      </c>
      <c r="G2815" s="6">
        <f t="shared" si="87"/>
        <v>4.1810192586709229</v>
      </c>
      <c r="H2815" s="4">
        <f>E2815*G2815*Inputs!$B$4/SUMPRODUCT($E$5:$E$6785,$G$5:$G$6785)</f>
        <v>20550.695480374885</v>
      </c>
    </row>
    <row r="2816" spans="1:8" x14ac:dyDescent="0.2">
      <c r="A2816" s="167" t="s">
        <v>2798</v>
      </c>
      <c r="B2816" s="163" t="s">
        <v>2829</v>
      </c>
      <c r="C2816" s="164" t="s">
        <v>2830</v>
      </c>
      <c r="D2816">
        <v>107.4</v>
      </c>
      <c r="E2816" s="4">
        <v>6841</v>
      </c>
      <c r="F2816">
        <f t="shared" si="86"/>
        <v>5</v>
      </c>
      <c r="G2816" s="6">
        <f t="shared" si="87"/>
        <v>2.0447540826884101</v>
      </c>
      <c r="H2816" s="4">
        <f>E2816*G2816*Inputs!$B$4/SUMPRODUCT($E$5:$E$6785,$G$5:$G$6785)</f>
        <v>6461.3398907517812</v>
      </c>
    </row>
    <row r="2817" spans="1:8" x14ac:dyDescent="0.2">
      <c r="A2817" s="167" t="s">
        <v>2798</v>
      </c>
      <c r="B2817" s="163" t="s">
        <v>2831</v>
      </c>
      <c r="C2817" s="164" t="s">
        <v>2832</v>
      </c>
      <c r="D2817">
        <v>195.8</v>
      </c>
      <c r="E2817" s="4">
        <v>10503</v>
      </c>
      <c r="F2817">
        <f t="shared" si="86"/>
        <v>10</v>
      </c>
      <c r="G2817" s="6">
        <f t="shared" si="87"/>
        <v>4.9996826525224378</v>
      </c>
      <c r="H2817" s="4">
        <f>E2817*G2817*Inputs!$B$4/SUMPRODUCT($E$5:$E$6785,$G$5:$G$6785)</f>
        <v>24255.918081388241</v>
      </c>
    </row>
    <row r="2818" spans="1:8" x14ac:dyDescent="0.2">
      <c r="A2818" s="167" t="s">
        <v>2798</v>
      </c>
      <c r="B2818" s="163" t="s">
        <v>2833</v>
      </c>
      <c r="C2818" s="164" t="s">
        <v>2834</v>
      </c>
      <c r="D2818">
        <v>79.8</v>
      </c>
      <c r="E2818" s="4">
        <v>7489</v>
      </c>
      <c r="F2818">
        <f t="shared" si="86"/>
        <v>3</v>
      </c>
      <c r="G2818" s="6">
        <f t="shared" si="87"/>
        <v>1.4299489790507947</v>
      </c>
      <c r="H2818" s="4">
        <f>E2818*G2818*Inputs!$B$4/SUMPRODUCT($E$5:$E$6785,$G$5:$G$6785)</f>
        <v>4946.5942157636973</v>
      </c>
    </row>
    <row r="2819" spans="1:8" x14ac:dyDescent="0.2">
      <c r="A2819" s="167" t="s">
        <v>2798</v>
      </c>
      <c r="B2819" s="163" t="s">
        <v>2835</v>
      </c>
      <c r="C2819" s="164" t="s">
        <v>2836</v>
      </c>
      <c r="D2819">
        <v>104.5</v>
      </c>
      <c r="E2819" s="4">
        <v>7841</v>
      </c>
      <c r="F2819">
        <f t="shared" si="86"/>
        <v>5</v>
      </c>
      <c r="G2819" s="6">
        <f t="shared" si="87"/>
        <v>2.0447540826884101</v>
      </c>
      <c r="H2819" s="4">
        <f>E2819*G2819*Inputs!$B$4/SUMPRODUCT($E$5:$E$6785,$G$5:$G$6785)</f>
        <v>7405.8421405327745</v>
      </c>
    </row>
    <row r="2820" spans="1:8" x14ac:dyDescent="0.2">
      <c r="A2820" s="167" t="s">
        <v>2798</v>
      </c>
      <c r="B2820" s="163" t="s">
        <v>2837</v>
      </c>
      <c r="C2820" s="164" t="s">
        <v>2838</v>
      </c>
      <c r="D2820">
        <v>56.3</v>
      </c>
      <c r="E2820" s="4">
        <v>9498</v>
      </c>
      <c r="F2820">
        <f t="shared" si="86"/>
        <v>1</v>
      </c>
      <c r="G2820" s="6">
        <f t="shared" si="87"/>
        <v>1</v>
      </c>
      <c r="H2820" s="4">
        <f>E2820*G2820*Inputs!$B$4/SUMPRODUCT($E$5:$E$6785,$G$5:$G$6785)</f>
        <v>4387.2671263358516</v>
      </c>
    </row>
    <row r="2821" spans="1:8" x14ac:dyDescent="0.2">
      <c r="A2821" s="167" t="s">
        <v>2798</v>
      </c>
      <c r="B2821" s="163" t="s">
        <v>8661</v>
      </c>
      <c r="C2821" s="164" t="s">
        <v>8662</v>
      </c>
      <c r="D2821">
        <v>84.9</v>
      </c>
      <c r="E2821" s="4">
        <v>6308</v>
      </c>
      <c r="F2821">
        <f t="shared" si="86"/>
        <v>3</v>
      </c>
      <c r="G2821" s="6">
        <f t="shared" si="87"/>
        <v>1.4299489790507947</v>
      </c>
      <c r="H2821" s="4">
        <f>E2821*G2821*Inputs!$B$4/SUMPRODUCT($E$5:$E$6785,$G$5:$G$6785)</f>
        <v>4166.5264138119101</v>
      </c>
    </row>
    <row r="2822" spans="1:8" x14ac:dyDescent="0.2">
      <c r="A2822" s="167" t="s">
        <v>2798</v>
      </c>
      <c r="B2822" s="163" t="s">
        <v>8663</v>
      </c>
      <c r="C2822" s="164" t="s">
        <v>8664</v>
      </c>
      <c r="D2822">
        <v>187.6</v>
      </c>
      <c r="E2822" s="4">
        <v>7408</v>
      </c>
      <c r="F2822">
        <f t="shared" ref="F2822:F2885" si="88">VLOOKUP(D2822,$K$5:$L$15,2)</f>
        <v>10</v>
      </c>
      <c r="G2822" s="6">
        <f t="shared" ref="G2822:G2885" si="89">VLOOKUP(F2822,$L$5:$M$15,2,0)</f>
        <v>4.9996826525224378</v>
      </c>
      <c r="H2822" s="4">
        <f>E2822*G2822*Inputs!$B$4/SUMPRODUCT($E$5:$E$6785,$G$5:$G$6785)</f>
        <v>17108.239659804251</v>
      </c>
    </row>
    <row r="2823" spans="1:8" x14ac:dyDescent="0.2">
      <c r="A2823" s="167" t="s">
        <v>2798</v>
      </c>
      <c r="B2823" s="163" t="s">
        <v>13198</v>
      </c>
      <c r="C2823" s="164" t="s">
        <v>13199</v>
      </c>
      <c r="D2823">
        <v>132.19999999999999</v>
      </c>
      <c r="E2823" s="4">
        <v>6806</v>
      </c>
      <c r="F2823">
        <f t="shared" si="88"/>
        <v>7</v>
      </c>
      <c r="G2823" s="6">
        <f t="shared" si="89"/>
        <v>2.9238940129502371</v>
      </c>
      <c r="H2823" s="4">
        <f>E2823*G2823*Inputs!$B$4/SUMPRODUCT($E$5:$E$6785,$G$5:$G$6785)</f>
        <v>9192.1157291081909</v>
      </c>
    </row>
    <row r="2824" spans="1:8" x14ac:dyDescent="0.2">
      <c r="A2824" s="167" t="s">
        <v>2798</v>
      </c>
      <c r="B2824" s="163" t="s">
        <v>13200</v>
      </c>
      <c r="C2824" s="164" t="s">
        <v>13201</v>
      </c>
      <c r="D2824">
        <v>141.30000000000001</v>
      </c>
      <c r="E2824" s="4">
        <v>9648</v>
      </c>
      <c r="F2824">
        <f t="shared" si="88"/>
        <v>8</v>
      </c>
      <c r="G2824" s="6">
        <f t="shared" si="89"/>
        <v>3.4964063234208851</v>
      </c>
      <c r="H2824" s="4">
        <f>E2824*G2824*Inputs!$B$4/SUMPRODUCT($E$5:$E$6785,$G$5:$G$6785)</f>
        <v>15581.924816851581</v>
      </c>
    </row>
    <row r="2825" spans="1:8" x14ac:dyDescent="0.2">
      <c r="A2825" s="167" t="s">
        <v>2798</v>
      </c>
      <c r="B2825" s="163" t="s">
        <v>13202</v>
      </c>
      <c r="C2825" s="164" t="s">
        <v>13203</v>
      </c>
      <c r="D2825">
        <v>160.30000000000001</v>
      </c>
      <c r="E2825" s="4">
        <v>10524</v>
      </c>
      <c r="F2825">
        <f t="shared" si="88"/>
        <v>9</v>
      </c>
      <c r="G2825" s="6">
        <f t="shared" si="89"/>
        <v>4.1810192586709229</v>
      </c>
      <c r="H2825" s="4">
        <f>E2825*G2825*Inputs!$B$4/SUMPRODUCT($E$5:$E$6785,$G$5:$G$6785)</f>
        <v>20324.736325107162</v>
      </c>
    </row>
    <row r="2826" spans="1:8" x14ac:dyDescent="0.2">
      <c r="A2826" s="167" t="s">
        <v>2798</v>
      </c>
      <c r="B2826" s="163" t="s">
        <v>13204</v>
      </c>
      <c r="C2826" s="164" t="s">
        <v>13205</v>
      </c>
      <c r="D2826">
        <v>83.4</v>
      </c>
      <c r="E2826" s="4">
        <v>6895</v>
      </c>
      <c r="F2826">
        <f t="shared" si="88"/>
        <v>3</v>
      </c>
      <c r="G2826" s="6">
        <f t="shared" si="89"/>
        <v>1.4299489790507947</v>
      </c>
      <c r="H2826" s="4">
        <f>E2826*G2826*Inputs!$B$4/SUMPRODUCT($E$5:$E$6785,$G$5:$G$6785)</f>
        <v>4554.2485135119096</v>
      </c>
    </row>
    <row r="2827" spans="1:8" x14ac:dyDescent="0.2">
      <c r="A2827" s="167" t="s">
        <v>2798</v>
      </c>
      <c r="B2827" s="163" t="s">
        <v>13206</v>
      </c>
      <c r="C2827" s="164" t="s">
        <v>13207</v>
      </c>
      <c r="D2827">
        <v>125.6</v>
      </c>
      <c r="E2827" s="4">
        <v>7615</v>
      </c>
      <c r="F2827">
        <f t="shared" si="88"/>
        <v>7</v>
      </c>
      <c r="G2827" s="6">
        <f t="shared" si="89"/>
        <v>2.9238940129502371</v>
      </c>
      <c r="H2827" s="4">
        <f>E2827*G2827*Inputs!$B$4/SUMPRODUCT($E$5:$E$6785,$G$5:$G$6785)</f>
        <v>10284.743061586671</v>
      </c>
    </row>
    <row r="2828" spans="1:8" x14ac:dyDescent="0.2">
      <c r="A2828" s="167" t="s">
        <v>2798</v>
      </c>
      <c r="B2828" s="163" t="s">
        <v>13208</v>
      </c>
      <c r="C2828" s="164" t="s">
        <v>13209</v>
      </c>
      <c r="D2828">
        <v>130.6</v>
      </c>
      <c r="E2828" s="4">
        <v>9875</v>
      </c>
      <c r="F2828">
        <f t="shared" si="88"/>
        <v>7</v>
      </c>
      <c r="G2828" s="6">
        <f t="shared" si="89"/>
        <v>2.9238940129502371</v>
      </c>
      <c r="H2828" s="4">
        <f>E2828*G2828*Inputs!$B$4/SUMPRODUCT($E$5:$E$6785,$G$5:$G$6785)</f>
        <v>13337.076524381926</v>
      </c>
    </row>
    <row r="2829" spans="1:8" x14ac:dyDescent="0.2">
      <c r="A2829" s="167" t="s">
        <v>2798</v>
      </c>
      <c r="B2829" s="163" t="s">
        <v>13210</v>
      </c>
      <c r="C2829" s="164" t="s">
        <v>13211</v>
      </c>
      <c r="D2829">
        <v>110.1</v>
      </c>
      <c r="E2829" s="4">
        <v>8174</v>
      </c>
      <c r="F2829">
        <f t="shared" si="88"/>
        <v>5</v>
      </c>
      <c r="G2829" s="6">
        <f t="shared" si="89"/>
        <v>2.0447540826884101</v>
      </c>
      <c r="H2829" s="4">
        <f>E2829*G2829*Inputs!$B$4/SUMPRODUCT($E$5:$E$6785,$G$5:$G$6785)</f>
        <v>7720.3613897098448</v>
      </c>
    </row>
    <row r="2830" spans="1:8" x14ac:dyDescent="0.2">
      <c r="A2830" s="167" t="s">
        <v>2798</v>
      </c>
      <c r="B2830" s="163" t="s">
        <v>13212</v>
      </c>
      <c r="C2830" s="164" t="s">
        <v>13213</v>
      </c>
      <c r="D2830">
        <v>86.6</v>
      </c>
      <c r="E2830" s="4">
        <v>6618</v>
      </c>
      <c r="F2830">
        <f t="shared" si="88"/>
        <v>3</v>
      </c>
      <c r="G2830" s="6">
        <f t="shared" si="89"/>
        <v>1.4299489790507947</v>
      </c>
      <c r="H2830" s="4">
        <f>E2830*G2830*Inputs!$B$4/SUMPRODUCT($E$5:$E$6785,$G$5:$G$6785)</f>
        <v>4371.2859553911258</v>
      </c>
    </row>
    <row r="2831" spans="1:8" x14ac:dyDescent="0.2">
      <c r="A2831" s="167" t="s">
        <v>13216</v>
      </c>
      <c r="B2831" s="163" t="s">
        <v>13214</v>
      </c>
      <c r="C2831" s="164" t="s">
        <v>13215</v>
      </c>
      <c r="D2831">
        <v>130.6</v>
      </c>
      <c r="E2831" s="4">
        <v>6452</v>
      </c>
      <c r="F2831">
        <f t="shared" si="88"/>
        <v>7</v>
      </c>
      <c r="G2831" s="6">
        <f t="shared" si="89"/>
        <v>2.9238940129502371</v>
      </c>
      <c r="H2831" s="4">
        <f>E2831*G2831*Inputs!$B$4/SUMPRODUCT($E$5:$E$6785,$G$5:$G$6785)</f>
        <v>8714.00685927212</v>
      </c>
    </row>
    <row r="2832" spans="1:8" x14ac:dyDescent="0.2">
      <c r="A2832" s="167" t="s">
        <v>13216</v>
      </c>
      <c r="B2832" s="163" t="s">
        <v>13217</v>
      </c>
      <c r="C2832" s="164" t="s">
        <v>13218</v>
      </c>
      <c r="D2832">
        <v>77.099999999999994</v>
      </c>
      <c r="E2832" s="4">
        <v>7361</v>
      </c>
      <c r="F2832">
        <f t="shared" si="88"/>
        <v>3</v>
      </c>
      <c r="G2832" s="6">
        <f t="shared" si="89"/>
        <v>1.4299489790507947</v>
      </c>
      <c r="H2832" s="4">
        <f>E2832*G2832*Inputs!$B$4/SUMPRODUCT($E$5:$E$6785,$G$5:$G$6785)</f>
        <v>4862.0483405309878</v>
      </c>
    </row>
    <row r="2833" spans="1:8" x14ac:dyDescent="0.2">
      <c r="A2833" s="167" t="s">
        <v>13216</v>
      </c>
      <c r="B2833" s="163" t="s">
        <v>13219</v>
      </c>
      <c r="C2833" s="164" t="s">
        <v>13220</v>
      </c>
      <c r="D2833">
        <v>156.30000000000001</v>
      </c>
      <c r="E2833" s="4">
        <v>10091</v>
      </c>
      <c r="F2833">
        <f t="shared" si="88"/>
        <v>9</v>
      </c>
      <c r="G2833" s="6">
        <f t="shared" si="89"/>
        <v>4.1810192586709229</v>
      </c>
      <c r="H2833" s="4">
        <f>E2833*G2833*Inputs!$B$4/SUMPRODUCT($E$5:$E$6785,$G$5:$G$6785)</f>
        <v>19488.494323133447</v>
      </c>
    </row>
    <row r="2834" spans="1:8" x14ac:dyDescent="0.2">
      <c r="A2834" s="167" t="s">
        <v>13216</v>
      </c>
      <c r="B2834" s="163" t="s">
        <v>13221</v>
      </c>
      <c r="C2834" s="164" t="s">
        <v>13222</v>
      </c>
      <c r="D2834">
        <v>150.5</v>
      </c>
      <c r="E2834" s="4">
        <v>9593</v>
      </c>
      <c r="F2834">
        <f t="shared" si="88"/>
        <v>9</v>
      </c>
      <c r="G2834" s="6">
        <f t="shared" si="89"/>
        <v>4.1810192586709229</v>
      </c>
      <c r="H2834" s="4">
        <f>E2834*G2834*Inputs!$B$4/SUMPRODUCT($E$5:$E$6785,$G$5:$G$6785)</f>
        <v>18526.719457122097</v>
      </c>
    </row>
    <row r="2835" spans="1:8" x14ac:dyDescent="0.2">
      <c r="A2835" s="167" t="s">
        <v>13216</v>
      </c>
      <c r="B2835" s="163" t="s">
        <v>13223</v>
      </c>
      <c r="C2835" s="164" t="s">
        <v>13224</v>
      </c>
      <c r="D2835">
        <v>122.8</v>
      </c>
      <c r="E2835" s="4">
        <v>6970</v>
      </c>
      <c r="F2835">
        <f t="shared" si="88"/>
        <v>6</v>
      </c>
      <c r="G2835" s="6">
        <f t="shared" si="89"/>
        <v>2.4451266266449672</v>
      </c>
      <c r="H2835" s="4">
        <f>E2835*G2835*Inputs!$B$4/SUMPRODUCT($E$5:$E$6785,$G$5:$G$6785)</f>
        <v>7872.1986704139126</v>
      </c>
    </row>
    <row r="2836" spans="1:8" x14ac:dyDescent="0.2">
      <c r="A2836" s="167" t="s">
        <v>13216</v>
      </c>
      <c r="B2836" s="163" t="s">
        <v>13225</v>
      </c>
      <c r="C2836" s="164" t="s">
        <v>13226</v>
      </c>
      <c r="D2836">
        <v>104.5</v>
      </c>
      <c r="E2836" s="4">
        <v>7859</v>
      </c>
      <c r="F2836">
        <f t="shared" si="88"/>
        <v>5</v>
      </c>
      <c r="G2836" s="6">
        <f t="shared" si="89"/>
        <v>2.0447540826884101</v>
      </c>
      <c r="H2836" s="4">
        <f>E2836*G2836*Inputs!$B$4/SUMPRODUCT($E$5:$E$6785,$G$5:$G$6785)</f>
        <v>7422.843181028833</v>
      </c>
    </row>
    <row r="2837" spans="1:8" x14ac:dyDescent="0.2">
      <c r="A2837" s="167" t="s">
        <v>13216</v>
      </c>
      <c r="B2837" s="163" t="s">
        <v>13227</v>
      </c>
      <c r="C2837" s="164" t="s">
        <v>13228</v>
      </c>
      <c r="D2837">
        <v>108.5</v>
      </c>
      <c r="E2837" s="4">
        <v>7530</v>
      </c>
      <c r="F2837">
        <f t="shared" si="88"/>
        <v>5</v>
      </c>
      <c r="G2837" s="6">
        <f t="shared" si="89"/>
        <v>2.0447540826884101</v>
      </c>
      <c r="H2837" s="4">
        <f>E2837*G2837*Inputs!$B$4/SUMPRODUCT($E$5:$E$6785,$G$5:$G$6785)</f>
        <v>7112.1019408508846</v>
      </c>
    </row>
    <row r="2838" spans="1:8" x14ac:dyDescent="0.2">
      <c r="A2838" s="167" t="s">
        <v>13216</v>
      </c>
      <c r="B2838" s="163" t="s">
        <v>13229</v>
      </c>
      <c r="C2838" s="164" t="s">
        <v>13230</v>
      </c>
      <c r="D2838">
        <v>93.3</v>
      </c>
      <c r="E2838" s="4">
        <v>8884</v>
      </c>
      <c r="F2838">
        <f t="shared" si="88"/>
        <v>4</v>
      </c>
      <c r="G2838" s="6">
        <f t="shared" si="89"/>
        <v>1.7099397688077311</v>
      </c>
      <c r="H2838" s="4">
        <f>E2838*G2838*Inputs!$B$4/SUMPRODUCT($E$5:$E$6785,$G$5:$G$6785)</f>
        <v>7016.9967537585444</v>
      </c>
    </row>
    <row r="2839" spans="1:8" x14ac:dyDescent="0.2">
      <c r="A2839" s="167" t="s">
        <v>13216</v>
      </c>
      <c r="B2839" s="163" t="s">
        <v>13231</v>
      </c>
      <c r="C2839" s="164" t="s">
        <v>13232</v>
      </c>
      <c r="D2839">
        <v>106.5</v>
      </c>
      <c r="E2839" s="4">
        <v>11625</v>
      </c>
      <c r="F2839">
        <f t="shared" si="88"/>
        <v>5</v>
      </c>
      <c r="G2839" s="6">
        <f t="shared" si="89"/>
        <v>2.0447540826884101</v>
      </c>
      <c r="H2839" s="4">
        <f>E2839*G2839*Inputs!$B$4/SUMPRODUCT($E$5:$E$6785,$G$5:$G$6785)</f>
        <v>10979.838653704057</v>
      </c>
    </row>
    <row r="2840" spans="1:8" x14ac:dyDescent="0.2">
      <c r="A2840" s="167" t="s">
        <v>13216</v>
      </c>
      <c r="B2840" s="163" t="s">
        <v>13233</v>
      </c>
      <c r="C2840" s="164" t="s">
        <v>13234</v>
      </c>
      <c r="D2840">
        <v>120.2</v>
      </c>
      <c r="E2840" s="4">
        <v>9000</v>
      </c>
      <c r="F2840">
        <f t="shared" si="88"/>
        <v>6</v>
      </c>
      <c r="G2840" s="6">
        <f t="shared" si="89"/>
        <v>2.4451266266449672</v>
      </c>
      <c r="H2840" s="4">
        <f>E2840*G2840*Inputs!$B$4/SUMPRODUCT($E$5:$E$6785,$G$5:$G$6785)</f>
        <v>10164.962415168611</v>
      </c>
    </row>
    <row r="2841" spans="1:8" x14ac:dyDescent="0.2">
      <c r="A2841" s="167" t="s">
        <v>13216</v>
      </c>
      <c r="B2841" s="163" t="s">
        <v>13235</v>
      </c>
      <c r="C2841" s="164" t="s">
        <v>13236</v>
      </c>
      <c r="D2841">
        <v>153.19999999999999</v>
      </c>
      <c r="E2841" s="4">
        <v>7122</v>
      </c>
      <c r="F2841">
        <f t="shared" si="88"/>
        <v>9</v>
      </c>
      <c r="G2841" s="6">
        <f t="shared" si="89"/>
        <v>4.1810192586709229</v>
      </c>
      <c r="H2841" s="4">
        <f>E2841*G2841*Inputs!$B$4/SUMPRODUCT($E$5:$E$6785,$G$5:$G$6785)</f>
        <v>13754.539348861003</v>
      </c>
    </row>
    <row r="2842" spans="1:8" x14ac:dyDescent="0.2">
      <c r="A2842" s="167" t="s">
        <v>13216</v>
      </c>
      <c r="B2842" s="163" t="s">
        <v>13237</v>
      </c>
      <c r="C2842" s="164" t="s">
        <v>13238</v>
      </c>
      <c r="D2842">
        <v>176.4</v>
      </c>
      <c r="E2842" s="4">
        <v>7630</v>
      </c>
      <c r="F2842">
        <f t="shared" si="88"/>
        <v>10</v>
      </c>
      <c r="G2842" s="6">
        <f t="shared" si="89"/>
        <v>4.9996826525224378</v>
      </c>
      <c r="H2842" s="4">
        <f>E2842*G2842*Inputs!$B$4/SUMPRODUCT($E$5:$E$6785,$G$5:$G$6785)</f>
        <v>17620.93258697441</v>
      </c>
    </row>
    <row r="2843" spans="1:8" x14ac:dyDescent="0.2">
      <c r="A2843" s="167" t="s">
        <v>13216</v>
      </c>
      <c r="B2843" s="163" t="s">
        <v>13239</v>
      </c>
      <c r="C2843" s="164" t="s">
        <v>13240</v>
      </c>
      <c r="D2843">
        <v>118.4</v>
      </c>
      <c r="E2843" s="4">
        <v>7190</v>
      </c>
      <c r="F2843">
        <f t="shared" si="88"/>
        <v>6</v>
      </c>
      <c r="G2843" s="6">
        <f t="shared" si="89"/>
        <v>2.4451266266449672</v>
      </c>
      <c r="H2843" s="4">
        <f>E2843*G2843*Inputs!$B$4/SUMPRODUCT($E$5:$E$6785,$G$5:$G$6785)</f>
        <v>8120.6755294513678</v>
      </c>
    </row>
    <row r="2844" spans="1:8" x14ac:dyDescent="0.2">
      <c r="A2844" s="167" t="s">
        <v>13216</v>
      </c>
      <c r="B2844" s="163" t="s">
        <v>13241</v>
      </c>
      <c r="C2844" s="164" t="s">
        <v>13242</v>
      </c>
      <c r="D2844">
        <v>133.6</v>
      </c>
      <c r="E2844" s="4">
        <v>8850</v>
      </c>
      <c r="F2844">
        <f t="shared" si="88"/>
        <v>7</v>
      </c>
      <c r="G2844" s="6">
        <f t="shared" si="89"/>
        <v>2.9238940129502371</v>
      </c>
      <c r="H2844" s="4">
        <f>E2844*G2844*Inputs!$B$4/SUMPRODUCT($E$5:$E$6785,$G$5:$G$6785)</f>
        <v>11952.721745901777</v>
      </c>
    </row>
    <row r="2845" spans="1:8" x14ac:dyDescent="0.2">
      <c r="A2845" s="167" t="s">
        <v>13216</v>
      </c>
      <c r="B2845" s="163" t="s">
        <v>13243</v>
      </c>
      <c r="C2845" s="164" t="s">
        <v>13244</v>
      </c>
      <c r="D2845">
        <v>179</v>
      </c>
      <c r="E2845" s="4">
        <v>7776</v>
      </c>
      <c r="F2845">
        <f t="shared" si="88"/>
        <v>10</v>
      </c>
      <c r="G2845" s="6">
        <f t="shared" si="89"/>
        <v>4.9996826525224378</v>
      </c>
      <c r="H2845" s="4">
        <f>E2845*G2845*Inputs!$B$4/SUMPRODUCT($E$5:$E$6785,$G$5:$G$6785)</f>
        <v>17958.109016554787</v>
      </c>
    </row>
    <row r="2846" spans="1:8" x14ac:dyDescent="0.2">
      <c r="A2846" s="167" t="s">
        <v>13216</v>
      </c>
      <c r="B2846" s="163" t="s">
        <v>13245</v>
      </c>
      <c r="C2846" s="164" t="s">
        <v>13246</v>
      </c>
      <c r="D2846">
        <v>190.8</v>
      </c>
      <c r="E2846" s="4">
        <v>6810</v>
      </c>
      <c r="F2846">
        <f t="shared" si="88"/>
        <v>10</v>
      </c>
      <c r="G2846" s="6">
        <f t="shared" si="89"/>
        <v>4.9996826525224378</v>
      </c>
      <c r="H2846" s="4">
        <f>E2846*G2846*Inputs!$B$4/SUMPRODUCT($E$5:$E$6785,$G$5:$G$6785)</f>
        <v>15727.201955084634</v>
      </c>
    </row>
    <row r="2847" spans="1:8" x14ac:dyDescent="0.2">
      <c r="A2847" s="167" t="s">
        <v>13216</v>
      </c>
      <c r="B2847" s="163" t="s">
        <v>13247</v>
      </c>
      <c r="C2847" s="164" t="s">
        <v>13248</v>
      </c>
      <c r="D2847">
        <v>132.6</v>
      </c>
      <c r="E2847" s="4">
        <v>11560</v>
      </c>
      <c r="F2847">
        <f t="shared" si="88"/>
        <v>7</v>
      </c>
      <c r="G2847" s="6">
        <f t="shared" si="89"/>
        <v>2.9238940129502371</v>
      </c>
      <c r="H2847" s="4">
        <f>E2847*G2847*Inputs!$B$4/SUMPRODUCT($E$5:$E$6785,$G$5:$G$6785)</f>
        <v>15612.820721200515</v>
      </c>
    </row>
    <row r="2848" spans="1:8" x14ac:dyDescent="0.2">
      <c r="A2848" s="167" t="s">
        <v>13216</v>
      </c>
      <c r="B2848" s="163" t="s">
        <v>13249</v>
      </c>
      <c r="C2848" s="164" t="s">
        <v>13250</v>
      </c>
      <c r="D2848">
        <v>136.69999999999999</v>
      </c>
      <c r="E2848" s="4">
        <v>9554</v>
      </c>
      <c r="F2848">
        <f t="shared" si="88"/>
        <v>8</v>
      </c>
      <c r="G2848" s="6">
        <f t="shared" si="89"/>
        <v>3.4964063234208851</v>
      </c>
      <c r="H2848" s="4">
        <f>E2848*G2848*Inputs!$B$4/SUMPRODUCT($E$5:$E$6785,$G$5:$G$6785)</f>
        <v>15430.110872740466</v>
      </c>
    </row>
    <row r="2849" spans="1:8" x14ac:dyDescent="0.2">
      <c r="A2849" s="167" t="s">
        <v>13216</v>
      </c>
      <c r="B2849" s="163" t="s">
        <v>13251</v>
      </c>
      <c r="C2849" s="164" t="s">
        <v>13252</v>
      </c>
      <c r="D2849">
        <v>141.30000000000001</v>
      </c>
      <c r="E2849" s="4">
        <v>9708</v>
      </c>
      <c r="F2849">
        <f t="shared" si="88"/>
        <v>8</v>
      </c>
      <c r="G2849" s="6">
        <f t="shared" si="89"/>
        <v>3.4964063234208851</v>
      </c>
      <c r="H2849" s="4">
        <f>E2849*G2849*Inputs!$B$4/SUMPRODUCT($E$5:$E$6785,$G$5:$G$6785)</f>
        <v>15678.827334369314</v>
      </c>
    </row>
    <row r="2850" spans="1:8" x14ac:dyDescent="0.2">
      <c r="A2850" s="167" t="s">
        <v>13216</v>
      </c>
      <c r="B2850" s="163" t="s">
        <v>13253</v>
      </c>
      <c r="C2850" s="164" t="s">
        <v>13254</v>
      </c>
      <c r="D2850">
        <v>99</v>
      </c>
      <c r="E2850" s="4">
        <v>6934</v>
      </c>
      <c r="F2850">
        <f t="shared" si="88"/>
        <v>4</v>
      </c>
      <c r="G2850" s="6">
        <f t="shared" si="89"/>
        <v>1.7099397688077311</v>
      </c>
      <c r="H2850" s="4">
        <f>E2850*G2850*Inputs!$B$4/SUMPRODUCT($E$5:$E$6785,$G$5:$G$6785)</f>
        <v>5476.7959804774582</v>
      </c>
    </row>
    <row r="2851" spans="1:8" x14ac:dyDescent="0.2">
      <c r="A2851" s="167" t="s">
        <v>13216</v>
      </c>
      <c r="B2851" s="163" t="s">
        <v>13255</v>
      </c>
      <c r="C2851" s="164" t="s">
        <v>13256</v>
      </c>
      <c r="D2851">
        <v>102.6</v>
      </c>
      <c r="E2851" s="4">
        <v>9706</v>
      </c>
      <c r="F2851">
        <f t="shared" si="88"/>
        <v>5</v>
      </c>
      <c r="G2851" s="6">
        <f t="shared" si="89"/>
        <v>2.0447540826884101</v>
      </c>
      <c r="H2851" s="4">
        <f>E2851*G2851*Inputs!$B$4/SUMPRODUCT($E$5:$E$6785,$G$5:$G$6785)</f>
        <v>9167.3388363743288</v>
      </c>
    </row>
    <row r="2852" spans="1:8" x14ac:dyDescent="0.2">
      <c r="A2852" s="167" t="s">
        <v>13216</v>
      </c>
      <c r="B2852" s="163" t="s">
        <v>13257</v>
      </c>
      <c r="C2852" s="164" t="s">
        <v>13258</v>
      </c>
      <c r="D2852">
        <v>160.69999999999999</v>
      </c>
      <c r="E2852" s="4">
        <v>10069</v>
      </c>
      <c r="F2852">
        <f t="shared" si="88"/>
        <v>9</v>
      </c>
      <c r="G2852" s="6">
        <f t="shared" si="89"/>
        <v>4.1810192586709229</v>
      </c>
      <c r="H2852" s="4">
        <f>E2852*G2852*Inputs!$B$4/SUMPRODUCT($E$5:$E$6785,$G$5:$G$6785)</f>
        <v>19446.006276843786</v>
      </c>
    </row>
    <row r="2853" spans="1:8" x14ac:dyDescent="0.2">
      <c r="A2853" s="167" t="s">
        <v>13216</v>
      </c>
      <c r="B2853" s="163" t="s">
        <v>13259</v>
      </c>
      <c r="C2853" s="164" t="s">
        <v>13260</v>
      </c>
      <c r="D2853">
        <v>157.4</v>
      </c>
      <c r="E2853" s="4">
        <v>10191</v>
      </c>
      <c r="F2853">
        <f t="shared" si="88"/>
        <v>9</v>
      </c>
      <c r="G2853" s="6">
        <f t="shared" si="89"/>
        <v>4.1810192586709229</v>
      </c>
      <c r="H2853" s="4">
        <f>E2853*G2853*Inputs!$B$4/SUMPRODUCT($E$5:$E$6785,$G$5:$G$6785)</f>
        <v>19681.621806268253</v>
      </c>
    </row>
    <row r="2854" spans="1:8" x14ac:dyDescent="0.2">
      <c r="A2854" s="167" t="s">
        <v>13216</v>
      </c>
      <c r="B2854" s="163" t="s">
        <v>13261</v>
      </c>
      <c r="C2854" s="164" t="s">
        <v>13262</v>
      </c>
      <c r="D2854">
        <v>234</v>
      </c>
      <c r="E2854" s="4">
        <v>13532</v>
      </c>
      <c r="F2854">
        <f t="shared" si="88"/>
        <v>10</v>
      </c>
      <c r="G2854" s="6">
        <f t="shared" si="89"/>
        <v>4.9996826525224378</v>
      </c>
      <c r="H2854" s="4">
        <f>E2854*G2854*Inputs!$B$4/SUMPRODUCT($E$5:$E$6785,$G$5:$G$6785)</f>
        <v>31251.174281381096</v>
      </c>
    </row>
    <row r="2855" spans="1:8" x14ac:dyDescent="0.2">
      <c r="A2855" s="167" t="s">
        <v>13216</v>
      </c>
      <c r="B2855" s="163" t="s">
        <v>13263</v>
      </c>
      <c r="C2855" s="164" t="s">
        <v>13264</v>
      </c>
      <c r="D2855">
        <v>92.7</v>
      </c>
      <c r="E2855" s="4">
        <v>7526</v>
      </c>
      <c r="F2855">
        <f t="shared" si="88"/>
        <v>4</v>
      </c>
      <c r="G2855" s="6">
        <f t="shared" si="89"/>
        <v>1.7099397688077311</v>
      </c>
      <c r="H2855" s="4">
        <f>E2855*G2855*Inputs!$B$4/SUMPRODUCT($E$5:$E$6785,$G$5:$G$6785)</f>
        <v>5944.3851383145875</v>
      </c>
    </row>
    <row r="2856" spans="1:8" x14ac:dyDescent="0.2">
      <c r="A2856" s="167" t="s">
        <v>13216</v>
      </c>
      <c r="B2856" s="163" t="s">
        <v>13265</v>
      </c>
      <c r="C2856" s="164" t="s">
        <v>13266</v>
      </c>
      <c r="D2856">
        <v>177.8</v>
      </c>
      <c r="E2856" s="4">
        <v>6738</v>
      </c>
      <c r="F2856">
        <f t="shared" si="88"/>
        <v>10</v>
      </c>
      <c r="G2856" s="6">
        <f t="shared" si="89"/>
        <v>4.9996826525224378</v>
      </c>
      <c r="H2856" s="4">
        <f>E2856*G2856*Inputs!$B$4/SUMPRODUCT($E$5:$E$6785,$G$5:$G$6785)</f>
        <v>15560.923167894311</v>
      </c>
    </row>
    <row r="2857" spans="1:8" x14ac:dyDescent="0.2">
      <c r="A2857" s="167" t="s">
        <v>13216</v>
      </c>
      <c r="B2857" s="163" t="s">
        <v>13267</v>
      </c>
      <c r="C2857" s="164" t="s">
        <v>13268</v>
      </c>
      <c r="D2857">
        <v>117.2</v>
      </c>
      <c r="E2857" s="4">
        <v>11910</v>
      </c>
      <c r="F2857">
        <f t="shared" si="88"/>
        <v>6</v>
      </c>
      <c r="G2857" s="6">
        <f t="shared" si="89"/>
        <v>2.4451266266449672</v>
      </c>
      <c r="H2857" s="4">
        <f>E2857*G2857*Inputs!$B$4/SUMPRODUCT($E$5:$E$6785,$G$5:$G$6785)</f>
        <v>13451.633596073129</v>
      </c>
    </row>
    <row r="2858" spans="1:8" x14ac:dyDescent="0.2">
      <c r="A2858" s="167" t="s">
        <v>13216</v>
      </c>
      <c r="B2858" s="163" t="s">
        <v>13269</v>
      </c>
      <c r="C2858" s="164" t="s">
        <v>13270</v>
      </c>
      <c r="D2858">
        <v>166.6</v>
      </c>
      <c r="E2858" s="4">
        <v>7940</v>
      </c>
      <c r="F2858">
        <f t="shared" si="88"/>
        <v>10</v>
      </c>
      <c r="G2858" s="6">
        <f t="shared" si="89"/>
        <v>4.9996826525224378</v>
      </c>
      <c r="H2858" s="4">
        <f>E2858*G2858*Inputs!$B$4/SUMPRODUCT($E$5:$E$6785,$G$5:$G$6785)</f>
        <v>18336.855142932745</v>
      </c>
    </row>
    <row r="2859" spans="1:8" x14ac:dyDescent="0.2">
      <c r="A2859" s="167" t="s">
        <v>13216</v>
      </c>
      <c r="B2859" s="163" t="s">
        <v>13271</v>
      </c>
      <c r="C2859" s="164" t="s">
        <v>9507</v>
      </c>
      <c r="D2859">
        <v>105.9</v>
      </c>
      <c r="E2859" s="4">
        <v>5914</v>
      </c>
      <c r="F2859">
        <f t="shared" si="88"/>
        <v>5</v>
      </c>
      <c r="G2859" s="6">
        <f t="shared" si="89"/>
        <v>2.0447540826884101</v>
      </c>
      <c r="H2859" s="4">
        <f>E2859*G2859*Inputs!$B$4/SUMPRODUCT($E$5:$E$6785,$G$5:$G$6785)</f>
        <v>5585.7863052047987</v>
      </c>
    </row>
    <row r="2860" spans="1:8" x14ac:dyDescent="0.2">
      <c r="A2860" s="167" t="s">
        <v>13216</v>
      </c>
      <c r="B2860" s="163" t="s">
        <v>9508</v>
      </c>
      <c r="C2860" s="164" t="s">
        <v>9509</v>
      </c>
      <c r="D2860">
        <v>116.3</v>
      </c>
      <c r="E2860" s="4">
        <v>10458</v>
      </c>
      <c r="F2860">
        <f t="shared" si="88"/>
        <v>6</v>
      </c>
      <c r="G2860" s="6">
        <f t="shared" si="89"/>
        <v>2.4451266266449672</v>
      </c>
      <c r="H2860" s="4">
        <f>E2860*G2860*Inputs!$B$4/SUMPRODUCT($E$5:$E$6785,$G$5:$G$6785)</f>
        <v>11811.686326425926</v>
      </c>
    </row>
    <row r="2861" spans="1:8" x14ac:dyDescent="0.2">
      <c r="A2861" s="167" t="s">
        <v>13216</v>
      </c>
      <c r="B2861" s="163" t="s">
        <v>9510</v>
      </c>
      <c r="C2861" s="164" t="s">
        <v>9511</v>
      </c>
      <c r="D2861">
        <v>144.1</v>
      </c>
      <c r="E2861" s="4">
        <v>5871</v>
      </c>
      <c r="F2861">
        <f t="shared" si="88"/>
        <v>8</v>
      </c>
      <c r="G2861" s="6">
        <f t="shared" si="89"/>
        <v>3.4964063234208851</v>
      </c>
      <c r="H2861" s="4">
        <f>E2861*G2861*Inputs!$B$4/SUMPRODUCT($E$5:$E$6785,$G$5:$G$6785)</f>
        <v>9481.9113391102455</v>
      </c>
    </row>
    <row r="2862" spans="1:8" x14ac:dyDescent="0.2">
      <c r="A2862" s="167" t="s">
        <v>13216</v>
      </c>
      <c r="B2862" s="163" t="s">
        <v>9512</v>
      </c>
      <c r="C2862" s="164" t="s">
        <v>9513</v>
      </c>
      <c r="D2862">
        <v>104.1</v>
      </c>
      <c r="E2862" s="4">
        <v>7048</v>
      </c>
      <c r="F2862">
        <f t="shared" si="88"/>
        <v>5</v>
      </c>
      <c r="G2862" s="6">
        <f t="shared" si="89"/>
        <v>2.0447540826884101</v>
      </c>
      <c r="H2862" s="4">
        <f>E2862*G2862*Inputs!$B$4/SUMPRODUCT($E$5:$E$6785,$G$5:$G$6785)</f>
        <v>6656.8518564564465</v>
      </c>
    </row>
    <row r="2863" spans="1:8" x14ac:dyDescent="0.2">
      <c r="A2863" s="167" t="s">
        <v>13216</v>
      </c>
      <c r="B2863" s="163" t="s">
        <v>9514</v>
      </c>
      <c r="C2863" s="164" t="s">
        <v>9515</v>
      </c>
      <c r="D2863">
        <v>110.2</v>
      </c>
      <c r="E2863" s="4">
        <v>7771</v>
      </c>
      <c r="F2863">
        <f t="shared" si="88"/>
        <v>5</v>
      </c>
      <c r="G2863" s="6">
        <f t="shared" si="89"/>
        <v>2.0447540826884101</v>
      </c>
      <c r="H2863" s="4">
        <f>E2863*G2863*Inputs!$B$4/SUMPRODUCT($E$5:$E$6785,$G$5:$G$6785)</f>
        <v>7339.7269830481055</v>
      </c>
    </row>
    <row r="2864" spans="1:8" x14ac:dyDescent="0.2">
      <c r="A2864" s="167" t="s">
        <v>13216</v>
      </c>
      <c r="B2864" s="163" t="s">
        <v>9516</v>
      </c>
      <c r="C2864" s="164" t="s">
        <v>9517</v>
      </c>
      <c r="D2864">
        <v>100.1</v>
      </c>
      <c r="E2864" s="4">
        <v>7789</v>
      </c>
      <c r="F2864">
        <f t="shared" si="88"/>
        <v>5</v>
      </c>
      <c r="G2864" s="6">
        <f t="shared" si="89"/>
        <v>2.0447540826884101</v>
      </c>
      <c r="H2864" s="4">
        <f>E2864*G2864*Inputs!$B$4/SUMPRODUCT($E$5:$E$6785,$G$5:$G$6785)</f>
        <v>7356.7280235441622</v>
      </c>
    </row>
    <row r="2865" spans="1:8" x14ac:dyDescent="0.2">
      <c r="A2865" s="167" t="s">
        <v>13216</v>
      </c>
      <c r="B2865" s="163" t="s">
        <v>9518</v>
      </c>
      <c r="C2865" s="164" t="s">
        <v>9519</v>
      </c>
      <c r="D2865">
        <v>168.8</v>
      </c>
      <c r="E2865" s="4">
        <v>7454</v>
      </c>
      <c r="F2865">
        <f t="shared" si="88"/>
        <v>10</v>
      </c>
      <c r="G2865" s="6">
        <f t="shared" si="89"/>
        <v>4.9996826525224378</v>
      </c>
      <c r="H2865" s="4">
        <f>E2865*G2865*Inputs!$B$4/SUMPRODUCT($E$5:$E$6785,$G$5:$G$6785)</f>
        <v>17214.473329398072</v>
      </c>
    </row>
    <row r="2866" spans="1:8" x14ac:dyDescent="0.2">
      <c r="A2866" s="167" t="s">
        <v>13216</v>
      </c>
      <c r="B2866" s="163" t="s">
        <v>9520</v>
      </c>
      <c r="C2866" s="164" t="s">
        <v>9521</v>
      </c>
      <c r="D2866">
        <v>157.1</v>
      </c>
      <c r="E2866" s="4">
        <v>8215</v>
      </c>
      <c r="F2866">
        <f t="shared" si="88"/>
        <v>9</v>
      </c>
      <c r="G2866" s="6">
        <f t="shared" si="89"/>
        <v>4.1810192586709229</v>
      </c>
      <c r="H2866" s="4">
        <f>E2866*G2866*Inputs!$B$4/SUMPRODUCT($E$5:$E$6785,$G$5:$G$6785)</f>
        <v>15865.422739524451</v>
      </c>
    </row>
    <row r="2867" spans="1:8" x14ac:dyDescent="0.2">
      <c r="A2867" s="167" t="s">
        <v>9524</v>
      </c>
      <c r="B2867" s="163" t="s">
        <v>9522</v>
      </c>
      <c r="C2867" s="164" t="s">
        <v>9523</v>
      </c>
      <c r="D2867">
        <v>78.8</v>
      </c>
      <c r="E2867" s="4">
        <v>8757</v>
      </c>
      <c r="F2867">
        <f t="shared" si="88"/>
        <v>3</v>
      </c>
      <c r="G2867" s="6">
        <f t="shared" si="89"/>
        <v>1.4299489790507947</v>
      </c>
      <c r="H2867" s="4">
        <f>E2867*G2867*Inputs!$B$4/SUMPRODUCT($E$5:$E$6785,$G$5:$G$6785)</f>
        <v>5784.1267922877141</v>
      </c>
    </row>
    <row r="2868" spans="1:8" x14ac:dyDescent="0.2">
      <c r="A2868" s="167" t="s">
        <v>9524</v>
      </c>
      <c r="B2868" s="163" t="s">
        <v>9525</v>
      </c>
      <c r="C2868" s="164" t="s">
        <v>9526</v>
      </c>
      <c r="D2868">
        <v>79.2</v>
      </c>
      <c r="E2868" s="4">
        <v>5989</v>
      </c>
      <c r="F2868">
        <f t="shared" si="88"/>
        <v>3</v>
      </c>
      <c r="G2868" s="6">
        <f t="shared" si="89"/>
        <v>1.4299489790507947</v>
      </c>
      <c r="H2868" s="4">
        <f>E2868*G2868*Inputs!$B$4/SUMPRODUCT($E$5:$E$6785,$G$5:$G$6785)</f>
        <v>3955.8222403803948</v>
      </c>
    </row>
    <row r="2869" spans="1:8" x14ac:dyDescent="0.2">
      <c r="A2869" s="167" t="s">
        <v>9524</v>
      </c>
      <c r="B2869" s="163" t="s">
        <v>9527</v>
      </c>
      <c r="C2869" s="164" t="s">
        <v>9528</v>
      </c>
      <c r="D2869">
        <v>61.4</v>
      </c>
      <c r="E2869" s="4">
        <v>7820</v>
      </c>
      <c r="F2869">
        <f t="shared" si="88"/>
        <v>1</v>
      </c>
      <c r="G2869" s="6">
        <f t="shared" si="89"/>
        <v>1</v>
      </c>
      <c r="H2869" s="4">
        <f>E2869*G2869*Inputs!$B$4/SUMPRODUCT($E$5:$E$6785,$G$5:$G$6785)</f>
        <v>3612.174029053102</v>
      </c>
    </row>
    <row r="2870" spans="1:8" x14ac:dyDescent="0.2">
      <c r="A2870" s="167" t="s">
        <v>9524</v>
      </c>
      <c r="B2870" s="163" t="s">
        <v>9529</v>
      </c>
      <c r="C2870" s="164" t="s">
        <v>9530</v>
      </c>
      <c r="D2870">
        <v>82.4</v>
      </c>
      <c r="E2870" s="4">
        <v>7425</v>
      </c>
      <c r="F2870">
        <f t="shared" si="88"/>
        <v>3</v>
      </c>
      <c r="G2870" s="6">
        <f t="shared" si="89"/>
        <v>1.4299489790507947</v>
      </c>
      <c r="H2870" s="4">
        <f>E2870*G2870*Inputs!$B$4/SUMPRODUCT($E$5:$E$6785,$G$5:$G$6785)</f>
        <v>4904.3212781473421</v>
      </c>
    </row>
    <row r="2871" spans="1:8" x14ac:dyDescent="0.2">
      <c r="A2871" s="167" t="s">
        <v>9524</v>
      </c>
      <c r="B2871" s="163" t="s">
        <v>9531</v>
      </c>
      <c r="C2871" s="164" t="s">
        <v>9532</v>
      </c>
      <c r="D2871">
        <v>56.6</v>
      </c>
      <c r="E2871" s="4">
        <v>8568</v>
      </c>
      <c r="F2871">
        <f t="shared" si="88"/>
        <v>1</v>
      </c>
      <c r="G2871" s="6">
        <f t="shared" si="89"/>
        <v>1</v>
      </c>
      <c r="H2871" s="4">
        <f>E2871*G2871*Inputs!$B$4/SUMPRODUCT($E$5:$E$6785,$G$5:$G$6785)</f>
        <v>3957.6863274842681</v>
      </c>
    </row>
    <row r="2872" spans="1:8" x14ac:dyDescent="0.2">
      <c r="A2872" s="167" t="s">
        <v>9535</v>
      </c>
      <c r="B2872" s="163" t="s">
        <v>9533</v>
      </c>
      <c r="C2872" s="164" t="s">
        <v>9534</v>
      </c>
      <c r="D2872">
        <v>90.3</v>
      </c>
      <c r="E2872" s="4">
        <v>5840</v>
      </c>
      <c r="F2872">
        <f t="shared" si="88"/>
        <v>4</v>
      </c>
      <c r="G2872" s="6">
        <f t="shared" si="89"/>
        <v>1.7099397688077311</v>
      </c>
      <c r="H2872" s="4">
        <f>E2872*G2872*Inputs!$B$4/SUMPRODUCT($E$5:$E$6785,$G$5:$G$6785)</f>
        <v>4612.70385433925</v>
      </c>
    </row>
    <row r="2873" spans="1:8" x14ac:dyDescent="0.2">
      <c r="A2873" s="167" t="s">
        <v>9535</v>
      </c>
      <c r="B2873" s="163" t="s">
        <v>9536</v>
      </c>
      <c r="C2873" s="164" t="s">
        <v>9537</v>
      </c>
      <c r="D2873">
        <v>164.6</v>
      </c>
      <c r="E2873" s="4">
        <v>7537</v>
      </c>
      <c r="F2873">
        <f t="shared" si="88"/>
        <v>9</v>
      </c>
      <c r="G2873" s="6">
        <f t="shared" si="89"/>
        <v>4.1810192586709229</v>
      </c>
      <c r="H2873" s="4">
        <f>E2873*G2873*Inputs!$B$4/SUMPRODUCT($E$5:$E$6785,$G$5:$G$6785)</f>
        <v>14556.018403870456</v>
      </c>
    </row>
    <row r="2874" spans="1:8" x14ac:dyDescent="0.2">
      <c r="A2874" s="167" t="s">
        <v>9535</v>
      </c>
      <c r="B2874" s="163" t="s">
        <v>9538</v>
      </c>
      <c r="C2874" s="164" t="s">
        <v>9539</v>
      </c>
      <c r="D2874">
        <v>146.5</v>
      </c>
      <c r="E2874" s="4">
        <v>7884</v>
      </c>
      <c r="F2874">
        <f t="shared" si="88"/>
        <v>8</v>
      </c>
      <c r="G2874" s="6">
        <f t="shared" si="89"/>
        <v>3.4964063234208851</v>
      </c>
      <c r="H2874" s="4">
        <f>E2874*G2874*Inputs!$B$4/SUMPRODUCT($E$5:$E$6785,$G$5:$G$6785)</f>
        <v>12732.990801830212</v>
      </c>
    </row>
    <row r="2875" spans="1:8" x14ac:dyDescent="0.2">
      <c r="A2875" s="167" t="s">
        <v>9535</v>
      </c>
      <c r="B2875" s="163" t="s">
        <v>9540</v>
      </c>
      <c r="C2875" s="164" t="s">
        <v>9541</v>
      </c>
      <c r="D2875">
        <v>112.8</v>
      </c>
      <c r="E2875" s="4">
        <v>7904</v>
      </c>
      <c r="F2875">
        <f t="shared" si="88"/>
        <v>6</v>
      </c>
      <c r="G2875" s="6">
        <f t="shared" si="89"/>
        <v>2.4451266266449672</v>
      </c>
      <c r="H2875" s="4">
        <f>E2875*G2875*Inputs!$B$4/SUMPRODUCT($E$5:$E$6785,$G$5:$G$6785)</f>
        <v>8927.0958810547436</v>
      </c>
    </row>
    <row r="2876" spans="1:8" x14ac:dyDescent="0.2">
      <c r="A2876" s="167" t="s">
        <v>9535</v>
      </c>
      <c r="B2876" s="163" t="s">
        <v>9542</v>
      </c>
      <c r="C2876" s="164" t="s">
        <v>13730</v>
      </c>
      <c r="D2876">
        <v>165.5</v>
      </c>
      <c r="E2876" s="4">
        <v>8982</v>
      </c>
      <c r="F2876">
        <f t="shared" si="88"/>
        <v>9</v>
      </c>
      <c r="G2876" s="6">
        <f t="shared" si="89"/>
        <v>4.1810192586709229</v>
      </c>
      <c r="H2876" s="4">
        <f>E2876*G2876*Inputs!$B$4/SUMPRODUCT($E$5:$E$6785,$G$5:$G$6785)</f>
        <v>17346.710535168426</v>
      </c>
    </row>
    <row r="2877" spans="1:8" x14ac:dyDescent="0.2">
      <c r="A2877" s="167" t="s">
        <v>9535</v>
      </c>
      <c r="B2877" s="163" t="s">
        <v>13731</v>
      </c>
      <c r="C2877" s="164" t="s">
        <v>13732</v>
      </c>
      <c r="D2877">
        <v>125.4</v>
      </c>
      <c r="E2877" s="4">
        <v>9195</v>
      </c>
      <c r="F2877">
        <f t="shared" si="88"/>
        <v>7</v>
      </c>
      <c r="G2877" s="6">
        <f t="shared" si="89"/>
        <v>2.9238940129502371</v>
      </c>
      <c r="H2877" s="4">
        <f>E2877*G2877*Inputs!$B$4/SUMPRODUCT($E$5:$E$6785,$G$5:$G$6785)</f>
        <v>12418.675305487779</v>
      </c>
    </row>
    <row r="2878" spans="1:8" x14ac:dyDescent="0.2">
      <c r="A2878" s="167" t="s">
        <v>9535</v>
      </c>
      <c r="B2878" s="163" t="s">
        <v>13733</v>
      </c>
      <c r="C2878" s="164" t="s">
        <v>13734</v>
      </c>
      <c r="D2878">
        <v>128.6</v>
      </c>
      <c r="E2878" s="4">
        <v>7978</v>
      </c>
      <c r="F2878">
        <f t="shared" si="88"/>
        <v>7</v>
      </c>
      <c r="G2878" s="6">
        <f t="shared" si="89"/>
        <v>2.9238940129502371</v>
      </c>
      <c r="H2878" s="4">
        <f>E2878*G2878*Inputs!$B$4/SUMPRODUCT($E$5:$E$6785,$G$5:$G$6785)</f>
        <v>10775.007241672811</v>
      </c>
    </row>
    <row r="2879" spans="1:8" x14ac:dyDescent="0.2">
      <c r="A2879" s="167" t="s">
        <v>9535</v>
      </c>
      <c r="B2879" s="163" t="s">
        <v>13735</v>
      </c>
      <c r="C2879" s="164" t="s">
        <v>13736</v>
      </c>
      <c r="D2879">
        <v>134.30000000000001</v>
      </c>
      <c r="E2879" s="4">
        <v>8140</v>
      </c>
      <c r="F2879">
        <f t="shared" si="88"/>
        <v>7</v>
      </c>
      <c r="G2879" s="6">
        <f t="shared" si="89"/>
        <v>2.9238940129502371</v>
      </c>
      <c r="H2879" s="4">
        <f>E2879*G2879*Inputs!$B$4/SUMPRODUCT($E$5:$E$6785,$G$5:$G$6785)</f>
        <v>10993.802826174066</v>
      </c>
    </row>
    <row r="2880" spans="1:8" x14ac:dyDescent="0.2">
      <c r="A2880" s="167" t="s">
        <v>9535</v>
      </c>
      <c r="B2880" s="163" t="s">
        <v>13737</v>
      </c>
      <c r="C2880" s="164" t="s">
        <v>13738</v>
      </c>
      <c r="D2880">
        <v>101</v>
      </c>
      <c r="E2880" s="4">
        <v>7995</v>
      </c>
      <c r="F2880">
        <f t="shared" si="88"/>
        <v>5</v>
      </c>
      <c r="G2880" s="6">
        <f t="shared" si="89"/>
        <v>2.0447540826884101</v>
      </c>
      <c r="H2880" s="4">
        <f>E2880*G2880*Inputs!$B$4/SUMPRODUCT($E$5:$E$6785,$G$5:$G$6785)</f>
        <v>7551.2954869990472</v>
      </c>
    </row>
    <row r="2881" spans="1:8" x14ac:dyDescent="0.2">
      <c r="A2881" s="167" t="s">
        <v>9535</v>
      </c>
      <c r="B2881" s="163" t="s">
        <v>13739</v>
      </c>
      <c r="C2881" s="164" t="s">
        <v>13740</v>
      </c>
      <c r="D2881">
        <v>108.7</v>
      </c>
      <c r="E2881" s="4">
        <v>6906</v>
      </c>
      <c r="F2881">
        <f t="shared" si="88"/>
        <v>5</v>
      </c>
      <c r="G2881" s="6">
        <f t="shared" si="89"/>
        <v>2.0447540826884101</v>
      </c>
      <c r="H2881" s="4">
        <f>E2881*G2881*Inputs!$B$4/SUMPRODUCT($E$5:$E$6785,$G$5:$G$6785)</f>
        <v>6522.7325369875443</v>
      </c>
    </row>
    <row r="2882" spans="1:8" x14ac:dyDescent="0.2">
      <c r="A2882" s="167" t="s">
        <v>9535</v>
      </c>
      <c r="B2882" s="163" t="s">
        <v>13741</v>
      </c>
      <c r="C2882" s="164" t="s">
        <v>13742</v>
      </c>
      <c r="D2882">
        <v>138.30000000000001</v>
      </c>
      <c r="E2882" s="4">
        <v>8845</v>
      </c>
      <c r="F2882">
        <f t="shared" si="88"/>
        <v>8</v>
      </c>
      <c r="G2882" s="6">
        <f t="shared" si="89"/>
        <v>3.4964063234208851</v>
      </c>
      <c r="H2882" s="4">
        <f>E2882*G2882*Inputs!$B$4/SUMPRODUCT($E$5:$E$6785,$G$5:$G$6785)</f>
        <v>14285.04612407258</v>
      </c>
    </row>
    <row r="2883" spans="1:8" x14ac:dyDescent="0.2">
      <c r="A2883" s="167" t="s">
        <v>9535</v>
      </c>
      <c r="B2883" s="163" t="s">
        <v>13743</v>
      </c>
      <c r="C2883" s="164" t="s">
        <v>13744</v>
      </c>
      <c r="D2883">
        <v>125.2</v>
      </c>
      <c r="E2883" s="4">
        <v>9080</v>
      </c>
      <c r="F2883">
        <f t="shared" si="88"/>
        <v>7</v>
      </c>
      <c r="G2883" s="6">
        <f t="shared" si="89"/>
        <v>2.9238940129502371</v>
      </c>
      <c r="H2883" s="4">
        <f>E2883*G2883*Inputs!$B$4/SUMPRODUCT($E$5:$E$6785,$G$5:$G$6785)</f>
        <v>12263.357452292445</v>
      </c>
    </row>
    <row r="2884" spans="1:8" x14ac:dyDescent="0.2">
      <c r="A2884" s="167" t="s">
        <v>9535</v>
      </c>
      <c r="B2884" s="163" t="s">
        <v>13745</v>
      </c>
      <c r="C2884" s="164" t="s">
        <v>13746</v>
      </c>
      <c r="D2884">
        <v>123</v>
      </c>
      <c r="E2884" s="4">
        <v>8584</v>
      </c>
      <c r="F2884">
        <f t="shared" si="88"/>
        <v>6</v>
      </c>
      <c r="G2884" s="6">
        <f t="shared" si="89"/>
        <v>2.4451266266449672</v>
      </c>
      <c r="H2884" s="4">
        <f>E2884*G2884*Inputs!$B$4/SUMPRODUCT($E$5:$E$6785,$G$5:$G$6785)</f>
        <v>9695.1152635341496</v>
      </c>
    </row>
    <row r="2885" spans="1:8" x14ac:dyDescent="0.2">
      <c r="A2885" s="167" t="s">
        <v>9535</v>
      </c>
      <c r="B2885" s="163" t="s">
        <v>13747</v>
      </c>
      <c r="C2885" s="164" t="s">
        <v>13748</v>
      </c>
      <c r="D2885">
        <v>130.4</v>
      </c>
      <c r="E2885" s="4">
        <v>6251</v>
      </c>
      <c r="F2885">
        <f t="shared" si="88"/>
        <v>7</v>
      </c>
      <c r="G2885" s="6">
        <f t="shared" si="89"/>
        <v>2.9238940129502371</v>
      </c>
      <c r="H2885" s="4">
        <f>E2885*G2885*Inputs!$B$4/SUMPRODUCT($E$5:$E$6785,$G$5:$G$6785)</f>
        <v>8442.5382636872328</v>
      </c>
    </row>
    <row r="2886" spans="1:8" x14ac:dyDescent="0.2">
      <c r="A2886" s="167" t="s">
        <v>9535</v>
      </c>
      <c r="B2886" s="163" t="s">
        <v>13749</v>
      </c>
      <c r="C2886" s="164" t="s">
        <v>13750</v>
      </c>
      <c r="D2886">
        <v>139.30000000000001</v>
      </c>
      <c r="E2886" s="4">
        <v>8195</v>
      </c>
      <c r="F2886">
        <f t="shared" ref="F2886:F2949" si="90">VLOOKUP(D2886,$K$5:$L$15,2)</f>
        <v>8</v>
      </c>
      <c r="G2886" s="6">
        <f t="shared" ref="G2886:G2949" si="91">VLOOKUP(F2886,$L$5:$M$15,2,0)</f>
        <v>3.4964063234208851</v>
      </c>
      <c r="H2886" s="4">
        <f>E2886*G2886*Inputs!$B$4/SUMPRODUCT($E$5:$E$6785,$G$5:$G$6785)</f>
        <v>13235.268850963797</v>
      </c>
    </row>
    <row r="2887" spans="1:8" x14ac:dyDescent="0.2">
      <c r="A2887" s="167" t="s">
        <v>9535</v>
      </c>
      <c r="B2887" s="163" t="s">
        <v>13751</v>
      </c>
      <c r="C2887" s="164" t="s">
        <v>13752</v>
      </c>
      <c r="D2887">
        <v>139</v>
      </c>
      <c r="E2887" s="4">
        <v>7067</v>
      </c>
      <c r="F2887">
        <f t="shared" si="90"/>
        <v>8</v>
      </c>
      <c r="G2887" s="6">
        <f t="shared" si="91"/>
        <v>3.4964063234208851</v>
      </c>
      <c r="H2887" s="4">
        <f>E2887*G2887*Inputs!$B$4/SUMPRODUCT($E$5:$E$6785,$G$5:$G$6785)</f>
        <v>11413.501521630404</v>
      </c>
    </row>
    <row r="2888" spans="1:8" x14ac:dyDescent="0.2">
      <c r="A2888" s="167" t="s">
        <v>9535</v>
      </c>
      <c r="B2888" s="163" t="s">
        <v>13646</v>
      </c>
      <c r="C2888" s="164" t="s">
        <v>13647</v>
      </c>
      <c r="D2888">
        <v>148.30000000000001</v>
      </c>
      <c r="E2888" s="4">
        <v>6846</v>
      </c>
      <c r="F2888">
        <f t="shared" si="90"/>
        <v>8</v>
      </c>
      <c r="G2888" s="6">
        <f t="shared" si="91"/>
        <v>3.4964063234208851</v>
      </c>
      <c r="H2888" s="4">
        <f>E2888*G2888*Inputs!$B$4/SUMPRODUCT($E$5:$E$6785,$G$5:$G$6785)</f>
        <v>11056.577248773418</v>
      </c>
    </row>
    <row r="2889" spans="1:8" x14ac:dyDescent="0.2">
      <c r="A2889" s="167" t="s">
        <v>9535</v>
      </c>
      <c r="B2889" s="163" t="s">
        <v>13648</v>
      </c>
      <c r="C2889" s="164" t="s">
        <v>13649</v>
      </c>
      <c r="D2889">
        <v>158.1</v>
      </c>
      <c r="E2889" s="4">
        <v>9442</v>
      </c>
      <c r="F2889">
        <f t="shared" si="90"/>
        <v>9</v>
      </c>
      <c r="G2889" s="6">
        <f t="shared" si="91"/>
        <v>4.1810192586709229</v>
      </c>
      <c r="H2889" s="4">
        <f>E2889*G2889*Inputs!$B$4/SUMPRODUCT($E$5:$E$6785,$G$5:$G$6785)</f>
        <v>18235.096957588539</v>
      </c>
    </row>
    <row r="2890" spans="1:8" x14ac:dyDescent="0.2">
      <c r="A2890" s="167" t="s">
        <v>9535</v>
      </c>
      <c r="B2890" s="163" t="s">
        <v>13650</v>
      </c>
      <c r="C2890" s="164" t="s">
        <v>9633</v>
      </c>
      <c r="D2890">
        <v>93.3</v>
      </c>
      <c r="E2890" s="4">
        <v>8912</v>
      </c>
      <c r="F2890">
        <f t="shared" si="90"/>
        <v>4</v>
      </c>
      <c r="G2890" s="6">
        <f t="shared" si="91"/>
        <v>1.7099397688077311</v>
      </c>
      <c r="H2890" s="4">
        <f>E2890*G2890*Inputs!$B$4/SUMPRODUCT($E$5:$E$6785,$G$5:$G$6785)</f>
        <v>7039.1124571697592</v>
      </c>
    </row>
    <row r="2891" spans="1:8" x14ac:dyDescent="0.2">
      <c r="A2891" s="167" t="s">
        <v>9535</v>
      </c>
      <c r="B2891" s="163" t="s">
        <v>9634</v>
      </c>
      <c r="C2891" s="164" t="s">
        <v>9635</v>
      </c>
      <c r="D2891">
        <v>209.2</v>
      </c>
      <c r="E2891" s="4">
        <v>6476</v>
      </c>
      <c r="F2891">
        <f t="shared" si="90"/>
        <v>10</v>
      </c>
      <c r="G2891" s="6">
        <f t="shared" si="91"/>
        <v>4.9996826525224378</v>
      </c>
      <c r="H2891" s="4">
        <f>E2891*G2891*Inputs!$B$4/SUMPRODUCT($E$5:$E$6785,$G$5:$G$6785)</f>
        <v>14955.853136729527</v>
      </c>
    </row>
    <row r="2892" spans="1:8" x14ac:dyDescent="0.2">
      <c r="A2892" s="167" t="s">
        <v>9535</v>
      </c>
      <c r="B2892" s="163" t="s">
        <v>9636</v>
      </c>
      <c r="C2892" s="164" t="s">
        <v>9637</v>
      </c>
      <c r="D2892">
        <v>196.9</v>
      </c>
      <c r="E2892" s="4">
        <v>6604</v>
      </c>
      <c r="F2892">
        <f t="shared" si="90"/>
        <v>10</v>
      </c>
      <c r="G2892" s="6">
        <f t="shared" si="91"/>
        <v>4.9996826525224378</v>
      </c>
      <c r="H2892" s="4">
        <f>E2892*G2892*Inputs!$B$4/SUMPRODUCT($E$5:$E$6785,$G$5:$G$6785)</f>
        <v>15251.459869512324</v>
      </c>
    </row>
    <row r="2893" spans="1:8" x14ac:dyDescent="0.2">
      <c r="A2893" s="167" t="s">
        <v>9535</v>
      </c>
      <c r="B2893" s="163" t="s">
        <v>9638</v>
      </c>
      <c r="C2893" s="164" t="s">
        <v>9639</v>
      </c>
      <c r="D2893">
        <v>219.6</v>
      </c>
      <c r="E2893" s="4">
        <v>8465</v>
      </c>
      <c r="F2893">
        <f t="shared" si="90"/>
        <v>10</v>
      </c>
      <c r="G2893" s="6">
        <f t="shared" si="91"/>
        <v>4.9996826525224378</v>
      </c>
      <c r="H2893" s="4">
        <f>E2893*G2893*Inputs!$B$4/SUMPRODUCT($E$5:$E$6785,$G$5:$G$6785)</f>
        <v>19549.304632862179</v>
      </c>
    </row>
    <row r="2894" spans="1:8" x14ac:dyDescent="0.2">
      <c r="A2894" s="167" t="s">
        <v>9535</v>
      </c>
      <c r="B2894" s="163" t="s">
        <v>9640</v>
      </c>
      <c r="C2894" s="164" t="s">
        <v>9641</v>
      </c>
      <c r="D2894">
        <v>222.2</v>
      </c>
      <c r="E2894" s="4">
        <v>9531</v>
      </c>
      <c r="F2894">
        <f t="shared" si="90"/>
        <v>10</v>
      </c>
      <c r="G2894" s="6">
        <f t="shared" si="91"/>
        <v>4.9996826525224378</v>
      </c>
      <c r="H2894" s="4">
        <f>E2894*G2894*Inputs!$B$4/SUMPRODUCT($E$5:$E$6785,$G$5:$G$6785)</f>
        <v>22011.15445431889</v>
      </c>
    </row>
    <row r="2895" spans="1:8" x14ac:dyDescent="0.2">
      <c r="A2895" s="167" t="s">
        <v>9535</v>
      </c>
      <c r="B2895" s="163" t="s">
        <v>9642</v>
      </c>
      <c r="C2895" s="164" t="s">
        <v>9643</v>
      </c>
      <c r="D2895">
        <v>115.3</v>
      </c>
      <c r="E2895" s="4">
        <v>8142</v>
      </c>
      <c r="F2895">
        <f t="shared" si="90"/>
        <v>6</v>
      </c>
      <c r="G2895" s="6">
        <f t="shared" si="91"/>
        <v>2.4451266266449672</v>
      </c>
      <c r="H2895" s="4">
        <f>E2895*G2895*Inputs!$B$4/SUMPRODUCT($E$5:$E$6785,$G$5:$G$6785)</f>
        <v>9195.9026649225361</v>
      </c>
    </row>
    <row r="2896" spans="1:8" x14ac:dyDescent="0.2">
      <c r="A2896" s="167" t="s">
        <v>9535</v>
      </c>
      <c r="B2896" s="163" t="s">
        <v>9644</v>
      </c>
      <c r="C2896" s="164" t="s">
        <v>9645</v>
      </c>
      <c r="D2896">
        <v>155.30000000000001</v>
      </c>
      <c r="E2896" s="4">
        <v>5966</v>
      </c>
      <c r="F2896">
        <f t="shared" si="90"/>
        <v>9</v>
      </c>
      <c r="G2896" s="6">
        <f t="shared" si="91"/>
        <v>4.1810192586709229</v>
      </c>
      <c r="H2896" s="4">
        <f>E2896*G2896*Inputs!$B$4/SUMPRODUCT($E$5:$E$6785,$G$5:$G$6785)</f>
        <v>11521.985643822627</v>
      </c>
    </row>
    <row r="2897" spans="1:8" x14ac:dyDescent="0.2">
      <c r="A2897" s="167" t="s">
        <v>9535</v>
      </c>
      <c r="B2897" s="163" t="s">
        <v>9646</v>
      </c>
      <c r="C2897" s="164" t="s">
        <v>9647</v>
      </c>
      <c r="D2897">
        <v>169.1</v>
      </c>
      <c r="E2897" s="4">
        <v>13978</v>
      </c>
      <c r="F2897">
        <f t="shared" si="90"/>
        <v>10</v>
      </c>
      <c r="G2897" s="6">
        <f t="shared" si="91"/>
        <v>4.9996826525224378</v>
      </c>
      <c r="H2897" s="4">
        <f>E2897*G2897*Inputs!$B$4/SUMPRODUCT($E$5:$E$6785,$G$5:$G$6785)</f>
        <v>32281.178990921144</v>
      </c>
    </row>
    <row r="2898" spans="1:8" x14ac:dyDescent="0.2">
      <c r="A2898" s="167" t="s">
        <v>9535</v>
      </c>
      <c r="B2898" s="163" t="s">
        <v>9648</v>
      </c>
      <c r="C2898" s="164" t="s">
        <v>9649</v>
      </c>
      <c r="D2898">
        <v>55.9</v>
      </c>
      <c r="E2898" s="4">
        <v>7179</v>
      </c>
      <c r="F2898">
        <f t="shared" si="90"/>
        <v>1</v>
      </c>
      <c r="G2898" s="6">
        <f t="shared" si="91"/>
        <v>1</v>
      </c>
      <c r="H2898" s="4">
        <f>E2898*G2898*Inputs!$B$4/SUMPRODUCT($E$5:$E$6785,$G$5:$G$6785)</f>
        <v>3316.0866182317413</v>
      </c>
    </row>
    <row r="2899" spans="1:8" x14ac:dyDescent="0.2">
      <c r="A2899" s="167" t="s">
        <v>9535</v>
      </c>
      <c r="B2899" s="163" t="s">
        <v>9650</v>
      </c>
      <c r="C2899" s="164" t="s">
        <v>9651</v>
      </c>
      <c r="D2899">
        <v>94.4</v>
      </c>
      <c r="E2899" s="4">
        <v>7764</v>
      </c>
      <c r="F2899">
        <f t="shared" si="90"/>
        <v>4</v>
      </c>
      <c r="G2899" s="6">
        <f t="shared" si="91"/>
        <v>1.7099397688077311</v>
      </c>
      <c r="H2899" s="4">
        <f>E2899*G2899*Inputs!$B$4/SUMPRODUCT($E$5:$E$6785,$G$5:$G$6785)</f>
        <v>6132.3686173099204</v>
      </c>
    </row>
    <row r="2900" spans="1:8" x14ac:dyDescent="0.2">
      <c r="A2900" s="167" t="s">
        <v>9535</v>
      </c>
      <c r="B2900" s="163" t="s">
        <v>9652</v>
      </c>
      <c r="C2900" s="164" t="s">
        <v>9653</v>
      </c>
      <c r="D2900">
        <v>170.2</v>
      </c>
      <c r="E2900" s="4">
        <v>9735</v>
      </c>
      <c r="F2900">
        <f t="shared" si="90"/>
        <v>10</v>
      </c>
      <c r="G2900" s="6">
        <f t="shared" si="91"/>
        <v>4.9996826525224378</v>
      </c>
      <c r="H2900" s="4">
        <f>E2900*G2900*Inputs!$B$4/SUMPRODUCT($E$5:$E$6785,$G$5:$G$6785)</f>
        <v>22482.277684691471</v>
      </c>
    </row>
    <row r="2901" spans="1:8" x14ac:dyDescent="0.2">
      <c r="A2901" s="167" t="s">
        <v>9535</v>
      </c>
      <c r="B2901" s="163" t="s">
        <v>9654</v>
      </c>
      <c r="C2901" s="164" t="s">
        <v>9655</v>
      </c>
      <c r="D2901">
        <v>65.900000000000006</v>
      </c>
      <c r="E2901" s="4">
        <v>7446</v>
      </c>
      <c r="F2901">
        <f t="shared" si="90"/>
        <v>2</v>
      </c>
      <c r="G2901" s="6">
        <f t="shared" si="91"/>
        <v>1.195804741189294</v>
      </c>
      <c r="H2901" s="4">
        <f>E2901*G2901*Inputs!$B$4/SUMPRODUCT($E$5:$E$6785,$G$5:$G$6785)</f>
        <v>4112.872207640934</v>
      </c>
    </row>
    <row r="2902" spans="1:8" x14ac:dyDescent="0.2">
      <c r="A2902" s="167" t="s">
        <v>9535</v>
      </c>
      <c r="B2902" s="163" t="s">
        <v>9656</v>
      </c>
      <c r="C2902" s="164" t="s">
        <v>9657</v>
      </c>
      <c r="D2902">
        <v>115</v>
      </c>
      <c r="E2902" s="4">
        <v>12063</v>
      </c>
      <c r="F2902">
        <f t="shared" si="90"/>
        <v>6</v>
      </c>
      <c r="G2902" s="6">
        <f t="shared" si="91"/>
        <v>2.4451266266449672</v>
      </c>
      <c r="H2902" s="4">
        <f>E2902*G2902*Inputs!$B$4/SUMPRODUCT($E$5:$E$6785,$G$5:$G$6785)</f>
        <v>13624.437957130995</v>
      </c>
    </row>
    <row r="2903" spans="1:8" x14ac:dyDescent="0.2">
      <c r="A2903" s="167" t="s">
        <v>9535</v>
      </c>
      <c r="B2903" s="163" t="s">
        <v>9658</v>
      </c>
      <c r="C2903" s="164" t="s">
        <v>9659</v>
      </c>
      <c r="D2903">
        <v>80.900000000000006</v>
      </c>
      <c r="E2903" s="4">
        <v>11527</v>
      </c>
      <c r="F2903">
        <f t="shared" si="90"/>
        <v>3</v>
      </c>
      <c r="G2903" s="6">
        <f t="shared" si="91"/>
        <v>1.4299489790507947</v>
      </c>
      <c r="H2903" s="4">
        <f>E2903*G2903*Inputs!$B$4/SUMPRODUCT($E$5:$E$6785,$G$5:$G$6785)</f>
        <v>7613.7523734955448</v>
      </c>
    </row>
    <row r="2904" spans="1:8" x14ac:dyDescent="0.2">
      <c r="A2904" s="167" t="s">
        <v>9535</v>
      </c>
      <c r="B2904" s="163" t="s">
        <v>9660</v>
      </c>
      <c r="C2904" s="164" t="s">
        <v>9661</v>
      </c>
      <c r="D2904">
        <v>160.69999999999999</v>
      </c>
      <c r="E2904" s="4">
        <v>13250</v>
      </c>
      <c r="F2904">
        <f t="shared" si="90"/>
        <v>9</v>
      </c>
      <c r="G2904" s="6">
        <f t="shared" si="91"/>
        <v>4.1810192586709229</v>
      </c>
      <c r="H2904" s="4">
        <f>E2904*G2904*Inputs!$B$4/SUMPRODUCT($E$5:$E$6785,$G$5:$G$6785)</f>
        <v>25589.391515362022</v>
      </c>
    </row>
    <row r="2905" spans="1:8" x14ac:dyDescent="0.2">
      <c r="A2905" s="167" t="s">
        <v>9535</v>
      </c>
      <c r="B2905" s="163" t="s">
        <v>9662</v>
      </c>
      <c r="C2905" s="164" t="s">
        <v>9663</v>
      </c>
      <c r="D2905">
        <v>105.4</v>
      </c>
      <c r="E2905" s="4">
        <v>5629</v>
      </c>
      <c r="F2905">
        <f t="shared" si="90"/>
        <v>5</v>
      </c>
      <c r="G2905" s="6">
        <f t="shared" si="91"/>
        <v>2.0447540826884101</v>
      </c>
      <c r="H2905" s="4">
        <f>E2905*G2905*Inputs!$B$4/SUMPRODUCT($E$5:$E$6785,$G$5:$G$6785)</f>
        <v>5316.603164017215</v>
      </c>
    </row>
    <row r="2906" spans="1:8" x14ac:dyDescent="0.2">
      <c r="A2906" s="167" t="s">
        <v>9535</v>
      </c>
      <c r="B2906" s="163" t="s">
        <v>9664</v>
      </c>
      <c r="C2906" s="164" t="s">
        <v>9665</v>
      </c>
      <c r="D2906">
        <v>128.30000000000001</v>
      </c>
      <c r="E2906" s="4">
        <v>8855</v>
      </c>
      <c r="F2906">
        <f t="shared" si="90"/>
        <v>7</v>
      </c>
      <c r="G2906" s="6">
        <f t="shared" si="91"/>
        <v>2.9238940129502371</v>
      </c>
      <c r="H2906" s="4">
        <f>E2906*G2906*Inputs!$B$4/SUMPRODUCT($E$5:$E$6785,$G$5:$G$6785)</f>
        <v>11959.474696040705</v>
      </c>
    </row>
    <row r="2907" spans="1:8" x14ac:dyDescent="0.2">
      <c r="A2907" s="167" t="s">
        <v>9535</v>
      </c>
      <c r="B2907" s="163" t="s">
        <v>13446</v>
      </c>
      <c r="C2907" s="164" t="s">
        <v>13447</v>
      </c>
      <c r="D2907">
        <v>103.9</v>
      </c>
      <c r="E2907" s="4">
        <v>6311</v>
      </c>
      <c r="F2907">
        <f t="shared" si="90"/>
        <v>5</v>
      </c>
      <c r="G2907" s="6">
        <f t="shared" si="91"/>
        <v>2.0447540826884101</v>
      </c>
      <c r="H2907" s="4">
        <f>E2907*G2907*Inputs!$B$4/SUMPRODUCT($E$5:$E$6785,$G$5:$G$6785)</f>
        <v>5960.7536983678547</v>
      </c>
    </row>
    <row r="2908" spans="1:8" x14ac:dyDescent="0.2">
      <c r="A2908" s="167" t="s">
        <v>9535</v>
      </c>
      <c r="B2908" s="163" t="s">
        <v>13448</v>
      </c>
      <c r="C2908" s="164" t="s">
        <v>13449</v>
      </c>
      <c r="D2908">
        <v>133.80000000000001</v>
      </c>
      <c r="E2908" s="4">
        <v>6193</v>
      </c>
      <c r="F2908">
        <f t="shared" si="90"/>
        <v>7</v>
      </c>
      <c r="G2908" s="6">
        <f t="shared" si="91"/>
        <v>2.9238940129502371</v>
      </c>
      <c r="H2908" s="4">
        <f>E2908*G2908*Inputs!$B$4/SUMPRODUCT($E$5:$E$6785,$G$5:$G$6785)</f>
        <v>8364.204042075673</v>
      </c>
    </row>
    <row r="2909" spans="1:8" x14ac:dyDescent="0.2">
      <c r="A2909" s="167" t="s">
        <v>13452</v>
      </c>
      <c r="B2909" s="163" t="s">
        <v>13450</v>
      </c>
      <c r="C2909" s="164" t="s">
        <v>13451</v>
      </c>
      <c r="D2909">
        <v>55.4</v>
      </c>
      <c r="E2909" s="4">
        <v>6227</v>
      </c>
      <c r="F2909">
        <f t="shared" si="90"/>
        <v>1</v>
      </c>
      <c r="G2909" s="6">
        <f t="shared" si="91"/>
        <v>1</v>
      </c>
      <c r="H2909" s="4">
        <f>E2909*G2909*Inputs!$B$4/SUMPRODUCT($E$5:$E$6785,$G$5:$G$6785)</f>
        <v>2876.3436929557115</v>
      </c>
    </row>
    <row r="2910" spans="1:8" x14ac:dyDescent="0.2">
      <c r="A2910" s="167" t="s">
        <v>13452</v>
      </c>
      <c r="B2910" s="163" t="s">
        <v>13453</v>
      </c>
      <c r="C2910" s="164" t="s">
        <v>13454</v>
      </c>
      <c r="D2910">
        <v>127.7</v>
      </c>
      <c r="E2910" s="4">
        <v>5523</v>
      </c>
      <c r="F2910">
        <f t="shared" si="90"/>
        <v>7</v>
      </c>
      <c r="G2910" s="6">
        <f t="shared" si="91"/>
        <v>2.9238940129502371</v>
      </c>
      <c r="H2910" s="4">
        <f>E2910*G2910*Inputs!$B$4/SUMPRODUCT($E$5:$E$6785,$G$5:$G$6785)</f>
        <v>7459.3087234593795</v>
      </c>
    </row>
    <row r="2911" spans="1:8" x14ac:dyDescent="0.2">
      <c r="A2911" s="167" t="s">
        <v>13452</v>
      </c>
      <c r="B2911" s="163" t="s">
        <v>8872</v>
      </c>
      <c r="C2911" s="164" t="s">
        <v>8873</v>
      </c>
      <c r="D2911">
        <v>105.1</v>
      </c>
      <c r="E2911" s="4">
        <v>5759</v>
      </c>
      <c r="F2911">
        <f t="shared" si="90"/>
        <v>5</v>
      </c>
      <c r="G2911" s="6">
        <f t="shared" si="91"/>
        <v>2.0447540826884101</v>
      </c>
      <c r="H2911" s="4">
        <f>E2911*G2911*Inputs!$B$4/SUMPRODUCT($E$5:$E$6785,$G$5:$G$6785)</f>
        <v>5439.3884564887458</v>
      </c>
    </row>
    <row r="2912" spans="1:8" x14ac:dyDescent="0.2">
      <c r="A2912" s="167" t="s">
        <v>13452</v>
      </c>
      <c r="B2912" s="163" t="s">
        <v>8874</v>
      </c>
      <c r="C2912" s="164" t="s">
        <v>8875</v>
      </c>
      <c r="D2912">
        <v>67.5</v>
      </c>
      <c r="E2912" s="4">
        <v>8546</v>
      </c>
      <c r="F2912">
        <f t="shared" si="90"/>
        <v>2</v>
      </c>
      <c r="G2912" s="6">
        <f t="shared" si="91"/>
        <v>1.195804741189294</v>
      </c>
      <c r="H2912" s="4">
        <f>E2912*G2912*Inputs!$B$4/SUMPRODUCT($E$5:$E$6785,$G$5:$G$6785)</f>
        <v>4720.4681555868156</v>
      </c>
    </row>
    <row r="2913" spans="1:8" x14ac:dyDescent="0.2">
      <c r="A2913" s="167" t="s">
        <v>13452</v>
      </c>
      <c r="B2913" s="163" t="s">
        <v>8876</v>
      </c>
      <c r="C2913" s="164" t="s">
        <v>8877</v>
      </c>
      <c r="D2913">
        <v>90</v>
      </c>
      <c r="E2913" s="4">
        <v>10591</v>
      </c>
      <c r="F2913">
        <f t="shared" si="90"/>
        <v>4</v>
      </c>
      <c r="G2913" s="6">
        <f t="shared" si="91"/>
        <v>1.7099397688077311</v>
      </c>
      <c r="H2913" s="4">
        <f>E2913*G2913*Inputs!$B$4/SUMPRODUCT($E$5:$E$6785,$G$5:$G$6785)</f>
        <v>8365.2648152922939</v>
      </c>
    </row>
    <row r="2914" spans="1:8" x14ac:dyDescent="0.2">
      <c r="A2914" s="167" t="s">
        <v>13452</v>
      </c>
      <c r="B2914" s="163" t="s">
        <v>8878</v>
      </c>
      <c r="C2914" s="164" t="s">
        <v>8879</v>
      </c>
      <c r="D2914">
        <v>89.5</v>
      </c>
      <c r="E2914" s="4">
        <v>7904</v>
      </c>
      <c r="F2914">
        <f t="shared" si="90"/>
        <v>4</v>
      </c>
      <c r="G2914" s="6">
        <f t="shared" si="91"/>
        <v>1.7099397688077311</v>
      </c>
      <c r="H2914" s="4">
        <f>E2914*G2914*Inputs!$B$4/SUMPRODUCT($E$5:$E$6785,$G$5:$G$6785)</f>
        <v>6242.947134365998</v>
      </c>
    </row>
    <row r="2915" spans="1:8" x14ac:dyDescent="0.2">
      <c r="A2915" s="167" t="s">
        <v>13452</v>
      </c>
      <c r="B2915" s="163" t="s">
        <v>8880</v>
      </c>
      <c r="C2915" s="164" t="s">
        <v>8881</v>
      </c>
      <c r="D2915">
        <v>95.4</v>
      </c>
      <c r="E2915" s="4">
        <v>9208</v>
      </c>
      <c r="F2915">
        <f t="shared" si="90"/>
        <v>4</v>
      </c>
      <c r="G2915" s="6">
        <f t="shared" si="91"/>
        <v>1.7099397688077311</v>
      </c>
      <c r="H2915" s="4">
        <f>E2915*G2915*Inputs!$B$4/SUMPRODUCT($E$5:$E$6785,$G$5:$G$6785)</f>
        <v>7272.9070360883243</v>
      </c>
    </row>
    <row r="2916" spans="1:8" x14ac:dyDescent="0.2">
      <c r="A2916" s="167" t="s">
        <v>13452</v>
      </c>
      <c r="B2916" s="163" t="s">
        <v>8882</v>
      </c>
      <c r="C2916" s="164" t="s">
        <v>11379</v>
      </c>
      <c r="D2916">
        <v>78.599999999999994</v>
      </c>
      <c r="E2916" s="4">
        <v>6730</v>
      </c>
      <c r="F2916">
        <f t="shared" si="90"/>
        <v>3</v>
      </c>
      <c r="G2916" s="6">
        <f t="shared" si="91"/>
        <v>1.4299489790507947</v>
      </c>
      <c r="H2916" s="4">
        <f>E2916*G2916*Inputs!$B$4/SUMPRODUCT($E$5:$E$6785,$G$5:$G$6785)</f>
        <v>4445.2635962197455</v>
      </c>
    </row>
    <row r="2917" spans="1:8" x14ac:dyDescent="0.2">
      <c r="A2917" s="167" t="s">
        <v>13452</v>
      </c>
      <c r="B2917" s="163" t="s">
        <v>11380</v>
      </c>
      <c r="C2917" s="164" t="s">
        <v>11381</v>
      </c>
      <c r="D2917">
        <v>60.4</v>
      </c>
      <c r="E2917" s="4">
        <v>5646</v>
      </c>
      <c r="F2917">
        <f t="shared" si="90"/>
        <v>1</v>
      </c>
      <c r="G2917" s="6">
        <f t="shared" si="91"/>
        <v>1</v>
      </c>
      <c r="H2917" s="4">
        <f>E2917*G2917*Inputs!$B$4/SUMPRODUCT($E$5:$E$6785,$G$5:$G$6785)</f>
        <v>2607.9711723828405</v>
      </c>
    </row>
    <row r="2918" spans="1:8" x14ac:dyDescent="0.2">
      <c r="A2918" s="167" t="s">
        <v>13452</v>
      </c>
      <c r="B2918" s="163" t="s">
        <v>11382</v>
      </c>
      <c r="C2918" s="164" t="s">
        <v>11383</v>
      </c>
      <c r="D2918">
        <v>97.1</v>
      </c>
      <c r="E2918" s="4">
        <v>8596</v>
      </c>
      <c r="F2918">
        <f t="shared" si="90"/>
        <v>4</v>
      </c>
      <c r="G2918" s="6">
        <f t="shared" si="91"/>
        <v>1.7099397688077311</v>
      </c>
      <c r="H2918" s="4">
        <f>E2918*G2918*Inputs!$B$4/SUMPRODUCT($E$5:$E$6785,$G$5:$G$6785)</f>
        <v>6789.5209472431843</v>
      </c>
    </row>
    <row r="2919" spans="1:8" x14ac:dyDescent="0.2">
      <c r="A2919" s="167" t="s">
        <v>13452</v>
      </c>
      <c r="B2919" s="163" t="s">
        <v>11384</v>
      </c>
      <c r="C2919" s="164" t="s">
        <v>11385</v>
      </c>
      <c r="D2919">
        <v>86.6</v>
      </c>
      <c r="E2919" s="4">
        <v>6525</v>
      </c>
      <c r="F2919">
        <f t="shared" si="90"/>
        <v>3</v>
      </c>
      <c r="G2919" s="6">
        <f t="shared" si="91"/>
        <v>1.4299489790507947</v>
      </c>
      <c r="H2919" s="4">
        <f>E2919*G2919*Inputs!$B$4/SUMPRODUCT($E$5:$E$6785,$G$5:$G$6785)</f>
        <v>4309.8580929173613</v>
      </c>
    </row>
    <row r="2920" spans="1:8" x14ac:dyDescent="0.2">
      <c r="A2920" s="167" t="s">
        <v>13452</v>
      </c>
      <c r="B2920" s="163" t="s">
        <v>11386</v>
      </c>
      <c r="C2920" s="164" t="s">
        <v>11387</v>
      </c>
      <c r="D2920">
        <v>152.9</v>
      </c>
      <c r="E2920" s="4">
        <v>8939</v>
      </c>
      <c r="F2920">
        <f t="shared" si="90"/>
        <v>9</v>
      </c>
      <c r="G2920" s="6">
        <f t="shared" si="91"/>
        <v>4.1810192586709229</v>
      </c>
      <c r="H2920" s="4">
        <f>E2920*G2920*Inputs!$B$4/SUMPRODUCT($E$5:$E$6785,$G$5:$G$6785)</f>
        <v>17263.665717420459</v>
      </c>
    </row>
    <row r="2921" spans="1:8" x14ac:dyDescent="0.2">
      <c r="A2921" s="167" t="s">
        <v>13452</v>
      </c>
      <c r="B2921" s="163" t="s">
        <v>11388</v>
      </c>
      <c r="C2921" s="164" t="s">
        <v>11389</v>
      </c>
      <c r="D2921">
        <v>98.8</v>
      </c>
      <c r="E2921" s="4">
        <v>6588</v>
      </c>
      <c r="F2921">
        <f t="shared" si="90"/>
        <v>4</v>
      </c>
      <c r="G2921" s="6">
        <f t="shared" si="91"/>
        <v>1.7099397688077311</v>
      </c>
      <c r="H2921" s="4">
        <f>E2921*G2921*Inputs!$B$4/SUMPRODUCT($E$5:$E$6785,$G$5:$G$6785)</f>
        <v>5203.5090740388659</v>
      </c>
    </row>
    <row r="2922" spans="1:8" x14ac:dyDescent="0.2">
      <c r="A2922" s="167" t="s">
        <v>13452</v>
      </c>
      <c r="B2922" s="163" t="s">
        <v>11390</v>
      </c>
      <c r="C2922" s="164" t="s">
        <v>11391</v>
      </c>
      <c r="D2922">
        <v>60.3</v>
      </c>
      <c r="E2922" s="4">
        <v>5770</v>
      </c>
      <c r="F2922">
        <f t="shared" si="90"/>
        <v>1</v>
      </c>
      <c r="G2922" s="6">
        <f t="shared" si="91"/>
        <v>1</v>
      </c>
      <c r="H2922" s="4">
        <f>E2922*G2922*Inputs!$B$4/SUMPRODUCT($E$5:$E$6785,$G$5:$G$6785)</f>
        <v>2665.2486122297182</v>
      </c>
    </row>
    <row r="2923" spans="1:8" x14ac:dyDescent="0.2">
      <c r="A2923" s="167" t="s">
        <v>13452</v>
      </c>
      <c r="B2923" s="163" t="s">
        <v>11392</v>
      </c>
      <c r="C2923" s="164" t="s">
        <v>11393</v>
      </c>
      <c r="D2923">
        <v>123.1</v>
      </c>
      <c r="E2923" s="4">
        <v>8549</v>
      </c>
      <c r="F2923">
        <f t="shared" si="90"/>
        <v>6</v>
      </c>
      <c r="G2923" s="6">
        <f t="shared" si="91"/>
        <v>2.4451266266449672</v>
      </c>
      <c r="H2923" s="4">
        <f>E2923*G2923*Inputs!$B$4/SUMPRODUCT($E$5:$E$6785,$G$5:$G$6785)</f>
        <v>9655.5848541418291</v>
      </c>
    </row>
    <row r="2924" spans="1:8" x14ac:dyDescent="0.2">
      <c r="A2924" s="167" t="s">
        <v>13452</v>
      </c>
      <c r="B2924" s="163" t="s">
        <v>11394</v>
      </c>
      <c r="C2924" s="164" t="s">
        <v>11395</v>
      </c>
      <c r="D2924">
        <v>66.900000000000006</v>
      </c>
      <c r="E2924" s="4">
        <v>6255</v>
      </c>
      <c r="F2924">
        <f t="shared" si="90"/>
        <v>2</v>
      </c>
      <c r="G2924" s="6">
        <f t="shared" si="91"/>
        <v>1.195804741189294</v>
      </c>
      <c r="H2924" s="4">
        <f>E2924*G2924*Inputs!$B$4/SUMPRODUCT($E$5:$E$6785,$G$5:$G$6785)</f>
        <v>3455.0115040013488</v>
      </c>
    </row>
    <row r="2925" spans="1:8" x14ac:dyDescent="0.2">
      <c r="A2925" s="167" t="s">
        <v>13452</v>
      </c>
      <c r="B2925" s="163" t="s">
        <v>11396</v>
      </c>
      <c r="C2925" s="164" t="s">
        <v>11397</v>
      </c>
      <c r="D2925">
        <v>143.1</v>
      </c>
      <c r="E2925" s="4">
        <v>7313</v>
      </c>
      <c r="F2925">
        <f t="shared" si="90"/>
        <v>8</v>
      </c>
      <c r="G2925" s="6">
        <f t="shared" si="91"/>
        <v>3.4964063234208851</v>
      </c>
      <c r="H2925" s="4">
        <f>E2925*G2925*Inputs!$B$4/SUMPRODUCT($E$5:$E$6785,$G$5:$G$6785)</f>
        <v>11810.801843453111</v>
      </c>
    </row>
    <row r="2926" spans="1:8" x14ac:dyDescent="0.2">
      <c r="A2926" s="167" t="s">
        <v>13452</v>
      </c>
      <c r="B2926" s="163" t="s">
        <v>11398</v>
      </c>
      <c r="C2926" s="164" t="s">
        <v>11399</v>
      </c>
      <c r="D2926">
        <v>72.2</v>
      </c>
      <c r="E2926" s="4">
        <v>6152</v>
      </c>
      <c r="F2926">
        <f t="shared" si="90"/>
        <v>2</v>
      </c>
      <c r="G2926" s="6">
        <f t="shared" si="91"/>
        <v>1.195804741189294</v>
      </c>
      <c r="H2926" s="4">
        <f>E2926*G2926*Inputs!$B$4/SUMPRODUCT($E$5:$E$6785,$G$5:$G$6785)</f>
        <v>3398.1184288755076</v>
      </c>
    </row>
    <row r="2927" spans="1:8" x14ac:dyDescent="0.2">
      <c r="A2927" s="167" t="s">
        <v>13452</v>
      </c>
      <c r="B2927" s="163" t="s">
        <v>11400</v>
      </c>
      <c r="C2927" s="164" t="s">
        <v>11401</v>
      </c>
      <c r="D2927">
        <v>74.8</v>
      </c>
      <c r="E2927" s="4">
        <v>9793</v>
      </c>
      <c r="F2927">
        <f t="shared" si="90"/>
        <v>3</v>
      </c>
      <c r="G2927" s="6">
        <f t="shared" si="91"/>
        <v>1.4299489790507947</v>
      </c>
      <c r="H2927" s="4">
        <f>E2927*G2927*Inputs!$B$4/SUMPRODUCT($E$5:$E$6785,$G$5:$G$6785)</f>
        <v>6468.4199699524479</v>
      </c>
    </row>
    <row r="2928" spans="1:8" x14ac:dyDescent="0.2">
      <c r="A2928" s="167" t="s">
        <v>13452</v>
      </c>
      <c r="B2928" s="163" t="s">
        <v>11402</v>
      </c>
      <c r="C2928" s="164" t="s">
        <v>11403</v>
      </c>
      <c r="D2928">
        <v>67.3</v>
      </c>
      <c r="E2928" s="4">
        <v>5938</v>
      </c>
      <c r="F2928">
        <f t="shared" si="90"/>
        <v>2</v>
      </c>
      <c r="G2928" s="6">
        <f t="shared" si="91"/>
        <v>1.195804741189294</v>
      </c>
      <c r="H2928" s="4">
        <f>E2928*G2928*Inputs!$B$4/SUMPRODUCT($E$5:$E$6785,$G$5:$G$6785)</f>
        <v>3279.9133990024002</v>
      </c>
    </row>
    <row r="2929" spans="1:8" x14ac:dyDescent="0.2">
      <c r="A2929" s="167" t="s">
        <v>13452</v>
      </c>
      <c r="B2929" s="163" t="s">
        <v>11404</v>
      </c>
      <c r="C2929" s="164" t="s">
        <v>11405</v>
      </c>
      <c r="D2929">
        <v>83.5</v>
      </c>
      <c r="E2929" s="4">
        <v>10839</v>
      </c>
      <c r="F2929">
        <f t="shared" si="90"/>
        <v>3</v>
      </c>
      <c r="G2929" s="6">
        <f t="shared" si="91"/>
        <v>1.4299489790507947</v>
      </c>
      <c r="H2929" s="4">
        <f>E2929*G2929*Inputs!$B$4/SUMPRODUCT($E$5:$E$6785,$G$5:$G$6785)</f>
        <v>7159.3182941197365</v>
      </c>
    </row>
    <row r="2930" spans="1:8" x14ac:dyDescent="0.2">
      <c r="A2930" s="167" t="s">
        <v>13452</v>
      </c>
      <c r="B2930" s="163" t="s">
        <v>11406</v>
      </c>
      <c r="C2930" s="164" t="s">
        <v>11407</v>
      </c>
      <c r="D2930">
        <v>96</v>
      </c>
      <c r="E2930" s="4">
        <v>10282</v>
      </c>
      <c r="F2930">
        <f t="shared" si="90"/>
        <v>4</v>
      </c>
      <c r="G2930" s="6">
        <f t="shared" si="91"/>
        <v>1.7099397688077311</v>
      </c>
      <c r="H2930" s="4">
        <f>E2930*G2930*Inputs!$B$4/SUMPRODUCT($E$5:$E$6785,$G$5:$G$6785)</f>
        <v>8121.2022312185227</v>
      </c>
    </row>
    <row r="2931" spans="1:8" x14ac:dyDescent="0.2">
      <c r="A2931" s="167" t="s">
        <v>13452</v>
      </c>
      <c r="B2931" s="163" t="s">
        <v>11408</v>
      </c>
      <c r="C2931" s="164" t="s">
        <v>7715</v>
      </c>
      <c r="D2931">
        <v>64.8</v>
      </c>
      <c r="E2931" s="4">
        <v>11624</v>
      </c>
      <c r="F2931">
        <f t="shared" si="90"/>
        <v>2</v>
      </c>
      <c r="G2931" s="6">
        <f t="shared" si="91"/>
        <v>1.195804741189294</v>
      </c>
      <c r="H2931" s="4">
        <f>E2931*G2931*Inputs!$B$4/SUMPRODUCT($E$5:$E$6785,$G$5:$G$6785)</f>
        <v>6420.6320899299253</v>
      </c>
    </row>
    <row r="2932" spans="1:8" x14ac:dyDescent="0.2">
      <c r="A2932" s="167" t="s">
        <v>7718</v>
      </c>
      <c r="B2932" s="163" t="s">
        <v>7716</v>
      </c>
      <c r="C2932" s="164" t="s">
        <v>7717</v>
      </c>
      <c r="D2932">
        <v>105</v>
      </c>
      <c r="E2932" s="4">
        <v>5576</v>
      </c>
      <c r="F2932">
        <f t="shared" si="90"/>
        <v>5</v>
      </c>
      <c r="G2932" s="6">
        <f t="shared" si="91"/>
        <v>2.0447540826884101</v>
      </c>
      <c r="H2932" s="4">
        <f>E2932*G2932*Inputs!$B$4/SUMPRODUCT($E$5:$E$6785,$G$5:$G$6785)</f>
        <v>5266.5445447788234</v>
      </c>
    </row>
    <row r="2933" spans="1:8" x14ac:dyDescent="0.2">
      <c r="A2933" s="167" t="s">
        <v>7718</v>
      </c>
      <c r="B2933" s="163" t="s">
        <v>7719</v>
      </c>
      <c r="C2933" s="164" t="s">
        <v>7720</v>
      </c>
      <c r="D2933">
        <v>89.8</v>
      </c>
      <c r="E2933" s="4">
        <v>6104</v>
      </c>
      <c r="F2933">
        <f t="shared" si="90"/>
        <v>4</v>
      </c>
      <c r="G2933" s="6">
        <f t="shared" si="91"/>
        <v>1.7099397688077311</v>
      </c>
      <c r="H2933" s="4">
        <f>E2933*G2933*Inputs!$B$4/SUMPRODUCT($E$5:$E$6785,$G$5:$G$6785)</f>
        <v>4821.223343644996</v>
      </c>
    </row>
    <row r="2934" spans="1:8" x14ac:dyDescent="0.2">
      <c r="A2934" s="167" t="s">
        <v>7718</v>
      </c>
      <c r="B2934" s="163" t="s">
        <v>7721</v>
      </c>
      <c r="C2934" s="164" t="s">
        <v>7564</v>
      </c>
      <c r="D2934">
        <v>109</v>
      </c>
      <c r="E2934" s="4">
        <v>5337</v>
      </c>
      <c r="F2934">
        <f t="shared" si="90"/>
        <v>5</v>
      </c>
      <c r="G2934" s="6">
        <f t="shared" si="91"/>
        <v>2.0447540826884101</v>
      </c>
      <c r="H2934" s="4">
        <f>E2934*G2934*Inputs!$B$4/SUMPRODUCT($E$5:$E$6785,$G$5:$G$6785)</f>
        <v>5040.8085070811658</v>
      </c>
    </row>
    <row r="2935" spans="1:8" x14ac:dyDescent="0.2">
      <c r="A2935" s="167" t="s">
        <v>7718</v>
      </c>
      <c r="B2935" s="163" t="s">
        <v>7565</v>
      </c>
      <c r="C2935" s="164" t="s">
        <v>7566</v>
      </c>
      <c r="D2935">
        <v>76.7</v>
      </c>
      <c r="E2935" s="4">
        <v>6307</v>
      </c>
      <c r="F2935">
        <f t="shared" si="90"/>
        <v>3</v>
      </c>
      <c r="G2935" s="6">
        <f t="shared" si="91"/>
        <v>1.4299489790507947</v>
      </c>
      <c r="H2935" s="4">
        <f>E2935*G2935*Inputs!$B$4/SUMPRODUCT($E$5:$E$6785,$G$5:$G$6785)</f>
        <v>4165.8658991616549</v>
      </c>
    </row>
    <row r="2936" spans="1:8" x14ac:dyDescent="0.2">
      <c r="A2936" s="167" t="s">
        <v>7718</v>
      </c>
      <c r="B2936" s="163" t="s">
        <v>7567</v>
      </c>
      <c r="C2936" s="164" t="s">
        <v>7568</v>
      </c>
      <c r="D2936">
        <v>135.69999999999999</v>
      </c>
      <c r="E2936" s="4">
        <v>8086</v>
      </c>
      <c r="F2936">
        <f t="shared" si="90"/>
        <v>7</v>
      </c>
      <c r="G2936" s="6">
        <f t="shared" si="91"/>
        <v>2.9238940129502371</v>
      </c>
      <c r="H2936" s="4">
        <f>E2936*G2936*Inputs!$B$4/SUMPRODUCT($E$5:$E$6785,$G$5:$G$6785)</f>
        <v>10920.870964673646</v>
      </c>
    </row>
    <row r="2937" spans="1:8" x14ac:dyDescent="0.2">
      <c r="A2937" s="167" t="s">
        <v>7718</v>
      </c>
      <c r="B2937" s="163" t="s">
        <v>7569</v>
      </c>
      <c r="C2937" s="164" t="s">
        <v>7570</v>
      </c>
      <c r="D2937">
        <v>86.4</v>
      </c>
      <c r="E2937" s="4">
        <v>8051</v>
      </c>
      <c r="F2937">
        <f t="shared" si="90"/>
        <v>3</v>
      </c>
      <c r="G2937" s="6">
        <f t="shared" si="91"/>
        <v>1.4299489790507947</v>
      </c>
      <c r="H2937" s="4">
        <f>E2937*G2937*Inputs!$B$4/SUMPRODUCT($E$5:$E$6785,$G$5:$G$6785)</f>
        <v>5317.8034492073075</v>
      </c>
    </row>
    <row r="2938" spans="1:8" x14ac:dyDescent="0.2">
      <c r="A2938" s="167" t="s">
        <v>7718</v>
      </c>
      <c r="B2938" s="163" t="s">
        <v>7571</v>
      </c>
      <c r="C2938" s="164" t="s">
        <v>7572</v>
      </c>
      <c r="D2938">
        <v>95.2</v>
      </c>
      <c r="E2938" s="4">
        <v>6121</v>
      </c>
      <c r="F2938">
        <f t="shared" si="90"/>
        <v>4</v>
      </c>
      <c r="G2938" s="6">
        <f t="shared" si="91"/>
        <v>1.7099397688077311</v>
      </c>
      <c r="H2938" s="4">
        <f>E2938*G2938*Inputs!$B$4/SUMPRODUCT($E$5:$E$6785,$G$5:$G$6785)</f>
        <v>4834.6507350018064</v>
      </c>
    </row>
    <row r="2939" spans="1:8" x14ac:dyDescent="0.2">
      <c r="A2939" s="167" t="s">
        <v>7718</v>
      </c>
      <c r="B2939" s="163" t="s">
        <v>7573</v>
      </c>
      <c r="C2939" s="164" t="s">
        <v>7574</v>
      </c>
      <c r="D2939">
        <v>111.4</v>
      </c>
      <c r="E2939" s="4">
        <v>6518</v>
      </c>
      <c r="F2939">
        <f t="shared" si="90"/>
        <v>5</v>
      </c>
      <c r="G2939" s="6">
        <f t="shared" si="91"/>
        <v>2.0447540826884101</v>
      </c>
      <c r="H2939" s="4">
        <f>E2939*G2939*Inputs!$B$4/SUMPRODUCT($E$5:$E$6785,$G$5:$G$6785)</f>
        <v>6156.265664072519</v>
      </c>
    </row>
    <row r="2940" spans="1:8" x14ac:dyDescent="0.2">
      <c r="A2940" s="167" t="s">
        <v>7718</v>
      </c>
      <c r="B2940" s="163" t="s">
        <v>7575</v>
      </c>
      <c r="C2940" s="164" t="s">
        <v>7576</v>
      </c>
      <c r="D2940">
        <v>151.6</v>
      </c>
      <c r="E2940" s="4">
        <v>8195</v>
      </c>
      <c r="F2940">
        <f t="shared" si="90"/>
        <v>9</v>
      </c>
      <c r="G2940" s="6">
        <f t="shared" si="91"/>
        <v>4.1810192586709229</v>
      </c>
      <c r="H2940" s="4">
        <f>E2940*G2940*Inputs!$B$4/SUMPRODUCT($E$5:$E$6785,$G$5:$G$6785)</f>
        <v>15826.79724289749</v>
      </c>
    </row>
    <row r="2941" spans="1:8" x14ac:dyDescent="0.2">
      <c r="A2941" s="167" t="s">
        <v>7718</v>
      </c>
      <c r="B2941" s="163" t="s">
        <v>7577</v>
      </c>
      <c r="C2941" s="164" t="s">
        <v>7578</v>
      </c>
      <c r="D2941">
        <v>80.2</v>
      </c>
      <c r="E2941" s="4">
        <v>9915</v>
      </c>
      <c r="F2941">
        <f t="shared" si="90"/>
        <v>3</v>
      </c>
      <c r="G2941" s="6">
        <f t="shared" si="91"/>
        <v>1.4299489790507947</v>
      </c>
      <c r="H2941" s="4">
        <f>E2941*G2941*Inputs!$B$4/SUMPRODUCT($E$5:$E$6785,$G$5:$G$6785)</f>
        <v>6549.0027572836225</v>
      </c>
    </row>
    <row r="2942" spans="1:8" x14ac:dyDescent="0.2">
      <c r="A2942" s="167" t="s">
        <v>7718</v>
      </c>
      <c r="B2942" s="163" t="s">
        <v>7579</v>
      </c>
      <c r="C2942" s="164" t="s">
        <v>7580</v>
      </c>
      <c r="D2942">
        <v>97.1</v>
      </c>
      <c r="E2942" s="4">
        <v>6530</v>
      </c>
      <c r="F2942">
        <f t="shared" si="90"/>
        <v>4</v>
      </c>
      <c r="G2942" s="6">
        <f t="shared" si="91"/>
        <v>1.7099397688077311</v>
      </c>
      <c r="H2942" s="4">
        <f>E2942*G2942*Inputs!$B$4/SUMPRODUCT($E$5:$E$6785,$G$5:$G$6785)</f>
        <v>5157.6979741156338</v>
      </c>
    </row>
    <row r="2943" spans="1:8" x14ac:dyDescent="0.2">
      <c r="A2943" s="167" t="s">
        <v>7718</v>
      </c>
      <c r="B2943" s="163" t="s">
        <v>7581</v>
      </c>
      <c r="C2943" s="164" t="s">
        <v>7582</v>
      </c>
      <c r="D2943">
        <v>115.5</v>
      </c>
      <c r="E2943" s="4">
        <v>6077</v>
      </c>
      <c r="F2943">
        <f t="shared" si="90"/>
        <v>6</v>
      </c>
      <c r="G2943" s="6">
        <f t="shared" si="91"/>
        <v>2.4451266266449672</v>
      </c>
      <c r="H2943" s="4">
        <f>E2943*G2943*Inputs!$B$4/SUMPRODUCT($E$5:$E$6785,$G$5:$G$6785)</f>
        <v>6863.6085107755171</v>
      </c>
    </row>
    <row r="2944" spans="1:8" x14ac:dyDescent="0.2">
      <c r="A2944" s="167" t="s">
        <v>7718</v>
      </c>
      <c r="B2944" s="163" t="s">
        <v>7583</v>
      </c>
      <c r="C2944" s="164" t="s">
        <v>7584</v>
      </c>
      <c r="D2944">
        <v>126.3</v>
      </c>
      <c r="E2944" s="4">
        <v>6061</v>
      </c>
      <c r="F2944">
        <f t="shared" si="90"/>
        <v>7</v>
      </c>
      <c r="G2944" s="6">
        <f t="shared" si="91"/>
        <v>2.9238940129502371</v>
      </c>
      <c r="H2944" s="4">
        <f>E2944*G2944*Inputs!$B$4/SUMPRODUCT($E$5:$E$6785,$G$5:$G$6785)</f>
        <v>8185.9261584079859</v>
      </c>
    </row>
    <row r="2945" spans="1:8" x14ac:dyDescent="0.2">
      <c r="A2945" s="167" t="s">
        <v>7718</v>
      </c>
      <c r="B2945" s="163" t="s">
        <v>7585</v>
      </c>
      <c r="C2945" s="164" t="s">
        <v>7586</v>
      </c>
      <c r="D2945">
        <v>118</v>
      </c>
      <c r="E2945" s="4">
        <v>9322</v>
      </c>
      <c r="F2945">
        <f t="shared" si="90"/>
        <v>6</v>
      </c>
      <c r="G2945" s="6">
        <f t="shared" si="91"/>
        <v>2.4451266266449672</v>
      </c>
      <c r="H2945" s="4">
        <f>E2945*G2945*Inputs!$B$4/SUMPRODUCT($E$5:$E$6785,$G$5:$G$6785)</f>
        <v>10528.642181577976</v>
      </c>
    </row>
    <row r="2946" spans="1:8" x14ac:dyDescent="0.2">
      <c r="A2946" s="167" t="s">
        <v>7718</v>
      </c>
      <c r="B2946" s="163" t="s">
        <v>7587</v>
      </c>
      <c r="C2946" s="164" t="s">
        <v>7588</v>
      </c>
      <c r="D2946">
        <v>64.2</v>
      </c>
      <c r="E2946" s="4">
        <v>6953</v>
      </c>
      <c r="F2946">
        <f t="shared" si="90"/>
        <v>2</v>
      </c>
      <c r="G2946" s="6">
        <f t="shared" si="91"/>
        <v>1.195804741189294</v>
      </c>
      <c r="H2946" s="4">
        <f>E2946*G2946*Inputs!$B$4/SUMPRODUCT($E$5:$E$6785,$G$5:$G$6785)</f>
        <v>3840.5587509706443</v>
      </c>
    </row>
    <row r="2947" spans="1:8" x14ac:dyDescent="0.2">
      <c r="A2947" s="167" t="s">
        <v>7718</v>
      </c>
      <c r="B2947" s="163" t="s">
        <v>7589</v>
      </c>
      <c r="C2947" s="164" t="s">
        <v>7590</v>
      </c>
      <c r="D2947">
        <v>126.1</v>
      </c>
      <c r="E2947" s="4">
        <v>9010</v>
      </c>
      <c r="F2947">
        <f t="shared" si="90"/>
        <v>7</v>
      </c>
      <c r="G2947" s="6">
        <f t="shared" si="91"/>
        <v>2.9238940129502371</v>
      </c>
      <c r="H2947" s="4">
        <f>E2947*G2947*Inputs!$B$4/SUMPRODUCT($E$5:$E$6785,$G$5:$G$6785)</f>
        <v>12168.816150347458</v>
      </c>
    </row>
    <row r="2948" spans="1:8" x14ac:dyDescent="0.2">
      <c r="A2948" s="167" t="s">
        <v>7718</v>
      </c>
      <c r="B2948" s="163" t="s">
        <v>7591</v>
      </c>
      <c r="C2948" s="164" t="s">
        <v>7592</v>
      </c>
      <c r="D2948">
        <v>155.1</v>
      </c>
      <c r="E2948" s="4">
        <v>7447</v>
      </c>
      <c r="F2948">
        <f t="shared" si="90"/>
        <v>9</v>
      </c>
      <c r="G2948" s="6">
        <f t="shared" si="91"/>
        <v>4.1810192586709229</v>
      </c>
      <c r="H2948" s="4">
        <f>E2948*G2948*Inputs!$B$4/SUMPRODUCT($E$5:$E$6785,$G$5:$G$6785)</f>
        <v>14382.20366904913</v>
      </c>
    </row>
    <row r="2949" spans="1:8" x14ac:dyDescent="0.2">
      <c r="A2949" s="167" t="s">
        <v>7718</v>
      </c>
      <c r="B2949" s="163" t="s">
        <v>7593</v>
      </c>
      <c r="C2949" s="164" t="s">
        <v>7594</v>
      </c>
      <c r="D2949">
        <v>116.4</v>
      </c>
      <c r="E2949" s="4">
        <v>9313</v>
      </c>
      <c r="F2949">
        <f t="shared" si="90"/>
        <v>6</v>
      </c>
      <c r="G2949" s="6">
        <f t="shared" si="91"/>
        <v>2.4451266266449672</v>
      </c>
      <c r="H2949" s="4">
        <f>E2949*G2949*Inputs!$B$4/SUMPRODUCT($E$5:$E$6785,$G$5:$G$6785)</f>
        <v>10518.477219162809</v>
      </c>
    </row>
    <row r="2950" spans="1:8" x14ac:dyDescent="0.2">
      <c r="A2950" s="167" t="s">
        <v>7718</v>
      </c>
      <c r="B2950" s="163" t="s">
        <v>7595</v>
      </c>
      <c r="C2950" s="164" t="s">
        <v>7596</v>
      </c>
      <c r="D2950">
        <v>94.3</v>
      </c>
      <c r="E2950" s="4">
        <v>7618</v>
      </c>
      <c r="F2950">
        <f t="shared" ref="F2950:F3013" si="92">VLOOKUP(D2950,$K$5:$L$15,2)</f>
        <v>4</v>
      </c>
      <c r="G2950" s="6">
        <f t="shared" ref="G2950:G3013" si="93">VLOOKUP(F2950,$L$5:$M$15,2,0)</f>
        <v>1.7099397688077311</v>
      </c>
      <c r="H2950" s="4">
        <f>E2950*G2950*Inputs!$B$4/SUMPRODUCT($E$5:$E$6785,$G$5:$G$6785)</f>
        <v>6017.0510209514405</v>
      </c>
    </row>
    <row r="2951" spans="1:8" x14ac:dyDescent="0.2">
      <c r="A2951" s="167" t="s">
        <v>7718</v>
      </c>
      <c r="B2951" s="163" t="s">
        <v>7597</v>
      </c>
      <c r="C2951" s="164" t="s">
        <v>7598</v>
      </c>
      <c r="D2951">
        <v>98.5</v>
      </c>
      <c r="E2951" s="4">
        <v>6715</v>
      </c>
      <c r="F2951">
        <f t="shared" si="92"/>
        <v>4</v>
      </c>
      <c r="G2951" s="6">
        <f t="shared" si="93"/>
        <v>1.7099397688077311</v>
      </c>
      <c r="H2951" s="4">
        <f>E2951*G2951*Inputs!$B$4/SUMPRODUCT($E$5:$E$6785,$G$5:$G$6785)</f>
        <v>5303.8195859397374</v>
      </c>
    </row>
    <row r="2952" spans="1:8" x14ac:dyDescent="0.2">
      <c r="A2952" s="167" t="s">
        <v>7718</v>
      </c>
      <c r="B2952" s="163" t="s">
        <v>7599</v>
      </c>
      <c r="C2952" s="164" t="s">
        <v>7600</v>
      </c>
      <c r="D2952">
        <v>129.80000000000001</v>
      </c>
      <c r="E2952" s="4">
        <v>6744</v>
      </c>
      <c r="F2952">
        <f t="shared" si="92"/>
        <v>7</v>
      </c>
      <c r="G2952" s="6">
        <f t="shared" si="93"/>
        <v>2.9238940129502371</v>
      </c>
      <c r="H2952" s="4">
        <f>E2952*G2952*Inputs!$B$4/SUMPRODUCT($E$5:$E$6785,$G$5:$G$6785)</f>
        <v>9108.379147385489</v>
      </c>
    </row>
    <row r="2953" spans="1:8" x14ac:dyDescent="0.2">
      <c r="A2953" s="167" t="s">
        <v>7718</v>
      </c>
      <c r="B2953" s="163" t="s">
        <v>7601</v>
      </c>
      <c r="C2953" s="164" t="s">
        <v>870</v>
      </c>
      <c r="D2953">
        <v>132.30000000000001</v>
      </c>
      <c r="E2953" s="4">
        <v>5160</v>
      </c>
      <c r="F2953">
        <f t="shared" si="92"/>
        <v>7</v>
      </c>
      <c r="G2953" s="6">
        <f t="shared" si="93"/>
        <v>2.9238940129502371</v>
      </c>
      <c r="H2953" s="4">
        <f>E2953*G2953*Inputs!$B$4/SUMPRODUCT($E$5:$E$6785,$G$5:$G$6785)</f>
        <v>6969.0445433732393</v>
      </c>
    </row>
    <row r="2954" spans="1:8" x14ac:dyDescent="0.2">
      <c r="A2954" s="167" t="s">
        <v>7718</v>
      </c>
      <c r="B2954" s="163" t="s">
        <v>4445</v>
      </c>
      <c r="C2954" s="164" t="s">
        <v>4446</v>
      </c>
      <c r="D2954">
        <v>133.6</v>
      </c>
      <c r="E2954" s="4">
        <v>5453</v>
      </c>
      <c r="F2954">
        <f t="shared" si="92"/>
        <v>7</v>
      </c>
      <c r="G2954" s="6">
        <f t="shared" si="93"/>
        <v>2.9238940129502371</v>
      </c>
      <c r="H2954" s="4">
        <f>E2954*G2954*Inputs!$B$4/SUMPRODUCT($E$5:$E$6785,$G$5:$G$6785)</f>
        <v>7364.7674215143952</v>
      </c>
    </row>
    <row r="2955" spans="1:8" x14ac:dyDescent="0.2">
      <c r="A2955" s="167" t="s">
        <v>4449</v>
      </c>
      <c r="B2955" s="163" t="s">
        <v>4447</v>
      </c>
      <c r="C2955" s="164" t="s">
        <v>4448</v>
      </c>
      <c r="D2955">
        <v>113.6</v>
      </c>
      <c r="E2955" s="4">
        <v>7645</v>
      </c>
      <c r="F2955">
        <f t="shared" si="92"/>
        <v>6</v>
      </c>
      <c r="G2955" s="6">
        <f t="shared" si="93"/>
        <v>2.4451266266449672</v>
      </c>
      <c r="H2955" s="4">
        <f>E2955*G2955*Inputs!$B$4/SUMPRODUCT($E$5:$E$6785,$G$5:$G$6785)</f>
        <v>8634.570851551558</v>
      </c>
    </row>
    <row r="2956" spans="1:8" x14ac:dyDescent="0.2">
      <c r="A2956" s="167" t="s">
        <v>4449</v>
      </c>
      <c r="B2956" s="163" t="s">
        <v>4450</v>
      </c>
      <c r="C2956" s="164" t="s">
        <v>4451</v>
      </c>
      <c r="D2956">
        <v>132</v>
      </c>
      <c r="E2956" s="4">
        <v>6683</v>
      </c>
      <c r="F2956">
        <f t="shared" si="92"/>
        <v>7</v>
      </c>
      <c r="G2956" s="6">
        <f t="shared" si="93"/>
        <v>2.9238940129502371</v>
      </c>
      <c r="H2956" s="4">
        <f>E2956*G2956*Inputs!$B$4/SUMPRODUCT($E$5:$E$6785,$G$5:$G$6785)</f>
        <v>9025.993155690574</v>
      </c>
    </row>
    <row r="2957" spans="1:8" x14ac:dyDescent="0.2">
      <c r="A2957" s="167" t="s">
        <v>4449</v>
      </c>
      <c r="B2957" s="163" t="s">
        <v>4452</v>
      </c>
      <c r="C2957" s="164" t="s">
        <v>4453</v>
      </c>
      <c r="D2957">
        <v>114.3</v>
      </c>
      <c r="E2957" s="4">
        <v>7237</v>
      </c>
      <c r="F2957">
        <f t="shared" si="92"/>
        <v>6</v>
      </c>
      <c r="G2957" s="6">
        <f t="shared" si="93"/>
        <v>2.4451266266449672</v>
      </c>
      <c r="H2957" s="4">
        <f>E2957*G2957*Inputs!$B$4/SUMPRODUCT($E$5:$E$6785,$G$5:$G$6785)</f>
        <v>8173.7592220639162</v>
      </c>
    </row>
    <row r="2958" spans="1:8" x14ac:dyDescent="0.2">
      <c r="A2958" s="167" t="s">
        <v>4449</v>
      </c>
      <c r="B2958" s="163" t="s">
        <v>4454</v>
      </c>
      <c r="C2958" s="164" t="s">
        <v>4455</v>
      </c>
      <c r="D2958">
        <v>144.80000000000001</v>
      </c>
      <c r="E2958" s="4">
        <v>7784</v>
      </c>
      <c r="F2958">
        <f t="shared" si="92"/>
        <v>8</v>
      </c>
      <c r="G2958" s="6">
        <f t="shared" si="93"/>
        <v>3.4964063234208851</v>
      </c>
      <c r="H2958" s="4">
        <f>E2958*G2958*Inputs!$B$4/SUMPRODUCT($E$5:$E$6785,$G$5:$G$6785)</f>
        <v>12571.486605967322</v>
      </c>
    </row>
    <row r="2959" spans="1:8" x14ac:dyDescent="0.2">
      <c r="A2959" s="167" t="s">
        <v>4449</v>
      </c>
      <c r="B2959" s="163" t="s">
        <v>4456</v>
      </c>
      <c r="C2959" s="164" t="s">
        <v>4457</v>
      </c>
      <c r="D2959">
        <v>141.6</v>
      </c>
      <c r="E2959" s="4">
        <v>7185</v>
      </c>
      <c r="F2959">
        <f t="shared" si="92"/>
        <v>8</v>
      </c>
      <c r="G2959" s="6">
        <f t="shared" si="93"/>
        <v>3.4964063234208851</v>
      </c>
      <c r="H2959" s="4">
        <f>E2959*G2959*Inputs!$B$4/SUMPRODUCT($E$5:$E$6785,$G$5:$G$6785)</f>
        <v>11604.076472748613</v>
      </c>
    </row>
    <row r="2960" spans="1:8" x14ac:dyDescent="0.2">
      <c r="A2960" s="167" t="s">
        <v>4449</v>
      </c>
      <c r="B2960" s="163" t="s">
        <v>4458</v>
      </c>
      <c r="C2960" s="164" t="s">
        <v>4459</v>
      </c>
      <c r="D2960">
        <v>137</v>
      </c>
      <c r="E2960" s="4">
        <v>8964</v>
      </c>
      <c r="F2960">
        <f t="shared" si="92"/>
        <v>8</v>
      </c>
      <c r="G2960" s="6">
        <f t="shared" si="93"/>
        <v>3.4964063234208851</v>
      </c>
      <c r="H2960" s="4">
        <f>E2960*G2960*Inputs!$B$4/SUMPRODUCT($E$5:$E$6785,$G$5:$G$6785)</f>
        <v>14477.236117149418</v>
      </c>
    </row>
    <row r="2961" spans="1:8" x14ac:dyDescent="0.2">
      <c r="A2961" s="167" t="s">
        <v>4449</v>
      </c>
      <c r="B2961" s="163" t="s">
        <v>4460</v>
      </c>
      <c r="C2961" s="164" t="s">
        <v>4461</v>
      </c>
      <c r="D2961">
        <v>91.7</v>
      </c>
      <c r="E2961" s="4">
        <v>9383</v>
      </c>
      <c r="F2961">
        <f t="shared" si="92"/>
        <v>4</v>
      </c>
      <c r="G2961" s="6">
        <f t="shared" si="93"/>
        <v>1.7099397688077311</v>
      </c>
      <c r="H2961" s="4">
        <f>E2961*G2961*Inputs!$B$4/SUMPRODUCT($E$5:$E$6785,$G$5:$G$6785)</f>
        <v>7411.1301824084212</v>
      </c>
    </row>
    <row r="2962" spans="1:8" x14ac:dyDescent="0.2">
      <c r="A2962" s="167" t="s">
        <v>4449</v>
      </c>
      <c r="B2962" s="163" t="s">
        <v>4462</v>
      </c>
      <c r="C2962" s="164" t="s">
        <v>4463</v>
      </c>
      <c r="D2962">
        <v>131.5</v>
      </c>
      <c r="E2962" s="4">
        <v>7371</v>
      </c>
      <c r="F2962">
        <f t="shared" si="92"/>
        <v>7</v>
      </c>
      <c r="G2962" s="6">
        <f t="shared" si="93"/>
        <v>2.9238940129502371</v>
      </c>
      <c r="H2962" s="4">
        <f>E2962*G2962*Inputs!$B$4/SUMPRODUCT($E$5:$E$6785,$G$5:$G$6785)</f>
        <v>9955.1990948070052</v>
      </c>
    </row>
    <row r="2963" spans="1:8" x14ac:dyDescent="0.2">
      <c r="A2963" s="167" t="s">
        <v>4449</v>
      </c>
      <c r="B2963" s="163" t="s">
        <v>4464</v>
      </c>
      <c r="C2963" s="164" t="s">
        <v>4465</v>
      </c>
      <c r="D2963">
        <v>209</v>
      </c>
      <c r="E2963" s="4">
        <v>7862</v>
      </c>
      <c r="F2963">
        <f t="shared" si="92"/>
        <v>10</v>
      </c>
      <c r="G2963" s="6">
        <f t="shared" si="93"/>
        <v>4.9996826525224378</v>
      </c>
      <c r="H2963" s="4">
        <f>E2963*G2963*Inputs!$B$4/SUMPRODUCT($E$5:$E$6785,$G$5:$G$6785)</f>
        <v>18156.719790143226</v>
      </c>
    </row>
    <row r="2964" spans="1:8" x14ac:dyDescent="0.2">
      <c r="A2964" s="167" t="s">
        <v>4449</v>
      </c>
      <c r="B2964" s="163" t="s">
        <v>4466</v>
      </c>
      <c r="C2964" s="164" t="s">
        <v>4467</v>
      </c>
      <c r="D2964">
        <v>109.7</v>
      </c>
      <c r="E2964" s="4">
        <v>5735</v>
      </c>
      <c r="F2964">
        <f t="shared" si="92"/>
        <v>5</v>
      </c>
      <c r="G2964" s="6">
        <f t="shared" si="93"/>
        <v>2.0447540826884101</v>
      </c>
      <c r="H2964" s="4">
        <f>E2964*G2964*Inputs!$B$4/SUMPRODUCT($E$5:$E$6785,$G$5:$G$6785)</f>
        <v>5416.7204024940011</v>
      </c>
    </row>
    <row r="2965" spans="1:8" x14ac:dyDescent="0.2">
      <c r="A2965" s="167" t="s">
        <v>4449</v>
      </c>
      <c r="B2965" s="163" t="s">
        <v>4468</v>
      </c>
      <c r="C2965" s="164" t="s">
        <v>4469</v>
      </c>
      <c r="D2965">
        <v>144.30000000000001</v>
      </c>
      <c r="E2965" s="4">
        <v>6337</v>
      </c>
      <c r="F2965">
        <f t="shared" si="92"/>
        <v>8</v>
      </c>
      <c r="G2965" s="6">
        <f t="shared" si="93"/>
        <v>3.4964063234208851</v>
      </c>
      <c r="H2965" s="4">
        <f>E2965*G2965*Inputs!$B$4/SUMPRODUCT($E$5:$E$6785,$G$5:$G$6785)</f>
        <v>10234.520891831309</v>
      </c>
    </row>
    <row r="2966" spans="1:8" x14ac:dyDescent="0.2">
      <c r="A2966" s="167" t="s">
        <v>4449</v>
      </c>
      <c r="B2966" s="163" t="s">
        <v>4470</v>
      </c>
      <c r="C2966" s="164" t="s">
        <v>4471</v>
      </c>
      <c r="D2966">
        <v>165.4</v>
      </c>
      <c r="E2966" s="4">
        <v>7135</v>
      </c>
      <c r="F2966">
        <f t="shared" si="92"/>
        <v>9</v>
      </c>
      <c r="G2966" s="6">
        <f t="shared" si="93"/>
        <v>4.1810192586709229</v>
      </c>
      <c r="H2966" s="4">
        <f>E2966*G2966*Inputs!$B$4/SUMPRODUCT($E$5:$E$6785,$G$5:$G$6785)</f>
        <v>13779.645921668529</v>
      </c>
    </row>
    <row r="2967" spans="1:8" x14ac:dyDescent="0.2">
      <c r="A2967" s="167" t="s">
        <v>4449</v>
      </c>
      <c r="B2967" s="163" t="s">
        <v>4472</v>
      </c>
      <c r="C2967" s="164" t="s">
        <v>4473</v>
      </c>
      <c r="D2967">
        <v>150.4</v>
      </c>
      <c r="E2967" s="4">
        <v>7273</v>
      </c>
      <c r="F2967">
        <f t="shared" si="92"/>
        <v>9</v>
      </c>
      <c r="G2967" s="6">
        <f t="shared" si="93"/>
        <v>4.1810192586709229</v>
      </c>
      <c r="H2967" s="4">
        <f>E2967*G2967*Inputs!$B$4/SUMPRODUCT($E$5:$E$6785,$G$5:$G$6785)</f>
        <v>14046.161848394564</v>
      </c>
    </row>
    <row r="2968" spans="1:8" x14ac:dyDescent="0.2">
      <c r="A2968" s="167" t="s">
        <v>4449</v>
      </c>
      <c r="B2968" s="163" t="s">
        <v>4474</v>
      </c>
      <c r="C2968" s="164" t="s">
        <v>4475</v>
      </c>
      <c r="D2968">
        <v>112.5</v>
      </c>
      <c r="E2968" s="4">
        <v>8446</v>
      </c>
      <c r="F2968">
        <f t="shared" si="92"/>
        <v>6</v>
      </c>
      <c r="G2968" s="6">
        <f t="shared" si="93"/>
        <v>2.4451266266449672</v>
      </c>
      <c r="H2968" s="4">
        <f>E2968*G2968*Inputs!$B$4/SUMPRODUCT($E$5:$E$6785,$G$5:$G$6785)</f>
        <v>9539.2525065015652</v>
      </c>
    </row>
    <row r="2969" spans="1:8" x14ac:dyDescent="0.2">
      <c r="A2969" s="167" t="s">
        <v>4449</v>
      </c>
      <c r="B2969" s="163" t="s">
        <v>4476</v>
      </c>
      <c r="C2969" s="164" t="s">
        <v>4477</v>
      </c>
      <c r="D2969">
        <v>184.2</v>
      </c>
      <c r="E2969" s="4">
        <v>6094</v>
      </c>
      <c r="F2969">
        <f t="shared" si="92"/>
        <v>10</v>
      </c>
      <c r="G2969" s="6">
        <f t="shared" si="93"/>
        <v>4.9996826525224378</v>
      </c>
      <c r="H2969" s="4">
        <f>E2969*G2969*Inputs!$B$4/SUMPRODUCT($E$5:$E$6785,$G$5:$G$6785)</f>
        <v>14073.651793580875</v>
      </c>
    </row>
    <row r="2970" spans="1:8" x14ac:dyDescent="0.2">
      <c r="A2970" s="167" t="s">
        <v>4449</v>
      </c>
      <c r="B2970" s="163" t="s">
        <v>4478</v>
      </c>
      <c r="C2970" s="164" t="s">
        <v>4479</v>
      </c>
      <c r="D2970">
        <v>137.9</v>
      </c>
      <c r="E2970" s="4">
        <v>8893</v>
      </c>
      <c r="F2970">
        <f t="shared" si="92"/>
        <v>8</v>
      </c>
      <c r="G2970" s="6">
        <f t="shared" si="93"/>
        <v>3.4964063234208851</v>
      </c>
      <c r="H2970" s="4">
        <f>E2970*G2970*Inputs!$B$4/SUMPRODUCT($E$5:$E$6785,$G$5:$G$6785)</f>
        <v>14362.568138086766</v>
      </c>
    </row>
    <row r="2971" spans="1:8" x14ac:dyDescent="0.2">
      <c r="A2971" s="167" t="s">
        <v>4449</v>
      </c>
      <c r="B2971" s="163" t="s">
        <v>4480</v>
      </c>
      <c r="C2971" s="164" t="s">
        <v>4481</v>
      </c>
      <c r="D2971">
        <v>171.2</v>
      </c>
      <c r="E2971" s="4">
        <v>9540</v>
      </c>
      <c r="F2971">
        <f t="shared" si="92"/>
        <v>10</v>
      </c>
      <c r="G2971" s="6">
        <f t="shared" si="93"/>
        <v>4.9996826525224378</v>
      </c>
      <c r="H2971" s="4">
        <f>E2971*G2971*Inputs!$B$4/SUMPRODUCT($E$5:$E$6785,$G$5:$G$6785)</f>
        <v>22031.939302717681</v>
      </c>
    </row>
    <row r="2972" spans="1:8" x14ac:dyDescent="0.2">
      <c r="A2972" s="167" t="s">
        <v>4449</v>
      </c>
      <c r="B2972" s="163" t="s">
        <v>4482</v>
      </c>
      <c r="C2972" s="164" t="s">
        <v>4483</v>
      </c>
      <c r="D2972">
        <v>117.6</v>
      </c>
      <c r="E2972" s="4">
        <v>8206</v>
      </c>
      <c r="F2972">
        <f t="shared" si="92"/>
        <v>6</v>
      </c>
      <c r="G2972" s="6">
        <f t="shared" si="93"/>
        <v>2.4451266266449672</v>
      </c>
      <c r="H2972" s="4">
        <f>E2972*G2972*Inputs!$B$4/SUMPRODUCT($E$5:$E$6785,$G$5:$G$6785)</f>
        <v>9268.1868420970677</v>
      </c>
    </row>
    <row r="2973" spans="1:8" x14ac:dyDescent="0.2">
      <c r="A2973" s="167" t="s">
        <v>4449</v>
      </c>
      <c r="B2973" s="163" t="s">
        <v>4484</v>
      </c>
      <c r="C2973" s="164" t="s">
        <v>4485</v>
      </c>
      <c r="D2973">
        <v>151.19999999999999</v>
      </c>
      <c r="E2973" s="4">
        <v>7917</v>
      </c>
      <c r="F2973">
        <f t="shared" si="92"/>
        <v>9</v>
      </c>
      <c r="G2973" s="6">
        <f t="shared" si="93"/>
        <v>4.1810192586709229</v>
      </c>
      <c r="H2973" s="4">
        <f>E2973*G2973*Inputs!$B$4/SUMPRODUCT($E$5:$E$6785,$G$5:$G$6785)</f>
        <v>15289.902839782728</v>
      </c>
    </row>
    <row r="2974" spans="1:8" x14ac:dyDescent="0.2">
      <c r="A2974" s="167" t="s">
        <v>4449</v>
      </c>
      <c r="B2974" s="163" t="s">
        <v>4486</v>
      </c>
      <c r="C2974" s="164" t="s">
        <v>4487</v>
      </c>
      <c r="D2974">
        <v>145</v>
      </c>
      <c r="E2974" s="4">
        <v>7341</v>
      </c>
      <c r="F2974">
        <f t="shared" si="92"/>
        <v>8</v>
      </c>
      <c r="G2974" s="6">
        <f t="shared" si="93"/>
        <v>3.4964063234208851</v>
      </c>
      <c r="H2974" s="4">
        <f>E2974*G2974*Inputs!$B$4/SUMPRODUCT($E$5:$E$6785,$G$5:$G$6785)</f>
        <v>11856.02301829472</v>
      </c>
    </row>
    <row r="2975" spans="1:8" x14ac:dyDescent="0.2">
      <c r="A2975" s="167" t="s">
        <v>4449</v>
      </c>
      <c r="B2975" s="163" t="s">
        <v>4488</v>
      </c>
      <c r="C2975" s="164" t="s">
        <v>4489</v>
      </c>
      <c r="D2975">
        <v>92.9</v>
      </c>
      <c r="E2975" s="4">
        <v>5320</v>
      </c>
      <c r="F2975">
        <f t="shared" si="92"/>
        <v>4</v>
      </c>
      <c r="G2975" s="6">
        <f t="shared" si="93"/>
        <v>1.7099397688077311</v>
      </c>
      <c r="H2975" s="4">
        <f>E2975*G2975*Inputs!$B$4/SUMPRODUCT($E$5:$E$6785,$G$5:$G$6785)</f>
        <v>4201.9836481309603</v>
      </c>
    </row>
    <row r="2976" spans="1:8" x14ac:dyDescent="0.2">
      <c r="A2976" s="167" t="s">
        <v>4449</v>
      </c>
      <c r="B2976" s="163" t="s">
        <v>4490</v>
      </c>
      <c r="C2976" s="164" t="s">
        <v>4491</v>
      </c>
      <c r="D2976">
        <v>146.9</v>
      </c>
      <c r="E2976" s="4">
        <v>5918</v>
      </c>
      <c r="F2976">
        <f t="shared" si="92"/>
        <v>8</v>
      </c>
      <c r="G2976" s="6">
        <f t="shared" si="93"/>
        <v>3.4964063234208851</v>
      </c>
      <c r="H2976" s="4">
        <f>E2976*G2976*Inputs!$B$4/SUMPRODUCT($E$5:$E$6785,$G$5:$G$6785)</f>
        <v>9557.8183111658018</v>
      </c>
    </row>
    <row r="2977" spans="1:8" x14ac:dyDescent="0.2">
      <c r="A2977" s="167" t="s">
        <v>4449</v>
      </c>
      <c r="B2977" s="163" t="s">
        <v>4492</v>
      </c>
      <c r="C2977" s="164" t="s">
        <v>4493</v>
      </c>
      <c r="D2977">
        <v>123.3</v>
      </c>
      <c r="E2977" s="4">
        <v>7487</v>
      </c>
      <c r="F2977">
        <f t="shared" si="92"/>
        <v>6</v>
      </c>
      <c r="G2977" s="6">
        <f t="shared" si="93"/>
        <v>2.4451266266449672</v>
      </c>
      <c r="H2977" s="4">
        <f>E2977*G2977*Inputs!$B$4/SUMPRODUCT($E$5:$E$6785,$G$5:$G$6785)</f>
        <v>8456.1192891519331</v>
      </c>
    </row>
    <row r="2978" spans="1:8" x14ac:dyDescent="0.2">
      <c r="A2978" s="167" t="s">
        <v>4449</v>
      </c>
      <c r="B2978" s="163" t="s">
        <v>4494</v>
      </c>
      <c r="C2978" s="164" t="s">
        <v>4495</v>
      </c>
      <c r="D2978">
        <v>120.8</v>
      </c>
      <c r="E2978" s="4">
        <v>5384</v>
      </c>
      <c r="F2978">
        <f t="shared" si="92"/>
        <v>6</v>
      </c>
      <c r="G2978" s="6">
        <f t="shared" si="93"/>
        <v>2.4451266266449672</v>
      </c>
      <c r="H2978" s="4">
        <f>E2978*G2978*Inputs!$B$4/SUMPRODUCT($E$5:$E$6785,$G$5:$G$6785)</f>
        <v>6080.9064048075343</v>
      </c>
    </row>
    <row r="2979" spans="1:8" x14ac:dyDescent="0.2">
      <c r="A2979" s="167" t="s">
        <v>4449</v>
      </c>
      <c r="B2979" s="163" t="s">
        <v>4496</v>
      </c>
      <c r="C2979" s="164" t="s">
        <v>4497</v>
      </c>
      <c r="D2979">
        <v>100.2</v>
      </c>
      <c r="E2979" s="4">
        <v>7577</v>
      </c>
      <c r="F2979">
        <f t="shared" si="92"/>
        <v>5</v>
      </c>
      <c r="G2979" s="6">
        <f t="shared" si="93"/>
        <v>2.0447540826884101</v>
      </c>
      <c r="H2979" s="4">
        <f>E2979*G2979*Inputs!$B$4/SUMPRODUCT($E$5:$E$6785,$G$5:$G$6785)</f>
        <v>7156.4935465905919</v>
      </c>
    </row>
    <row r="2980" spans="1:8" x14ac:dyDescent="0.2">
      <c r="A2980" s="167" t="s">
        <v>4449</v>
      </c>
      <c r="B2980" s="163" t="s">
        <v>4498</v>
      </c>
      <c r="C2980" s="164" t="s">
        <v>4499</v>
      </c>
      <c r="D2980">
        <v>122.7</v>
      </c>
      <c r="E2980" s="4">
        <v>5892</v>
      </c>
      <c r="F2980">
        <f t="shared" si="92"/>
        <v>6</v>
      </c>
      <c r="G2980" s="6">
        <f t="shared" si="93"/>
        <v>2.4451266266449672</v>
      </c>
      <c r="H2980" s="4">
        <f>E2980*G2980*Inputs!$B$4/SUMPRODUCT($E$5:$E$6785,$G$5:$G$6785)</f>
        <v>6654.6620611303842</v>
      </c>
    </row>
    <row r="2981" spans="1:8" x14ac:dyDescent="0.2">
      <c r="A2981" s="167" t="s">
        <v>4449</v>
      </c>
      <c r="B2981" s="163" t="s">
        <v>4500</v>
      </c>
      <c r="C2981" s="164" t="s">
        <v>4501</v>
      </c>
      <c r="D2981">
        <v>119.7</v>
      </c>
      <c r="E2981" s="4">
        <v>5848</v>
      </c>
      <c r="F2981">
        <f t="shared" si="92"/>
        <v>6</v>
      </c>
      <c r="G2981" s="6">
        <f t="shared" si="93"/>
        <v>2.4451266266449672</v>
      </c>
      <c r="H2981" s="4">
        <f>E2981*G2981*Inputs!$B$4/SUMPRODUCT($E$5:$E$6785,$G$5:$G$6785)</f>
        <v>6604.9666893228932</v>
      </c>
    </row>
    <row r="2982" spans="1:8" x14ac:dyDescent="0.2">
      <c r="A2982" s="167" t="s">
        <v>4449</v>
      </c>
      <c r="B2982" s="163" t="s">
        <v>4502</v>
      </c>
      <c r="C2982" s="164" t="s">
        <v>4503</v>
      </c>
      <c r="D2982">
        <v>144.6</v>
      </c>
      <c r="E2982" s="4">
        <v>5939</v>
      </c>
      <c r="F2982">
        <f t="shared" si="92"/>
        <v>8</v>
      </c>
      <c r="G2982" s="6">
        <f t="shared" si="93"/>
        <v>3.4964063234208851</v>
      </c>
      <c r="H2982" s="4">
        <f>E2982*G2982*Inputs!$B$4/SUMPRODUCT($E$5:$E$6785,$G$5:$G$6785)</f>
        <v>9591.7341922970099</v>
      </c>
    </row>
    <row r="2983" spans="1:8" x14ac:dyDescent="0.2">
      <c r="A2983" s="167" t="s">
        <v>4449</v>
      </c>
      <c r="B2983" s="163" t="s">
        <v>4504</v>
      </c>
      <c r="C2983" s="164" t="s">
        <v>4505</v>
      </c>
      <c r="D2983">
        <v>139.5</v>
      </c>
      <c r="E2983" s="4">
        <v>6050</v>
      </c>
      <c r="F2983">
        <f t="shared" si="92"/>
        <v>8</v>
      </c>
      <c r="G2983" s="6">
        <f t="shared" si="93"/>
        <v>3.4964063234208851</v>
      </c>
      <c r="H2983" s="4">
        <f>E2983*G2983*Inputs!$B$4/SUMPRODUCT($E$5:$E$6785,$G$5:$G$6785)</f>
        <v>9771.0038497048172</v>
      </c>
    </row>
    <row r="2984" spans="1:8" x14ac:dyDescent="0.2">
      <c r="A2984" s="167" t="s">
        <v>4449</v>
      </c>
      <c r="B2984" s="163" t="s">
        <v>4506</v>
      </c>
      <c r="C2984" s="164" t="s">
        <v>4507</v>
      </c>
      <c r="D2984">
        <v>88.1</v>
      </c>
      <c r="E2984" s="4">
        <v>5823</v>
      </c>
      <c r="F2984">
        <f t="shared" si="92"/>
        <v>4</v>
      </c>
      <c r="G2984" s="6">
        <f t="shared" si="93"/>
        <v>1.7099397688077311</v>
      </c>
      <c r="H2984" s="4">
        <f>E2984*G2984*Inputs!$B$4/SUMPRODUCT($E$5:$E$6785,$G$5:$G$6785)</f>
        <v>4599.2764629824396</v>
      </c>
    </row>
    <row r="2985" spans="1:8" x14ac:dyDescent="0.2">
      <c r="A2985" s="167" t="s">
        <v>4449</v>
      </c>
      <c r="B2985" s="163" t="s">
        <v>4508</v>
      </c>
      <c r="C2985" s="164" t="s">
        <v>4509</v>
      </c>
      <c r="D2985">
        <v>118.8</v>
      </c>
      <c r="E2985" s="4">
        <v>7982</v>
      </c>
      <c r="F2985">
        <f t="shared" si="92"/>
        <v>6</v>
      </c>
      <c r="G2985" s="6">
        <f t="shared" si="93"/>
        <v>2.4451266266449672</v>
      </c>
      <c r="H2985" s="4">
        <f>E2985*G2985*Inputs!$B$4/SUMPRODUCT($E$5:$E$6785,$G$5:$G$6785)</f>
        <v>9015.1922219862045</v>
      </c>
    </row>
    <row r="2986" spans="1:8" x14ac:dyDescent="0.2">
      <c r="A2986" s="167" t="s">
        <v>4449</v>
      </c>
      <c r="B2986" s="163" t="s">
        <v>4510</v>
      </c>
      <c r="C2986" s="164" t="s">
        <v>4511</v>
      </c>
      <c r="D2986">
        <v>125.8</v>
      </c>
      <c r="E2986" s="4">
        <v>6584</v>
      </c>
      <c r="F2986">
        <f t="shared" si="92"/>
        <v>7</v>
      </c>
      <c r="G2986" s="6">
        <f t="shared" si="93"/>
        <v>2.9238940129502371</v>
      </c>
      <c r="H2986" s="4">
        <f>E2986*G2986*Inputs!$B$4/SUMPRODUCT($E$5:$E$6785,$G$5:$G$6785)</f>
        <v>8892.284742939808</v>
      </c>
    </row>
    <row r="2987" spans="1:8" x14ac:dyDescent="0.2">
      <c r="A2987" s="167" t="s">
        <v>4449</v>
      </c>
      <c r="B2987" s="163" t="s">
        <v>4512</v>
      </c>
      <c r="C2987" s="164" t="s">
        <v>4513</v>
      </c>
      <c r="D2987">
        <v>77.599999999999994</v>
      </c>
      <c r="E2987" s="4">
        <v>5575</v>
      </c>
      <c r="F2987">
        <f t="shared" si="92"/>
        <v>3</v>
      </c>
      <c r="G2987" s="6">
        <f t="shared" si="93"/>
        <v>1.4299489790507947</v>
      </c>
      <c r="H2987" s="4">
        <f>E2987*G2987*Inputs!$B$4/SUMPRODUCT($E$5:$E$6785,$G$5:$G$6785)</f>
        <v>3682.3691751746042</v>
      </c>
    </row>
    <row r="2988" spans="1:8" x14ac:dyDescent="0.2">
      <c r="A2988" s="167" t="s">
        <v>4449</v>
      </c>
      <c r="B2988" s="163" t="s">
        <v>4514</v>
      </c>
      <c r="C2988" s="164" t="s">
        <v>4515</v>
      </c>
      <c r="D2988">
        <v>122.8</v>
      </c>
      <c r="E2988" s="4">
        <v>5662</v>
      </c>
      <c r="F2988">
        <f t="shared" si="92"/>
        <v>6</v>
      </c>
      <c r="G2988" s="6">
        <f t="shared" si="93"/>
        <v>2.4451266266449672</v>
      </c>
      <c r="H2988" s="4">
        <f>E2988*G2988*Inputs!$B$4/SUMPRODUCT($E$5:$E$6785,$G$5:$G$6785)</f>
        <v>6394.8907994094088</v>
      </c>
    </row>
    <row r="2989" spans="1:8" x14ac:dyDescent="0.2">
      <c r="A2989" s="167" t="s">
        <v>4518</v>
      </c>
      <c r="B2989" s="163" t="s">
        <v>4516</v>
      </c>
      <c r="C2989" s="164" t="s">
        <v>4517</v>
      </c>
      <c r="D2989">
        <v>81.400000000000006</v>
      </c>
      <c r="E2989" s="4">
        <v>5110</v>
      </c>
      <c r="F2989">
        <f t="shared" si="92"/>
        <v>3</v>
      </c>
      <c r="G2989" s="6">
        <f t="shared" si="93"/>
        <v>1.4299489790507947</v>
      </c>
      <c r="H2989" s="4">
        <f>E2989*G2989*Inputs!$B$4/SUMPRODUCT($E$5:$E$6785,$G$5:$G$6785)</f>
        <v>3375.2298628057802</v>
      </c>
    </row>
    <row r="2990" spans="1:8" x14ac:dyDescent="0.2">
      <c r="A2990" s="167" t="s">
        <v>4518</v>
      </c>
      <c r="B2990" s="163" t="s">
        <v>4519</v>
      </c>
      <c r="C2990" s="164" t="s">
        <v>4520</v>
      </c>
      <c r="D2990">
        <v>110.8</v>
      </c>
      <c r="E2990" s="4">
        <v>5148</v>
      </c>
      <c r="F2990">
        <f t="shared" si="92"/>
        <v>5</v>
      </c>
      <c r="G2990" s="6">
        <f t="shared" si="93"/>
        <v>2.0447540826884101</v>
      </c>
      <c r="H2990" s="4">
        <f>E2990*G2990*Inputs!$B$4/SUMPRODUCT($E$5:$E$6785,$G$5:$G$6785)</f>
        <v>4862.2975818725572</v>
      </c>
    </row>
    <row r="2991" spans="1:8" x14ac:dyDescent="0.2">
      <c r="A2991" s="167" t="s">
        <v>4518</v>
      </c>
      <c r="B2991" s="163" t="s">
        <v>4521</v>
      </c>
      <c r="C2991" s="164" t="s">
        <v>4522</v>
      </c>
      <c r="D2991">
        <v>64.5</v>
      </c>
      <c r="E2991" s="4">
        <v>5473</v>
      </c>
      <c r="F2991">
        <f t="shared" si="92"/>
        <v>2</v>
      </c>
      <c r="G2991" s="6">
        <f t="shared" si="93"/>
        <v>1.195804741189294</v>
      </c>
      <c r="H2991" s="4">
        <f>E2991*G2991*Inputs!$B$4/SUMPRODUCT($E$5:$E$6785,$G$5:$G$6785)</f>
        <v>3023.0660210070955</v>
      </c>
    </row>
    <row r="2992" spans="1:8" x14ac:dyDescent="0.2">
      <c r="A2992" s="167" t="s">
        <v>4518</v>
      </c>
      <c r="B2992" s="163" t="s">
        <v>4523</v>
      </c>
      <c r="C2992" s="164" t="s">
        <v>4524</v>
      </c>
      <c r="D2992">
        <v>75.2</v>
      </c>
      <c r="E2992" s="4">
        <v>5535</v>
      </c>
      <c r="F2992">
        <f t="shared" si="92"/>
        <v>3</v>
      </c>
      <c r="G2992" s="6">
        <f t="shared" si="93"/>
        <v>1.4299489790507947</v>
      </c>
      <c r="H2992" s="4">
        <f>E2992*G2992*Inputs!$B$4/SUMPRODUCT($E$5:$E$6785,$G$5:$G$6785)</f>
        <v>3655.9485891643826</v>
      </c>
    </row>
    <row r="2993" spans="1:8" x14ac:dyDescent="0.2">
      <c r="A2993" s="167" t="s">
        <v>4518</v>
      </c>
      <c r="B2993" s="163" t="s">
        <v>4525</v>
      </c>
      <c r="C2993" s="164" t="s">
        <v>4526</v>
      </c>
      <c r="D2993">
        <v>78.900000000000006</v>
      </c>
      <c r="E2993" s="4">
        <v>5222</v>
      </c>
      <c r="F2993">
        <f t="shared" si="92"/>
        <v>3</v>
      </c>
      <c r="G2993" s="6">
        <f t="shared" si="93"/>
        <v>1.4299489790507947</v>
      </c>
      <c r="H2993" s="4">
        <f>E2993*G2993*Inputs!$B$4/SUMPRODUCT($E$5:$E$6785,$G$5:$G$6785)</f>
        <v>3449.2075036343999</v>
      </c>
    </row>
    <row r="2994" spans="1:8" x14ac:dyDescent="0.2">
      <c r="A2994" s="167" t="s">
        <v>4518</v>
      </c>
      <c r="B2994" s="163" t="s">
        <v>4527</v>
      </c>
      <c r="C2994" s="164" t="s">
        <v>4528</v>
      </c>
      <c r="D2994">
        <v>98.9</v>
      </c>
      <c r="E2994" s="4">
        <v>6044</v>
      </c>
      <c r="F2994">
        <f t="shared" si="92"/>
        <v>4</v>
      </c>
      <c r="G2994" s="6">
        <f t="shared" si="93"/>
        <v>1.7099397688077311</v>
      </c>
      <c r="H2994" s="4">
        <f>E2994*G2994*Inputs!$B$4/SUMPRODUCT($E$5:$E$6785,$G$5:$G$6785)</f>
        <v>4773.832550620963</v>
      </c>
    </row>
    <row r="2995" spans="1:8" x14ac:dyDescent="0.2">
      <c r="A2995" s="167" t="s">
        <v>4518</v>
      </c>
      <c r="B2995" s="163" t="s">
        <v>4529</v>
      </c>
      <c r="C2995" s="164" t="s">
        <v>4530</v>
      </c>
      <c r="D2995">
        <v>95.9</v>
      </c>
      <c r="E2995" s="4">
        <v>9949</v>
      </c>
      <c r="F2995">
        <f t="shared" si="92"/>
        <v>4</v>
      </c>
      <c r="G2995" s="6">
        <f t="shared" si="93"/>
        <v>1.7099397688077311</v>
      </c>
      <c r="H2995" s="4">
        <f>E2995*G2995*Inputs!$B$4/SUMPRODUCT($E$5:$E$6785,$G$5:$G$6785)</f>
        <v>7858.1833299351365</v>
      </c>
    </row>
    <row r="2996" spans="1:8" x14ac:dyDescent="0.2">
      <c r="A2996" s="167" t="s">
        <v>4518</v>
      </c>
      <c r="B2996" s="163" t="s">
        <v>4531</v>
      </c>
      <c r="C2996" s="164" t="s">
        <v>4532</v>
      </c>
      <c r="D2996">
        <v>84.3</v>
      </c>
      <c r="E2996" s="4">
        <v>5981</v>
      </c>
      <c r="F2996">
        <f t="shared" si="92"/>
        <v>3</v>
      </c>
      <c r="G2996" s="6">
        <f t="shared" si="93"/>
        <v>1.4299489790507947</v>
      </c>
      <c r="H2996" s="4">
        <f>E2996*G2996*Inputs!$B$4/SUMPRODUCT($E$5:$E$6785,$G$5:$G$6785)</f>
        <v>3950.5381231783508</v>
      </c>
    </row>
    <row r="2997" spans="1:8" x14ac:dyDescent="0.2">
      <c r="A2997" s="167" t="s">
        <v>4518</v>
      </c>
      <c r="B2997" s="163" t="s">
        <v>4533</v>
      </c>
      <c r="C2997" s="164" t="s">
        <v>4534</v>
      </c>
      <c r="D2997">
        <v>91.4</v>
      </c>
      <c r="E2997" s="4">
        <v>5810</v>
      </c>
      <c r="F2997">
        <f t="shared" si="92"/>
        <v>4</v>
      </c>
      <c r="G2997" s="6">
        <f t="shared" si="93"/>
        <v>1.7099397688077311</v>
      </c>
      <c r="H2997" s="4">
        <f>E2997*G2997*Inputs!$B$4/SUMPRODUCT($E$5:$E$6785,$G$5:$G$6785)</f>
        <v>4589.0084578272335</v>
      </c>
    </row>
    <row r="2998" spans="1:8" x14ac:dyDescent="0.2">
      <c r="A2998" s="167" t="s">
        <v>4518</v>
      </c>
      <c r="B2998" s="163" t="s">
        <v>4535</v>
      </c>
      <c r="C2998" s="164" t="s">
        <v>4536</v>
      </c>
      <c r="D2998">
        <v>63.8</v>
      </c>
      <c r="E2998" s="4">
        <v>10248</v>
      </c>
      <c r="F2998">
        <f t="shared" si="92"/>
        <v>2</v>
      </c>
      <c r="G2998" s="6">
        <f t="shared" si="93"/>
        <v>1.195804741189294</v>
      </c>
      <c r="H2998" s="4">
        <f>E2998*G2998*Inputs!$B$4/SUMPRODUCT($E$5:$E$6785,$G$5:$G$6785)</f>
        <v>5660.5847950448951</v>
      </c>
    </row>
    <row r="2999" spans="1:8" x14ac:dyDescent="0.2">
      <c r="A2999" s="167" t="s">
        <v>4518</v>
      </c>
      <c r="B2999" s="163" t="s">
        <v>4537</v>
      </c>
      <c r="C2999" s="164" t="s">
        <v>4538</v>
      </c>
      <c r="D2999">
        <v>137.5</v>
      </c>
      <c r="E2999" s="4">
        <v>5552</v>
      </c>
      <c r="F2999">
        <f t="shared" si="92"/>
        <v>8</v>
      </c>
      <c r="G2999" s="6">
        <f t="shared" si="93"/>
        <v>3.4964063234208851</v>
      </c>
      <c r="H2999" s="4">
        <f>E2999*G2999*Inputs!$B$4/SUMPRODUCT($E$5:$E$6785,$G$5:$G$6785)</f>
        <v>8966.7129543076262</v>
      </c>
    </row>
    <row r="3000" spans="1:8" x14ac:dyDescent="0.2">
      <c r="A3000" s="167" t="s">
        <v>4518</v>
      </c>
      <c r="B3000" s="163" t="s">
        <v>4539</v>
      </c>
      <c r="C3000" s="164" t="s">
        <v>4540</v>
      </c>
      <c r="D3000">
        <v>72.7</v>
      </c>
      <c r="E3000" s="4">
        <v>11295</v>
      </c>
      <c r="F3000">
        <f t="shared" si="92"/>
        <v>2</v>
      </c>
      <c r="G3000" s="6">
        <f t="shared" si="93"/>
        <v>1.195804741189294</v>
      </c>
      <c r="H3000" s="4">
        <f>E3000*G3000*Inputs!$B$4/SUMPRODUCT($E$5:$E$6785,$G$5:$G$6785)</f>
        <v>6238.9056654988399</v>
      </c>
    </row>
    <row r="3001" spans="1:8" x14ac:dyDescent="0.2">
      <c r="A3001" s="167" t="s">
        <v>4518</v>
      </c>
      <c r="B3001" s="163" t="s">
        <v>4541</v>
      </c>
      <c r="C3001" s="164" t="s">
        <v>4542</v>
      </c>
      <c r="D3001">
        <v>96.4</v>
      </c>
      <c r="E3001" s="4">
        <v>6522</v>
      </c>
      <c r="F3001">
        <f t="shared" si="92"/>
        <v>4</v>
      </c>
      <c r="G3001" s="6">
        <f t="shared" si="93"/>
        <v>1.7099397688077311</v>
      </c>
      <c r="H3001" s="4">
        <f>E3001*G3001*Inputs!$B$4/SUMPRODUCT($E$5:$E$6785,$G$5:$G$6785)</f>
        <v>5151.3792017124297</v>
      </c>
    </row>
    <row r="3002" spans="1:8" x14ac:dyDescent="0.2">
      <c r="A3002" s="167" t="s">
        <v>4518</v>
      </c>
      <c r="B3002" s="163" t="s">
        <v>4543</v>
      </c>
      <c r="C3002" s="164" t="s">
        <v>4544</v>
      </c>
      <c r="D3002">
        <v>96.2</v>
      </c>
      <c r="E3002" s="4">
        <v>6587</v>
      </c>
      <c r="F3002">
        <f t="shared" si="92"/>
        <v>4</v>
      </c>
      <c r="G3002" s="6">
        <f t="shared" si="93"/>
        <v>1.7099397688077311</v>
      </c>
      <c r="H3002" s="4">
        <f>E3002*G3002*Inputs!$B$4/SUMPRODUCT($E$5:$E$6785,$G$5:$G$6785)</f>
        <v>5202.7192274884655</v>
      </c>
    </row>
    <row r="3003" spans="1:8" x14ac:dyDescent="0.2">
      <c r="A3003" s="167" t="s">
        <v>4518</v>
      </c>
      <c r="B3003" s="163" t="s">
        <v>4545</v>
      </c>
      <c r="C3003" s="164" t="s">
        <v>4546</v>
      </c>
      <c r="D3003">
        <v>91</v>
      </c>
      <c r="E3003" s="4">
        <v>5774</v>
      </c>
      <c r="F3003">
        <f t="shared" si="92"/>
        <v>4</v>
      </c>
      <c r="G3003" s="6">
        <f t="shared" si="93"/>
        <v>1.7099397688077311</v>
      </c>
      <c r="H3003" s="4">
        <f>E3003*G3003*Inputs!$B$4/SUMPRODUCT($E$5:$E$6785,$G$5:$G$6785)</f>
        <v>4560.5739820128128</v>
      </c>
    </row>
    <row r="3004" spans="1:8" x14ac:dyDescent="0.2">
      <c r="A3004" s="167" t="s">
        <v>4518</v>
      </c>
      <c r="B3004" s="163" t="s">
        <v>4547</v>
      </c>
      <c r="C3004" s="164" t="s">
        <v>4548</v>
      </c>
      <c r="D3004">
        <v>73.099999999999994</v>
      </c>
      <c r="E3004" s="4">
        <v>9390</v>
      </c>
      <c r="F3004">
        <f t="shared" si="92"/>
        <v>2</v>
      </c>
      <c r="G3004" s="6">
        <f t="shared" si="93"/>
        <v>1.195804741189294</v>
      </c>
      <c r="H3004" s="4">
        <f>E3004*G3004*Inputs!$B$4/SUMPRODUCT($E$5:$E$6785,$G$5:$G$6785)</f>
        <v>5186.6599556471083</v>
      </c>
    </row>
    <row r="3005" spans="1:8" x14ac:dyDescent="0.2">
      <c r="A3005" s="167" t="s">
        <v>4518</v>
      </c>
      <c r="B3005" s="163" t="s">
        <v>4549</v>
      </c>
      <c r="C3005" s="164" t="s">
        <v>4361</v>
      </c>
      <c r="D3005">
        <v>58.8</v>
      </c>
      <c r="E3005" s="4">
        <v>5599</v>
      </c>
      <c r="F3005">
        <f t="shared" si="92"/>
        <v>1</v>
      </c>
      <c r="G3005" s="6">
        <f t="shared" si="93"/>
        <v>1</v>
      </c>
      <c r="H3005" s="4">
        <f>E3005*G3005*Inputs!$B$4/SUMPRODUCT($E$5:$E$6785,$G$5:$G$6785)</f>
        <v>2586.2611750215242</v>
      </c>
    </row>
    <row r="3006" spans="1:8" x14ac:dyDescent="0.2">
      <c r="A3006" s="167" t="s">
        <v>4518</v>
      </c>
      <c r="B3006" s="163" t="s">
        <v>4362</v>
      </c>
      <c r="C3006" s="164" t="s">
        <v>2084</v>
      </c>
      <c r="D3006">
        <v>88.1</v>
      </c>
      <c r="E3006" s="4">
        <v>5674</v>
      </c>
      <c r="F3006">
        <f t="shared" si="92"/>
        <v>4</v>
      </c>
      <c r="G3006" s="6">
        <f t="shared" si="93"/>
        <v>1.7099397688077311</v>
      </c>
      <c r="H3006" s="4">
        <f>E3006*G3006*Inputs!$B$4/SUMPRODUCT($E$5:$E$6785,$G$5:$G$6785)</f>
        <v>4481.5893269727576</v>
      </c>
    </row>
    <row r="3007" spans="1:8" x14ac:dyDescent="0.2">
      <c r="A3007" s="167" t="s">
        <v>4518</v>
      </c>
      <c r="B3007" s="163" t="s">
        <v>2085</v>
      </c>
      <c r="C3007" s="164" t="s">
        <v>2086</v>
      </c>
      <c r="D3007">
        <v>78.3</v>
      </c>
      <c r="E3007" s="4">
        <v>5912</v>
      </c>
      <c r="F3007">
        <f t="shared" si="92"/>
        <v>3</v>
      </c>
      <c r="G3007" s="6">
        <f t="shared" si="93"/>
        <v>1.4299489790507947</v>
      </c>
      <c r="H3007" s="4">
        <f>E3007*G3007*Inputs!$B$4/SUMPRODUCT($E$5:$E$6785,$G$5:$G$6785)</f>
        <v>3904.9626123107191</v>
      </c>
    </row>
    <row r="3008" spans="1:8" x14ac:dyDescent="0.2">
      <c r="A3008" s="167" t="s">
        <v>4518</v>
      </c>
      <c r="B3008" s="163" t="s">
        <v>2087</v>
      </c>
      <c r="C3008" s="164" t="s">
        <v>2088</v>
      </c>
      <c r="D3008">
        <v>92.5</v>
      </c>
      <c r="E3008" s="4">
        <v>6281</v>
      </c>
      <c r="F3008">
        <f t="shared" si="92"/>
        <v>4</v>
      </c>
      <c r="G3008" s="6">
        <f t="shared" si="93"/>
        <v>1.7099397688077311</v>
      </c>
      <c r="H3008" s="4">
        <f>E3008*G3008*Inputs!$B$4/SUMPRODUCT($E$5:$E$6785,$G$5:$G$6785)</f>
        <v>4961.0261830658956</v>
      </c>
    </row>
    <row r="3009" spans="1:8" x14ac:dyDescent="0.2">
      <c r="A3009" s="167" t="s">
        <v>4518</v>
      </c>
      <c r="B3009" s="163" t="s">
        <v>2089</v>
      </c>
      <c r="C3009" s="164" t="s">
        <v>2090</v>
      </c>
      <c r="D3009">
        <v>62.7</v>
      </c>
      <c r="E3009" s="4">
        <v>6202</v>
      </c>
      <c r="F3009">
        <f t="shared" si="92"/>
        <v>2</v>
      </c>
      <c r="G3009" s="6">
        <f t="shared" si="93"/>
        <v>1.195804741189294</v>
      </c>
      <c r="H3009" s="4">
        <f>E3009*G3009*Inputs!$B$4/SUMPRODUCT($E$5:$E$6785,$G$5:$G$6785)</f>
        <v>3425.7364265094116</v>
      </c>
    </row>
    <row r="3010" spans="1:8" x14ac:dyDescent="0.2">
      <c r="A3010" s="167" t="s">
        <v>4518</v>
      </c>
      <c r="B3010" s="163" t="s">
        <v>2072</v>
      </c>
      <c r="C3010" s="164" t="s">
        <v>2073</v>
      </c>
      <c r="D3010">
        <v>70.900000000000006</v>
      </c>
      <c r="E3010" s="4">
        <v>9350</v>
      </c>
      <c r="F3010">
        <f t="shared" si="92"/>
        <v>2</v>
      </c>
      <c r="G3010" s="6">
        <f t="shared" si="93"/>
        <v>1.195804741189294</v>
      </c>
      <c r="H3010" s="4">
        <f>E3010*G3010*Inputs!$B$4/SUMPRODUCT($E$5:$E$6785,$G$5:$G$6785)</f>
        <v>5164.565557539986</v>
      </c>
    </row>
    <row r="3011" spans="1:8" x14ac:dyDescent="0.2">
      <c r="A3011" s="167" t="s">
        <v>4518</v>
      </c>
      <c r="B3011" s="163" t="s">
        <v>2074</v>
      </c>
      <c r="C3011" s="164" t="s">
        <v>2075</v>
      </c>
      <c r="D3011">
        <v>102.6</v>
      </c>
      <c r="E3011" s="4">
        <v>8291</v>
      </c>
      <c r="F3011">
        <f t="shared" si="92"/>
        <v>5</v>
      </c>
      <c r="G3011" s="6">
        <f t="shared" si="93"/>
        <v>2.0447540826884101</v>
      </c>
      <c r="H3011" s="4">
        <f>E3011*G3011*Inputs!$B$4/SUMPRODUCT($E$5:$E$6785,$G$5:$G$6785)</f>
        <v>7830.8681529342221</v>
      </c>
    </row>
    <row r="3012" spans="1:8" x14ac:dyDescent="0.2">
      <c r="A3012" s="167" t="s">
        <v>4518</v>
      </c>
      <c r="B3012" s="163" t="s">
        <v>2076</v>
      </c>
      <c r="C3012" s="164" t="s">
        <v>5627</v>
      </c>
      <c r="D3012">
        <v>82.6</v>
      </c>
      <c r="E3012" s="4">
        <v>5887</v>
      </c>
      <c r="F3012">
        <f t="shared" si="92"/>
        <v>3</v>
      </c>
      <c r="G3012" s="6">
        <f t="shared" si="93"/>
        <v>1.4299489790507947</v>
      </c>
      <c r="H3012" s="4">
        <f>E3012*G3012*Inputs!$B$4/SUMPRODUCT($E$5:$E$6785,$G$5:$G$6785)</f>
        <v>3888.4497460543307</v>
      </c>
    </row>
    <row r="3013" spans="1:8" x14ac:dyDescent="0.2">
      <c r="A3013" s="167" t="s">
        <v>4518</v>
      </c>
      <c r="B3013" s="163" t="s">
        <v>5628</v>
      </c>
      <c r="C3013" s="164" t="s">
        <v>5629</v>
      </c>
      <c r="D3013">
        <v>78.900000000000006</v>
      </c>
      <c r="E3013" s="4">
        <v>5823</v>
      </c>
      <c r="F3013">
        <f t="shared" si="92"/>
        <v>3</v>
      </c>
      <c r="G3013" s="6">
        <f t="shared" si="93"/>
        <v>1.4299489790507947</v>
      </c>
      <c r="H3013" s="4">
        <f>E3013*G3013*Inputs!$B$4/SUMPRODUCT($E$5:$E$6785,$G$5:$G$6785)</f>
        <v>3846.1768084379769</v>
      </c>
    </row>
    <row r="3014" spans="1:8" x14ac:dyDescent="0.2">
      <c r="A3014" s="167" t="s">
        <v>4518</v>
      </c>
      <c r="B3014" s="163" t="s">
        <v>5630</v>
      </c>
      <c r="C3014" s="164" t="s">
        <v>5631</v>
      </c>
      <c r="D3014">
        <v>75.400000000000006</v>
      </c>
      <c r="E3014" s="4">
        <v>5785</v>
      </c>
      <c r="F3014">
        <f t="shared" ref="F3014:F3077" si="94">VLOOKUP(D3014,$K$5:$L$15,2)</f>
        <v>3</v>
      </c>
      <c r="G3014" s="6">
        <f t="shared" ref="G3014:G3077" si="95">VLOOKUP(F3014,$L$5:$M$15,2,0)</f>
        <v>1.4299489790507947</v>
      </c>
      <c r="H3014" s="4">
        <f>E3014*G3014*Inputs!$B$4/SUMPRODUCT($E$5:$E$6785,$G$5:$G$6785)</f>
        <v>3821.0772517282662</v>
      </c>
    </row>
    <row r="3015" spans="1:8" x14ac:dyDescent="0.2">
      <c r="A3015" s="167" t="s">
        <v>4518</v>
      </c>
      <c r="B3015" s="163" t="s">
        <v>5632</v>
      </c>
      <c r="C3015" s="164" t="s">
        <v>5633</v>
      </c>
      <c r="D3015">
        <v>73.400000000000006</v>
      </c>
      <c r="E3015" s="4">
        <v>5260</v>
      </c>
      <c r="F3015">
        <f t="shared" si="94"/>
        <v>2</v>
      </c>
      <c r="G3015" s="6">
        <f t="shared" si="95"/>
        <v>1.195804741189294</v>
      </c>
      <c r="H3015" s="4">
        <f>E3015*G3015*Inputs!$B$4/SUMPRODUCT($E$5:$E$6785,$G$5:$G$6785)</f>
        <v>2905.4133510866664</v>
      </c>
    </row>
    <row r="3016" spans="1:8" x14ac:dyDescent="0.2">
      <c r="A3016" s="167" t="s">
        <v>5636</v>
      </c>
      <c r="B3016" s="163" t="s">
        <v>5634</v>
      </c>
      <c r="C3016" s="164" t="s">
        <v>5635</v>
      </c>
      <c r="D3016">
        <v>108.1</v>
      </c>
      <c r="E3016" s="4">
        <v>10516</v>
      </c>
      <c r="F3016">
        <f t="shared" si="94"/>
        <v>5</v>
      </c>
      <c r="G3016" s="6">
        <f t="shared" si="95"/>
        <v>2.0447540826884101</v>
      </c>
      <c r="H3016" s="4">
        <f>E3016*G3016*Inputs!$B$4/SUMPRODUCT($E$5:$E$6785,$G$5:$G$6785)</f>
        <v>9932.3856586969341</v>
      </c>
    </row>
    <row r="3017" spans="1:8" x14ac:dyDescent="0.2">
      <c r="A3017" s="167" t="s">
        <v>5636</v>
      </c>
      <c r="B3017" s="163" t="s">
        <v>5637</v>
      </c>
      <c r="C3017" s="164" t="s">
        <v>5638</v>
      </c>
      <c r="D3017">
        <v>159.1</v>
      </c>
      <c r="E3017" s="4">
        <v>12329</v>
      </c>
      <c r="F3017">
        <f t="shared" si="94"/>
        <v>9</v>
      </c>
      <c r="G3017" s="6">
        <f t="shared" si="95"/>
        <v>4.1810192586709229</v>
      </c>
      <c r="H3017" s="4">
        <f>E3017*G3017*Inputs!$B$4/SUMPRODUCT($E$5:$E$6785,$G$5:$G$6785)</f>
        <v>23810.687395690438</v>
      </c>
    </row>
    <row r="3018" spans="1:8" x14ac:dyDescent="0.2">
      <c r="A3018" s="167" t="s">
        <v>5636</v>
      </c>
      <c r="B3018" s="163" t="s">
        <v>4703</v>
      </c>
      <c r="C3018" s="164" t="s">
        <v>4704</v>
      </c>
      <c r="D3018">
        <v>147.1</v>
      </c>
      <c r="E3018" s="4">
        <v>8254</v>
      </c>
      <c r="F3018">
        <f t="shared" si="94"/>
        <v>8</v>
      </c>
      <c r="G3018" s="6">
        <f t="shared" si="95"/>
        <v>3.4964063234208851</v>
      </c>
      <c r="H3018" s="4">
        <f>E3018*G3018*Inputs!$B$4/SUMPRODUCT($E$5:$E$6785,$G$5:$G$6785)</f>
        <v>13330.556326522901</v>
      </c>
    </row>
    <row r="3019" spans="1:8" x14ac:dyDescent="0.2">
      <c r="A3019" s="167" t="s">
        <v>5636</v>
      </c>
      <c r="B3019" s="163" t="s">
        <v>4705</v>
      </c>
      <c r="C3019" s="164" t="s">
        <v>4706</v>
      </c>
      <c r="D3019">
        <v>109.1</v>
      </c>
      <c r="E3019" s="4">
        <v>6141</v>
      </c>
      <c r="F3019">
        <f t="shared" si="94"/>
        <v>5</v>
      </c>
      <c r="G3019" s="6">
        <f t="shared" si="95"/>
        <v>2.0447540826884101</v>
      </c>
      <c r="H3019" s="4">
        <f>E3019*G3019*Inputs!$B$4/SUMPRODUCT($E$5:$E$6785,$G$5:$G$6785)</f>
        <v>5800.188315905084</v>
      </c>
    </row>
    <row r="3020" spans="1:8" x14ac:dyDescent="0.2">
      <c r="A3020" s="167" t="s">
        <v>5636</v>
      </c>
      <c r="B3020" s="163" t="s">
        <v>4707</v>
      </c>
      <c r="C3020" s="164" t="s">
        <v>4708</v>
      </c>
      <c r="D3020">
        <v>156.4</v>
      </c>
      <c r="E3020" s="4">
        <v>7487</v>
      </c>
      <c r="F3020">
        <f t="shared" si="94"/>
        <v>9</v>
      </c>
      <c r="G3020" s="6">
        <f t="shared" si="95"/>
        <v>4.1810192586709229</v>
      </c>
      <c r="H3020" s="4">
        <f>E3020*G3020*Inputs!$B$4/SUMPRODUCT($E$5:$E$6785,$G$5:$G$6785)</f>
        <v>14459.454662303051</v>
      </c>
    </row>
    <row r="3021" spans="1:8" x14ac:dyDescent="0.2">
      <c r="A3021" s="167" t="s">
        <v>5636</v>
      </c>
      <c r="B3021" s="163" t="s">
        <v>4709</v>
      </c>
      <c r="C3021" s="164" t="s">
        <v>4710</v>
      </c>
      <c r="D3021">
        <v>80.900000000000006</v>
      </c>
      <c r="E3021" s="4">
        <v>6147</v>
      </c>
      <c r="F3021">
        <f t="shared" si="94"/>
        <v>3</v>
      </c>
      <c r="G3021" s="6">
        <f t="shared" si="95"/>
        <v>1.4299489790507947</v>
      </c>
      <c r="H3021" s="4">
        <f>E3021*G3021*Inputs!$B$4/SUMPRODUCT($E$5:$E$6785,$G$5:$G$6785)</f>
        <v>4060.1835551207696</v>
      </c>
    </row>
    <row r="3022" spans="1:8" x14ac:dyDescent="0.2">
      <c r="A3022" s="167" t="s">
        <v>5636</v>
      </c>
      <c r="B3022" s="163" t="s">
        <v>4711</v>
      </c>
      <c r="C3022" s="164" t="s">
        <v>4712</v>
      </c>
      <c r="D3022">
        <v>89.8</v>
      </c>
      <c r="E3022" s="4">
        <v>6270</v>
      </c>
      <c r="F3022">
        <f t="shared" si="94"/>
        <v>4</v>
      </c>
      <c r="G3022" s="6">
        <f t="shared" si="95"/>
        <v>1.7099397688077311</v>
      </c>
      <c r="H3022" s="4">
        <f>E3022*G3022*Inputs!$B$4/SUMPRODUCT($E$5:$E$6785,$G$5:$G$6785)</f>
        <v>4952.3378710114894</v>
      </c>
    </row>
    <row r="3023" spans="1:8" x14ac:dyDescent="0.2">
      <c r="A3023" s="167" t="s">
        <v>5636</v>
      </c>
      <c r="B3023" s="163" t="s">
        <v>4713</v>
      </c>
      <c r="C3023" s="164" t="s">
        <v>4714</v>
      </c>
      <c r="D3023">
        <v>136.6</v>
      </c>
      <c r="E3023" s="4">
        <v>9818</v>
      </c>
      <c r="F3023">
        <f t="shared" si="94"/>
        <v>8</v>
      </c>
      <c r="G3023" s="6">
        <f t="shared" si="95"/>
        <v>3.4964063234208851</v>
      </c>
      <c r="H3023" s="4">
        <f>E3023*G3023*Inputs!$B$4/SUMPRODUCT($E$5:$E$6785,$G$5:$G$6785)</f>
        <v>15856.481949818493</v>
      </c>
    </row>
    <row r="3024" spans="1:8" x14ac:dyDescent="0.2">
      <c r="A3024" s="167" t="s">
        <v>5636</v>
      </c>
      <c r="B3024" s="163" t="s">
        <v>4715</v>
      </c>
      <c r="C3024" s="164" t="s">
        <v>4716</v>
      </c>
      <c r="D3024">
        <v>57.5</v>
      </c>
      <c r="E3024" s="4">
        <v>6430</v>
      </c>
      <c r="F3024">
        <f t="shared" si="94"/>
        <v>1</v>
      </c>
      <c r="G3024" s="6">
        <f t="shared" si="95"/>
        <v>1</v>
      </c>
      <c r="H3024" s="4">
        <f>E3024*G3024*Inputs!$B$4/SUMPRODUCT($E$5:$E$6785,$G$5:$G$6785)</f>
        <v>2970.1124049631003</v>
      </c>
    </row>
    <row r="3025" spans="1:8" x14ac:dyDescent="0.2">
      <c r="A3025" s="167" t="s">
        <v>5636</v>
      </c>
      <c r="B3025" s="163" t="s">
        <v>4717</v>
      </c>
      <c r="C3025" s="164" t="s">
        <v>4718</v>
      </c>
      <c r="D3025">
        <v>79</v>
      </c>
      <c r="E3025" s="4">
        <v>7162</v>
      </c>
      <c r="F3025">
        <f t="shared" si="94"/>
        <v>3</v>
      </c>
      <c r="G3025" s="6">
        <f t="shared" si="95"/>
        <v>1.4299489790507947</v>
      </c>
      <c r="H3025" s="4">
        <f>E3025*G3025*Inputs!$B$4/SUMPRODUCT($E$5:$E$6785,$G$5:$G$6785)</f>
        <v>4730.6059251301367</v>
      </c>
    </row>
    <row r="3026" spans="1:8" x14ac:dyDescent="0.2">
      <c r="A3026" s="167" t="s">
        <v>5636</v>
      </c>
      <c r="B3026" s="163" t="s">
        <v>4719</v>
      </c>
      <c r="C3026" s="164" t="s">
        <v>4720</v>
      </c>
      <c r="D3026">
        <v>69.900000000000006</v>
      </c>
      <c r="E3026" s="4">
        <v>6034</v>
      </c>
      <c r="F3026">
        <f t="shared" si="94"/>
        <v>2</v>
      </c>
      <c r="G3026" s="6">
        <f t="shared" si="95"/>
        <v>1.195804741189294</v>
      </c>
      <c r="H3026" s="4">
        <f>E3026*G3026*Inputs!$B$4/SUMPRODUCT($E$5:$E$6785,$G$5:$G$6785)</f>
        <v>3332.9399544594949</v>
      </c>
    </row>
    <row r="3027" spans="1:8" x14ac:dyDescent="0.2">
      <c r="A3027" s="167" t="s">
        <v>5636</v>
      </c>
      <c r="B3027" s="163" t="s">
        <v>4721</v>
      </c>
      <c r="C3027" s="164" t="s">
        <v>4722</v>
      </c>
      <c r="D3027">
        <v>97.4</v>
      </c>
      <c r="E3027" s="4">
        <v>6531</v>
      </c>
      <c r="F3027">
        <f t="shared" si="94"/>
        <v>4</v>
      </c>
      <c r="G3027" s="6">
        <f t="shared" si="95"/>
        <v>1.7099397688077311</v>
      </c>
      <c r="H3027" s="4">
        <f>E3027*G3027*Inputs!$B$4/SUMPRODUCT($E$5:$E$6785,$G$5:$G$6785)</f>
        <v>5158.4878206660342</v>
      </c>
    </row>
    <row r="3028" spans="1:8" x14ac:dyDescent="0.2">
      <c r="A3028" s="167" t="s">
        <v>5636</v>
      </c>
      <c r="B3028" s="163" t="s">
        <v>4723</v>
      </c>
      <c r="C3028" s="164" t="s">
        <v>4724</v>
      </c>
      <c r="D3028">
        <v>104.8</v>
      </c>
      <c r="E3028" s="4">
        <v>8964</v>
      </c>
      <c r="F3028">
        <f t="shared" si="94"/>
        <v>5</v>
      </c>
      <c r="G3028" s="6">
        <f t="shared" si="95"/>
        <v>2.0447540826884101</v>
      </c>
      <c r="H3028" s="4">
        <f>E3028*G3028*Inputs!$B$4/SUMPRODUCT($E$5:$E$6785,$G$5:$G$6785)</f>
        <v>8466.5181670368311</v>
      </c>
    </row>
    <row r="3029" spans="1:8" x14ac:dyDescent="0.2">
      <c r="A3029" s="167" t="s">
        <v>5636</v>
      </c>
      <c r="B3029" s="163" t="s">
        <v>4725</v>
      </c>
      <c r="C3029" s="164" t="s">
        <v>4726</v>
      </c>
      <c r="D3029">
        <v>133.19999999999999</v>
      </c>
      <c r="E3029" s="4">
        <v>6736</v>
      </c>
      <c r="F3029">
        <f t="shared" si="94"/>
        <v>7</v>
      </c>
      <c r="G3029" s="6">
        <f t="shared" si="95"/>
        <v>2.9238940129502371</v>
      </c>
      <c r="H3029" s="4">
        <f>E3029*G3029*Inputs!$B$4/SUMPRODUCT($E$5:$E$6785,$G$5:$G$6785)</f>
        <v>9097.5744271632066</v>
      </c>
    </row>
    <row r="3030" spans="1:8" x14ac:dyDescent="0.2">
      <c r="A3030" s="167" t="s">
        <v>5636</v>
      </c>
      <c r="B3030" s="163" t="s">
        <v>4727</v>
      </c>
      <c r="C3030" s="164" t="s">
        <v>4728</v>
      </c>
      <c r="D3030">
        <v>59.7</v>
      </c>
      <c r="E3030" s="4">
        <v>10210</v>
      </c>
      <c r="F3030">
        <f t="shared" si="94"/>
        <v>1</v>
      </c>
      <c r="G3030" s="6">
        <f t="shared" si="95"/>
        <v>1</v>
      </c>
      <c r="H3030" s="4">
        <f>E3030*G3030*Inputs!$B$4/SUMPRODUCT($E$5:$E$6785,$G$5:$G$6785)</f>
        <v>4716.1504906179243</v>
      </c>
    </row>
    <row r="3031" spans="1:8" x14ac:dyDescent="0.2">
      <c r="A3031" s="167" t="s">
        <v>5636</v>
      </c>
      <c r="B3031" s="163" t="s">
        <v>4729</v>
      </c>
      <c r="C3031" s="164" t="s">
        <v>4730</v>
      </c>
      <c r="D3031">
        <v>78.099999999999994</v>
      </c>
      <c r="E3031" s="4">
        <v>12340</v>
      </c>
      <c r="F3031">
        <f t="shared" si="94"/>
        <v>3</v>
      </c>
      <c r="G3031" s="6">
        <f t="shared" si="95"/>
        <v>1.4299489790507947</v>
      </c>
      <c r="H3031" s="4">
        <f>E3031*G3031*Inputs!$B$4/SUMPRODUCT($E$5:$E$6785,$G$5:$G$6785)</f>
        <v>8150.7507841532943</v>
      </c>
    </row>
    <row r="3032" spans="1:8" x14ac:dyDescent="0.2">
      <c r="A3032" s="167" t="s">
        <v>5636</v>
      </c>
      <c r="B3032" s="163" t="s">
        <v>4731</v>
      </c>
      <c r="C3032" s="164" t="s">
        <v>4732</v>
      </c>
      <c r="D3032">
        <v>68.099999999999994</v>
      </c>
      <c r="E3032" s="4">
        <v>8882</v>
      </c>
      <c r="F3032">
        <f t="shared" si="94"/>
        <v>2</v>
      </c>
      <c r="G3032" s="6">
        <f t="shared" si="95"/>
        <v>1.195804741189294</v>
      </c>
      <c r="H3032" s="4">
        <f>E3032*G3032*Inputs!$B$4/SUMPRODUCT($E$5:$E$6785,$G$5:$G$6785)</f>
        <v>4906.061099686648</v>
      </c>
    </row>
    <row r="3033" spans="1:8" x14ac:dyDescent="0.2">
      <c r="A3033" s="167" t="s">
        <v>5636</v>
      </c>
      <c r="B3033" s="163" t="s">
        <v>4733</v>
      </c>
      <c r="C3033" s="164" t="s">
        <v>4734</v>
      </c>
      <c r="D3033">
        <v>119.2</v>
      </c>
      <c r="E3033" s="4">
        <v>6799</v>
      </c>
      <c r="F3033">
        <f t="shared" si="94"/>
        <v>6</v>
      </c>
      <c r="G3033" s="6">
        <f t="shared" si="95"/>
        <v>2.4451266266449672</v>
      </c>
      <c r="H3033" s="4">
        <f>E3033*G3033*Inputs!$B$4/SUMPRODUCT($E$5:$E$6785,$G$5:$G$6785)</f>
        <v>7679.0643845257091</v>
      </c>
    </row>
    <row r="3034" spans="1:8" x14ac:dyDescent="0.2">
      <c r="A3034" s="167" t="s">
        <v>5636</v>
      </c>
      <c r="B3034" s="163" t="s">
        <v>4735</v>
      </c>
      <c r="C3034" s="164" t="s">
        <v>4736</v>
      </c>
      <c r="D3034">
        <v>112.3</v>
      </c>
      <c r="E3034" s="4">
        <v>7619</v>
      </c>
      <c r="F3034">
        <f t="shared" si="94"/>
        <v>6</v>
      </c>
      <c r="G3034" s="6">
        <f t="shared" si="95"/>
        <v>2.4451266266449672</v>
      </c>
      <c r="H3034" s="4">
        <f>E3034*G3034*Inputs!$B$4/SUMPRODUCT($E$5:$E$6785,$G$5:$G$6785)</f>
        <v>8605.2054045744044</v>
      </c>
    </row>
    <row r="3035" spans="1:8" x14ac:dyDescent="0.2">
      <c r="A3035" s="167" t="s">
        <v>5636</v>
      </c>
      <c r="B3035" s="163" t="s">
        <v>4737</v>
      </c>
      <c r="C3035" s="164" t="s">
        <v>4738</v>
      </c>
      <c r="D3035">
        <v>83</v>
      </c>
      <c r="E3035" s="4">
        <v>11033</v>
      </c>
      <c r="F3035">
        <f t="shared" si="94"/>
        <v>3</v>
      </c>
      <c r="G3035" s="6">
        <f t="shared" si="95"/>
        <v>1.4299489790507947</v>
      </c>
      <c r="H3035" s="4">
        <f>E3035*G3035*Inputs!$B$4/SUMPRODUCT($E$5:$E$6785,$G$5:$G$6785)</f>
        <v>7287.4581362693107</v>
      </c>
    </row>
    <row r="3036" spans="1:8" x14ac:dyDescent="0.2">
      <c r="A3036" s="167" t="s">
        <v>5636</v>
      </c>
      <c r="B3036" s="163" t="s">
        <v>4739</v>
      </c>
      <c r="C3036" s="164" t="s">
        <v>4740</v>
      </c>
      <c r="D3036">
        <v>105.4</v>
      </c>
      <c r="E3036" s="4">
        <v>7238</v>
      </c>
      <c r="F3036">
        <f t="shared" si="94"/>
        <v>5</v>
      </c>
      <c r="G3036" s="6">
        <f t="shared" si="95"/>
        <v>2.0447540826884101</v>
      </c>
      <c r="H3036" s="4">
        <f>E3036*G3036*Inputs!$B$4/SUMPRODUCT($E$5:$E$6785,$G$5:$G$6785)</f>
        <v>6836.3072839148344</v>
      </c>
    </row>
    <row r="3037" spans="1:8" x14ac:dyDescent="0.2">
      <c r="A3037" s="167" t="s">
        <v>5636</v>
      </c>
      <c r="B3037" s="163" t="s">
        <v>4741</v>
      </c>
      <c r="C3037" s="164" t="s">
        <v>4742</v>
      </c>
      <c r="D3037">
        <v>80.7</v>
      </c>
      <c r="E3037" s="4">
        <v>9214</v>
      </c>
      <c r="F3037">
        <f t="shared" si="94"/>
        <v>3</v>
      </c>
      <c r="G3037" s="6">
        <f t="shared" si="95"/>
        <v>1.4299489790507947</v>
      </c>
      <c r="H3037" s="4">
        <f>E3037*G3037*Inputs!$B$4/SUMPRODUCT($E$5:$E$6785,$G$5:$G$6785)</f>
        <v>6085.9819874544928</v>
      </c>
    </row>
    <row r="3038" spans="1:8" x14ac:dyDescent="0.2">
      <c r="A3038" s="167" t="s">
        <v>5636</v>
      </c>
      <c r="B3038" s="163" t="s">
        <v>4743</v>
      </c>
      <c r="C3038" s="164" t="s">
        <v>4744</v>
      </c>
      <c r="D3038">
        <v>149.6</v>
      </c>
      <c r="E3038" s="4">
        <v>12096</v>
      </c>
      <c r="F3038">
        <f t="shared" si="94"/>
        <v>9</v>
      </c>
      <c r="G3038" s="6">
        <f t="shared" si="95"/>
        <v>4.1810192586709229</v>
      </c>
      <c r="H3038" s="4">
        <f>E3038*G3038*Inputs!$B$4/SUMPRODUCT($E$5:$E$6785,$G$5:$G$6785)</f>
        <v>23360.700359986338</v>
      </c>
    </row>
    <row r="3039" spans="1:8" x14ac:dyDescent="0.2">
      <c r="A3039" s="167" t="s">
        <v>5636</v>
      </c>
      <c r="B3039" s="163" t="s">
        <v>4745</v>
      </c>
      <c r="C3039" s="164" t="s">
        <v>4746</v>
      </c>
      <c r="D3039">
        <v>139.19999999999999</v>
      </c>
      <c r="E3039" s="4">
        <v>14830</v>
      </c>
      <c r="F3039">
        <f t="shared" si="94"/>
        <v>8</v>
      </c>
      <c r="G3039" s="6">
        <f t="shared" si="95"/>
        <v>3.4964063234208851</v>
      </c>
      <c r="H3039" s="4">
        <f>E3039*G3039*Inputs!$B$4/SUMPRODUCT($E$5:$E$6785,$G$5:$G$6785)</f>
        <v>23951.07224646652</v>
      </c>
    </row>
    <row r="3040" spans="1:8" x14ac:dyDescent="0.2">
      <c r="A3040" s="167" t="s">
        <v>5636</v>
      </c>
      <c r="B3040" s="163" t="s">
        <v>4747</v>
      </c>
      <c r="C3040" s="164" t="s">
        <v>4748</v>
      </c>
      <c r="D3040">
        <v>121.7</v>
      </c>
      <c r="E3040" s="4">
        <v>8309</v>
      </c>
      <c r="F3040">
        <f t="shared" si="94"/>
        <v>6</v>
      </c>
      <c r="G3040" s="6">
        <f t="shared" si="95"/>
        <v>2.4451266266449672</v>
      </c>
      <c r="H3040" s="4">
        <f>E3040*G3040*Inputs!$B$4/SUMPRODUCT($E$5:$E$6785,$G$5:$G$6785)</f>
        <v>9384.5191897373315</v>
      </c>
    </row>
    <row r="3041" spans="1:8" x14ac:dyDescent="0.2">
      <c r="A3041" s="167" t="s">
        <v>5636</v>
      </c>
      <c r="B3041" s="163" t="s">
        <v>4749</v>
      </c>
      <c r="C3041" s="164" t="s">
        <v>4750</v>
      </c>
      <c r="D3041">
        <v>73.099999999999994</v>
      </c>
      <c r="E3041" s="4">
        <v>9305</v>
      </c>
      <c r="F3041">
        <f t="shared" si="94"/>
        <v>2</v>
      </c>
      <c r="G3041" s="6">
        <f t="shared" si="95"/>
        <v>1.195804741189294</v>
      </c>
      <c r="H3041" s="4">
        <f>E3041*G3041*Inputs!$B$4/SUMPRODUCT($E$5:$E$6785,$G$5:$G$6785)</f>
        <v>5139.7093596694731</v>
      </c>
    </row>
    <row r="3042" spans="1:8" x14ac:dyDescent="0.2">
      <c r="A3042" s="167" t="s">
        <v>5636</v>
      </c>
      <c r="B3042" s="163" t="s">
        <v>4751</v>
      </c>
      <c r="C3042" s="164" t="s">
        <v>4752</v>
      </c>
      <c r="D3042">
        <v>123.8</v>
      </c>
      <c r="E3042" s="4">
        <v>6696</v>
      </c>
      <c r="F3042">
        <f t="shared" si="94"/>
        <v>6</v>
      </c>
      <c r="G3042" s="6">
        <f t="shared" si="95"/>
        <v>2.4451266266449672</v>
      </c>
      <c r="H3042" s="4">
        <f>E3042*G3042*Inputs!$B$4/SUMPRODUCT($E$5:$E$6785,$G$5:$G$6785)</f>
        <v>7562.7320368854471</v>
      </c>
    </row>
    <row r="3043" spans="1:8" x14ac:dyDescent="0.2">
      <c r="A3043" s="167" t="s">
        <v>5636</v>
      </c>
      <c r="B3043" s="163" t="s">
        <v>4753</v>
      </c>
      <c r="C3043" s="164" t="s">
        <v>4754</v>
      </c>
      <c r="D3043">
        <v>115.7</v>
      </c>
      <c r="E3043" s="4">
        <v>8255</v>
      </c>
      <c r="F3043">
        <f t="shared" si="94"/>
        <v>6</v>
      </c>
      <c r="G3043" s="6">
        <f t="shared" si="95"/>
        <v>2.4451266266449672</v>
      </c>
      <c r="H3043" s="4">
        <f>E3043*G3043*Inputs!$B$4/SUMPRODUCT($E$5:$E$6785,$G$5:$G$6785)</f>
        <v>9323.5294152463193</v>
      </c>
    </row>
    <row r="3044" spans="1:8" x14ac:dyDescent="0.2">
      <c r="A3044" s="167" t="s">
        <v>5636</v>
      </c>
      <c r="B3044" s="163" t="s">
        <v>4755</v>
      </c>
      <c r="C3044" s="164" t="s">
        <v>4756</v>
      </c>
      <c r="D3044">
        <v>150.5</v>
      </c>
      <c r="E3044" s="4">
        <v>10170</v>
      </c>
      <c r="F3044">
        <f t="shared" si="94"/>
        <v>9</v>
      </c>
      <c r="G3044" s="6">
        <f t="shared" si="95"/>
        <v>4.1810192586709229</v>
      </c>
      <c r="H3044" s="4">
        <f>E3044*G3044*Inputs!$B$4/SUMPRODUCT($E$5:$E$6785,$G$5:$G$6785)</f>
        <v>19641.065034809941</v>
      </c>
    </row>
    <row r="3045" spans="1:8" x14ac:dyDescent="0.2">
      <c r="A3045" s="167" t="s">
        <v>5636</v>
      </c>
      <c r="B3045" s="163" t="s">
        <v>4757</v>
      </c>
      <c r="C3045" s="164" t="s">
        <v>4758</v>
      </c>
      <c r="D3045">
        <v>63.4</v>
      </c>
      <c r="E3045" s="4">
        <v>6856</v>
      </c>
      <c r="F3045">
        <f t="shared" si="94"/>
        <v>2</v>
      </c>
      <c r="G3045" s="6">
        <f t="shared" si="95"/>
        <v>1.195804741189294</v>
      </c>
      <c r="H3045" s="4">
        <f>E3045*G3045*Inputs!$B$4/SUMPRODUCT($E$5:$E$6785,$G$5:$G$6785)</f>
        <v>3786.9798355608709</v>
      </c>
    </row>
    <row r="3046" spans="1:8" x14ac:dyDescent="0.2">
      <c r="A3046" s="167" t="s">
        <v>5636</v>
      </c>
      <c r="B3046" s="163" t="s">
        <v>4759</v>
      </c>
      <c r="C3046" s="164" t="s">
        <v>4760</v>
      </c>
      <c r="D3046">
        <v>142.30000000000001</v>
      </c>
      <c r="E3046" s="4">
        <v>14624</v>
      </c>
      <c r="F3046">
        <f t="shared" si="94"/>
        <v>8</v>
      </c>
      <c r="G3046" s="6">
        <f t="shared" si="95"/>
        <v>3.4964063234208851</v>
      </c>
      <c r="H3046" s="4">
        <f>E3046*G3046*Inputs!$B$4/SUMPRODUCT($E$5:$E$6785,$G$5:$G$6785)</f>
        <v>23618.373602988966</v>
      </c>
    </row>
    <row r="3047" spans="1:8" x14ac:dyDescent="0.2">
      <c r="A3047" s="167" t="s">
        <v>5636</v>
      </c>
      <c r="B3047" s="163" t="s">
        <v>1120</v>
      </c>
      <c r="C3047" s="164" t="s">
        <v>1121</v>
      </c>
      <c r="D3047">
        <v>130.30000000000001</v>
      </c>
      <c r="E3047" s="4">
        <v>10571</v>
      </c>
      <c r="F3047">
        <f t="shared" si="94"/>
        <v>7</v>
      </c>
      <c r="G3047" s="6">
        <f t="shared" si="95"/>
        <v>2.9238940129502371</v>
      </c>
      <c r="H3047" s="4">
        <f>E3047*G3047*Inputs!$B$4/SUMPRODUCT($E$5:$E$6785,$G$5:$G$6785)</f>
        <v>14277.087183720643</v>
      </c>
    </row>
    <row r="3048" spans="1:8" x14ac:dyDescent="0.2">
      <c r="A3048" s="167" t="s">
        <v>5636</v>
      </c>
      <c r="B3048" s="163" t="s">
        <v>1122</v>
      </c>
      <c r="C3048" s="164" t="s">
        <v>1123</v>
      </c>
      <c r="D3048">
        <v>88.4</v>
      </c>
      <c r="E3048" s="4">
        <v>6116</v>
      </c>
      <c r="F3048">
        <f t="shared" si="94"/>
        <v>4</v>
      </c>
      <c r="G3048" s="6">
        <f t="shared" si="95"/>
        <v>1.7099397688077311</v>
      </c>
      <c r="H3048" s="4">
        <f>E3048*G3048*Inputs!$B$4/SUMPRODUCT($E$5:$E$6785,$G$5:$G$6785)</f>
        <v>4830.7015022498035</v>
      </c>
    </row>
    <row r="3049" spans="1:8" x14ac:dyDescent="0.2">
      <c r="A3049" s="167" t="s">
        <v>5636</v>
      </c>
      <c r="B3049" s="163" t="s">
        <v>1124</v>
      </c>
      <c r="C3049" s="164" t="s">
        <v>1125</v>
      </c>
      <c r="D3049">
        <v>80.7</v>
      </c>
      <c r="E3049" s="4">
        <v>7232</v>
      </c>
      <c r="F3049">
        <f t="shared" si="94"/>
        <v>3</v>
      </c>
      <c r="G3049" s="6">
        <f t="shared" si="95"/>
        <v>1.4299489790507947</v>
      </c>
      <c r="H3049" s="4">
        <f>E3049*G3049*Inputs!$B$4/SUMPRODUCT($E$5:$E$6785,$G$5:$G$6785)</f>
        <v>4776.8419506480241</v>
      </c>
    </row>
    <row r="3050" spans="1:8" x14ac:dyDescent="0.2">
      <c r="A3050" s="167" t="s">
        <v>5636</v>
      </c>
      <c r="B3050" s="163" t="s">
        <v>1126</v>
      </c>
      <c r="C3050" s="164" t="s">
        <v>1127</v>
      </c>
      <c r="D3050">
        <v>91.4</v>
      </c>
      <c r="E3050" s="4">
        <v>9761</v>
      </c>
      <c r="F3050">
        <f t="shared" si="94"/>
        <v>4</v>
      </c>
      <c r="G3050" s="6">
        <f t="shared" si="95"/>
        <v>1.7099397688077311</v>
      </c>
      <c r="H3050" s="4">
        <f>E3050*G3050*Inputs!$B$4/SUMPRODUCT($E$5:$E$6785,$G$5:$G$6785)</f>
        <v>7709.6921784598326</v>
      </c>
    </row>
    <row r="3051" spans="1:8" x14ac:dyDescent="0.2">
      <c r="A3051" s="167" t="s">
        <v>5636</v>
      </c>
      <c r="B3051" s="163" t="s">
        <v>1128</v>
      </c>
      <c r="C3051" s="164" t="s">
        <v>1129</v>
      </c>
      <c r="D3051">
        <v>123.2</v>
      </c>
      <c r="E3051" s="4">
        <v>10164</v>
      </c>
      <c r="F3051">
        <f t="shared" si="94"/>
        <v>6</v>
      </c>
      <c r="G3051" s="6">
        <f t="shared" si="95"/>
        <v>2.4451266266449672</v>
      </c>
      <c r="H3051" s="4">
        <f>E3051*G3051*Inputs!$B$4/SUMPRODUCT($E$5:$E$6785,$G$5:$G$6785)</f>
        <v>11479.630887530418</v>
      </c>
    </row>
    <row r="3052" spans="1:8" x14ac:dyDescent="0.2">
      <c r="A3052" s="167" t="s">
        <v>5636</v>
      </c>
      <c r="B3052" s="163" t="s">
        <v>1130</v>
      </c>
      <c r="C3052" s="164" t="s">
        <v>1131</v>
      </c>
      <c r="D3052">
        <v>116.6</v>
      </c>
      <c r="E3052" s="4">
        <v>6483</v>
      </c>
      <c r="F3052">
        <f t="shared" si="94"/>
        <v>6</v>
      </c>
      <c r="G3052" s="6">
        <f t="shared" si="95"/>
        <v>2.4451266266449672</v>
      </c>
      <c r="H3052" s="4">
        <f>E3052*G3052*Inputs!$B$4/SUMPRODUCT($E$5:$E$6785,$G$5:$G$6785)</f>
        <v>7322.1612597264566</v>
      </c>
    </row>
    <row r="3053" spans="1:8" x14ac:dyDescent="0.2">
      <c r="A3053" s="167" t="s">
        <v>5636</v>
      </c>
      <c r="B3053" s="163" t="s">
        <v>1132</v>
      </c>
      <c r="C3053" s="164" t="s">
        <v>1133</v>
      </c>
      <c r="D3053">
        <v>98.5</v>
      </c>
      <c r="E3053" s="4">
        <v>7490</v>
      </c>
      <c r="F3053">
        <f t="shared" si="94"/>
        <v>4</v>
      </c>
      <c r="G3053" s="6">
        <f t="shared" si="95"/>
        <v>1.7099397688077311</v>
      </c>
      <c r="H3053" s="4">
        <f>E3053*G3053*Inputs!$B$4/SUMPRODUCT($E$5:$E$6785,$G$5:$G$6785)</f>
        <v>5915.9506625001677</v>
      </c>
    </row>
    <row r="3054" spans="1:8" x14ac:dyDescent="0.2">
      <c r="A3054" s="167" t="s">
        <v>5636</v>
      </c>
      <c r="B3054" s="163" t="s">
        <v>6350</v>
      </c>
      <c r="C3054" s="164" t="s">
        <v>6351</v>
      </c>
      <c r="D3054">
        <v>181.7</v>
      </c>
      <c r="E3054" s="4">
        <v>8069</v>
      </c>
      <c r="F3054">
        <f t="shared" si="94"/>
        <v>10</v>
      </c>
      <c r="G3054" s="6">
        <f t="shared" si="95"/>
        <v>4.9996826525224378</v>
      </c>
      <c r="H3054" s="4">
        <f>E3054*G3054*Inputs!$B$4/SUMPRODUCT($E$5:$E$6785,$G$5:$G$6785)</f>
        <v>18634.771303315407</v>
      </c>
    </row>
    <row r="3055" spans="1:8" x14ac:dyDescent="0.2">
      <c r="A3055" s="167" t="s">
        <v>5636</v>
      </c>
      <c r="B3055" s="163" t="s">
        <v>6352</v>
      </c>
      <c r="C3055" s="164" t="s">
        <v>6353</v>
      </c>
      <c r="D3055">
        <v>111.3</v>
      </c>
      <c r="E3055" s="4">
        <v>6881</v>
      </c>
      <c r="F3055">
        <f t="shared" si="94"/>
        <v>5</v>
      </c>
      <c r="G3055" s="6">
        <f t="shared" si="95"/>
        <v>2.0447540826884101</v>
      </c>
      <c r="H3055" s="4">
        <f>E3055*G3055*Inputs!$B$4/SUMPRODUCT($E$5:$E$6785,$G$5:$G$6785)</f>
        <v>6499.1199807430203</v>
      </c>
    </row>
    <row r="3056" spans="1:8" x14ac:dyDescent="0.2">
      <c r="A3056" s="167" t="s">
        <v>5636</v>
      </c>
      <c r="B3056" s="163" t="s">
        <v>6354</v>
      </c>
      <c r="C3056" s="164" t="s">
        <v>6355</v>
      </c>
      <c r="D3056">
        <v>98.8</v>
      </c>
      <c r="E3056" s="4">
        <v>6559</v>
      </c>
      <c r="F3056">
        <f t="shared" si="94"/>
        <v>4</v>
      </c>
      <c r="G3056" s="6">
        <f t="shared" si="95"/>
        <v>1.7099397688077311</v>
      </c>
      <c r="H3056" s="4">
        <f>E3056*G3056*Inputs!$B$4/SUMPRODUCT($E$5:$E$6785,$G$5:$G$6785)</f>
        <v>5180.6035240772508</v>
      </c>
    </row>
    <row r="3057" spans="1:8" x14ac:dyDescent="0.2">
      <c r="A3057" s="167" t="s">
        <v>5636</v>
      </c>
      <c r="B3057" s="163" t="s">
        <v>6356</v>
      </c>
      <c r="C3057" s="164" t="s">
        <v>6357</v>
      </c>
      <c r="D3057">
        <v>108.8</v>
      </c>
      <c r="E3057" s="4">
        <v>8127</v>
      </c>
      <c r="F3057">
        <f t="shared" si="94"/>
        <v>5</v>
      </c>
      <c r="G3057" s="6">
        <f t="shared" si="95"/>
        <v>2.0447540826884101</v>
      </c>
      <c r="H3057" s="4">
        <f>E3057*G3057*Inputs!$B$4/SUMPRODUCT($E$5:$E$6785,$G$5:$G$6785)</f>
        <v>7675.9697839701394</v>
      </c>
    </row>
    <row r="3058" spans="1:8" x14ac:dyDescent="0.2">
      <c r="A3058" s="167" t="s">
        <v>5636</v>
      </c>
      <c r="B3058" s="163" t="s">
        <v>6358</v>
      </c>
      <c r="C3058" s="164" t="s">
        <v>6359</v>
      </c>
      <c r="D3058">
        <v>88.5</v>
      </c>
      <c r="E3058" s="4">
        <v>6600</v>
      </c>
      <c r="F3058">
        <f t="shared" si="94"/>
        <v>4</v>
      </c>
      <c r="G3058" s="6">
        <f t="shared" si="95"/>
        <v>1.7099397688077311</v>
      </c>
      <c r="H3058" s="4">
        <f>E3058*G3058*Inputs!$B$4/SUMPRODUCT($E$5:$E$6785,$G$5:$G$6785)</f>
        <v>5212.9872326436725</v>
      </c>
    </row>
    <row r="3059" spans="1:8" x14ac:dyDescent="0.2">
      <c r="A3059" s="167" t="s">
        <v>5636</v>
      </c>
      <c r="B3059" s="163" t="s">
        <v>6360</v>
      </c>
      <c r="C3059" s="164" t="s">
        <v>6361</v>
      </c>
      <c r="D3059">
        <v>129.4</v>
      </c>
      <c r="E3059" s="4">
        <v>8429</v>
      </c>
      <c r="F3059">
        <f t="shared" si="94"/>
        <v>7</v>
      </c>
      <c r="G3059" s="6">
        <f t="shared" si="95"/>
        <v>2.9238940129502371</v>
      </c>
      <c r="H3059" s="4">
        <f>E3059*G3059*Inputs!$B$4/SUMPRODUCT($E$5:$E$6785,$G$5:$G$6785)</f>
        <v>11384.123344204078</v>
      </c>
    </row>
    <row r="3060" spans="1:8" x14ac:dyDescent="0.2">
      <c r="A3060" s="167" t="s">
        <v>5636</v>
      </c>
      <c r="B3060" s="163" t="s">
        <v>6362</v>
      </c>
      <c r="C3060" s="164" t="s">
        <v>6363</v>
      </c>
      <c r="D3060">
        <v>148.30000000000001</v>
      </c>
      <c r="E3060" s="4">
        <v>7326</v>
      </c>
      <c r="F3060">
        <f t="shared" si="94"/>
        <v>8</v>
      </c>
      <c r="G3060" s="6">
        <f t="shared" si="95"/>
        <v>3.4964063234208851</v>
      </c>
      <c r="H3060" s="4">
        <f>E3060*G3060*Inputs!$B$4/SUMPRODUCT($E$5:$E$6785,$G$5:$G$6785)</f>
        <v>11831.797388915285</v>
      </c>
    </row>
    <row r="3061" spans="1:8" x14ac:dyDescent="0.2">
      <c r="A3061" s="167" t="s">
        <v>5636</v>
      </c>
      <c r="B3061" s="163" t="s">
        <v>6364</v>
      </c>
      <c r="C3061" s="164" t="s">
        <v>6365</v>
      </c>
      <c r="D3061">
        <v>91.2</v>
      </c>
      <c r="E3061" s="4">
        <v>6001</v>
      </c>
      <c r="F3061">
        <f t="shared" si="94"/>
        <v>4</v>
      </c>
      <c r="G3061" s="6">
        <f t="shared" si="95"/>
        <v>1.7099397688077311</v>
      </c>
      <c r="H3061" s="4">
        <f>E3061*G3061*Inputs!$B$4/SUMPRODUCT($E$5:$E$6785,$G$5:$G$6785)</f>
        <v>4739.8691489537396</v>
      </c>
    </row>
    <row r="3062" spans="1:8" x14ac:dyDescent="0.2">
      <c r="A3062" s="167" t="s">
        <v>5636</v>
      </c>
      <c r="B3062" s="163" t="s">
        <v>6366</v>
      </c>
      <c r="C3062" s="164" t="s">
        <v>6367</v>
      </c>
      <c r="D3062">
        <v>108.8</v>
      </c>
      <c r="E3062" s="4">
        <v>9110</v>
      </c>
      <c r="F3062">
        <f t="shared" si="94"/>
        <v>5</v>
      </c>
      <c r="G3062" s="6">
        <f t="shared" si="95"/>
        <v>2.0447540826884101</v>
      </c>
      <c r="H3062" s="4">
        <f>E3062*G3062*Inputs!$B$4/SUMPRODUCT($E$5:$E$6785,$G$5:$G$6785)</f>
        <v>8604.4154955048562</v>
      </c>
    </row>
    <row r="3063" spans="1:8" x14ac:dyDescent="0.2">
      <c r="A3063" s="167" t="s">
        <v>5636</v>
      </c>
      <c r="B3063" s="163" t="s">
        <v>6368</v>
      </c>
      <c r="C3063" s="164" t="s">
        <v>6369</v>
      </c>
      <c r="D3063">
        <v>108.3</v>
      </c>
      <c r="E3063" s="4">
        <v>5906</v>
      </c>
      <c r="F3063">
        <f t="shared" si="94"/>
        <v>5</v>
      </c>
      <c r="G3063" s="6">
        <f t="shared" si="95"/>
        <v>2.0447540826884101</v>
      </c>
      <c r="H3063" s="4">
        <f>E3063*G3063*Inputs!$B$4/SUMPRODUCT($E$5:$E$6785,$G$5:$G$6785)</f>
        <v>5578.2302872065511</v>
      </c>
    </row>
    <row r="3064" spans="1:8" x14ac:dyDescent="0.2">
      <c r="A3064" s="167" t="s">
        <v>5636</v>
      </c>
      <c r="B3064" s="163" t="s">
        <v>6370</v>
      </c>
      <c r="C3064" s="164" t="s">
        <v>6371</v>
      </c>
      <c r="D3064">
        <v>112.5</v>
      </c>
      <c r="E3064" s="4">
        <v>11077</v>
      </c>
      <c r="F3064">
        <f t="shared" si="94"/>
        <v>6</v>
      </c>
      <c r="G3064" s="6">
        <f t="shared" si="95"/>
        <v>2.4451266266449672</v>
      </c>
      <c r="H3064" s="4">
        <f>E3064*G3064*Inputs!$B$4/SUMPRODUCT($E$5:$E$6785,$G$5:$G$6785)</f>
        <v>12510.809852535855</v>
      </c>
    </row>
    <row r="3065" spans="1:8" x14ac:dyDescent="0.2">
      <c r="A3065" s="167" t="s">
        <v>5636</v>
      </c>
      <c r="B3065" s="163" t="s">
        <v>6372</v>
      </c>
      <c r="C3065" s="164" t="s">
        <v>6373</v>
      </c>
      <c r="D3065">
        <v>116.1</v>
      </c>
      <c r="E3065" s="4">
        <v>5958</v>
      </c>
      <c r="F3065">
        <f t="shared" si="94"/>
        <v>6</v>
      </c>
      <c r="G3065" s="6">
        <f t="shared" si="95"/>
        <v>2.4451266266449672</v>
      </c>
      <c r="H3065" s="4">
        <f>E3065*G3065*Inputs!$B$4/SUMPRODUCT($E$5:$E$6785,$G$5:$G$6785)</f>
        <v>6729.2051188416199</v>
      </c>
    </row>
    <row r="3066" spans="1:8" x14ac:dyDescent="0.2">
      <c r="A3066" s="167" t="s">
        <v>5636</v>
      </c>
      <c r="B3066" s="163" t="s">
        <v>6374</v>
      </c>
      <c r="C3066" s="164" t="s">
        <v>6375</v>
      </c>
      <c r="D3066">
        <v>156.6</v>
      </c>
      <c r="E3066" s="4">
        <v>5974</v>
      </c>
      <c r="F3066">
        <f t="shared" si="94"/>
        <v>9</v>
      </c>
      <c r="G3066" s="6">
        <f t="shared" si="95"/>
        <v>4.1810192586709229</v>
      </c>
      <c r="H3066" s="4">
        <f>E3066*G3066*Inputs!$B$4/SUMPRODUCT($E$5:$E$6785,$G$5:$G$6785)</f>
        <v>11537.435842473411</v>
      </c>
    </row>
    <row r="3067" spans="1:8" x14ac:dyDescent="0.2">
      <c r="A3067" s="167" t="s">
        <v>5636</v>
      </c>
      <c r="B3067" s="163" t="s">
        <v>6376</v>
      </c>
      <c r="C3067" s="164" t="s">
        <v>6377</v>
      </c>
      <c r="D3067">
        <v>82.1</v>
      </c>
      <c r="E3067" s="4">
        <v>7327</v>
      </c>
      <c r="F3067">
        <f t="shared" si="94"/>
        <v>3</v>
      </c>
      <c r="G3067" s="6">
        <f t="shared" si="95"/>
        <v>1.4299489790507947</v>
      </c>
      <c r="H3067" s="4">
        <f>E3067*G3067*Inputs!$B$4/SUMPRODUCT($E$5:$E$6785,$G$5:$G$6785)</f>
        <v>4839.5908424223007</v>
      </c>
    </row>
    <row r="3068" spans="1:8" x14ac:dyDescent="0.2">
      <c r="A3068" s="167" t="s">
        <v>5636</v>
      </c>
      <c r="B3068" s="163" t="s">
        <v>6378</v>
      </c>
      <c r="C3068" s="164" t="s">
        <v>6379</v>
      </c>
      <c r="D3068">
        <v>153.80000000000001</v>
      </c>
      <c r="E3068" s="4">
        <v>6829</v>
      </c>
      <c r="F3068">
        <f t="shared" si="94"/>
        <v>9</v>
      </c>
      <c r="G3068" s="6">
        <f t="shared" si="95"/>
        <v>4.1810192586709229</v>
      </c>
      <c r="H3068" s="4">
        <f>E3068*G3068*Inputs!$B$4/SUMPRODUCT($E$5:$E$6785,$G$5:$G$6785)</f>
        <v>13188.675823276017</v>
      </c>
    </row>
    <row r="3069" spans="1:8" x14ac:dyDescent="0.2">
      <c r="A3069" s="167" t="s">
        <v>6382</v>
      </c>
      <c r="B3069" s="163" t="s">
        <v>6380</v>
      </c>
      <c r="C3069" s="164" t="s">
        <v>6381</v>
      </c>
      <c r="D3069">
        <v>75.400000000000006</v>
      </c>
      <c r="E3069" s="4">
        <v>8284</v>
      </c>
      <c r="F3069">
        <f t="shared" si="94"/>
        <v>3</v>
      </c>
      <c r="G3069" s="6">
        <f t="shared" si="95"/>
        <v>1.4299489790507947</v>
      </c>
      <c r="H3069" s="4">
        <f>E3069*G3069*Inputs!$B$4/SUMPRODUCT($E$5:$E$6785,$G$5:$G$6785)</f>
        <v>5471.7033627168457</v>
      </c>
    </row>
    <row r="3070" spans="1:8" x14ac:dyDescent="0.2">
      <c r="A3070" s="167" t="s">
        <v>6382</v>
      </c>
      <c r="B3070" s="163" t="s">
        <v>6383</v>
      </c>
      <c r="C3070" s="164" t="s">
        <v>6384</v>
      </c>
      <c r="D3070">
        <v>69.5</v>
      </c>
      <c r="E3070" s="4">
        <v>6179</v>
      </c>
      <c r="F3070">
        <f t="shared" si="94"/>
        <v>2</v>
      </c>
      <c r="G3070" s="6">
        <f t="shared" si="95"/>
        <v>1.195804741189294</v>
      </c>
      <c r="H3070" s="4">
        <f>E3070*G3070*Inputs!$B$4/SUMPRODUCT($E$5:$E$6785,$G$5:$G$6785)</f>
        <v>3413.0321475978153</v>
      </c>
    </row>
    <row r="3071" spans="1:8" x14ac:dyDescent="0.2">
      <c r="A3071" s="167" t="s">
        <v>6382</v>
      </c>
      <c r="B3071" s="163" t="s">
        <v>6385</v>
      </c>
      <c r="C3071" s="164" t="s">
        <v>6386</v>
      </c>
      <c r="D3071">
        <v>67.5</v>
      </c>
      <c r="E3071" s="4">
        <v>8145</v>
      </c>
      <c r="F3071">
        <f t="shared" si="94"/>
        <v>2</v>
      </c>
      <c r="G3071" s="6">
        <f t="shared" si="95"/>
        <v>1.195804741189294</v>
      </c>
      <c r="H3071" s="4">
        <f>E3071*G3071*Inputs!$B$4/SUMPRODUCT($E$5:$E$6785,$G$5:$G$6785)</f>
        <v>4498.9718145629076</v>
      </c>
    </row>
    <row r="3072" spans="1:8" x14ac:dyDescent="0.2">
      <c r="A3072" s="167" t="s">
        <v>6382</v>
      </c>
      <c r="B3072" s="163" t="s">
        <v>6387</v>
      </c>
      <c r="C3072" s="164" t="s">
        <v>6388</v>
      </c>
      <c r="D3072">
        <v>84.7</v>
      </c>
      <c r="E3072" s="4">
        <v>6737</v>
      </c>
      <c r="F3072">
        <f t="shared" si="94"/>
        <v>3</v>
      </c>
      <c r="G3072" s="6">
        <f t="shared" si="95"/>
        <v>1.4299489790507947</v>
      </c>
      <c r="H3072" s="4">
        <f>E3072*G3072*Inputs!$B$4/SUMPRODUCT($E$5:$E$6785,$G$5:$G$6785)</f>
        <v>4449.8871987715347</v>
      </c>
    </row>
    <row r="3073" spans="1:8" x14ac:dyDescent="0.2">
      <c r="A3073" s="167" t="s">
        <v>6382</v>
      </c>
      <c r="B3073" s="163" t="s">
        <v>6389</v>
      </c>
      <c r="C3073" s="164" t="s">
        <v>6390</v>
      </c>
      <c r="D3073">
        <v>58.5</v>
      </c>
      <c r="E3073" s="4">
        <v>5594</v>
      </c>
      <c r="F3073">
        <f t="shared" si="94"/>
        <v>1</v>
      </c>
      <c r="G3073" s="6">
        <f t="shared" si="95"/>
        <v>1</v>
      </c>
      <c r="H3073" s="4">
        <f>E3073*G3073*Inputs!$B$4/SUMPRODUCT($E$5:$E$6785,$G$5:$G$6785)</f>
        <v>2583.9516008341498</v>
      </c>
    </row>
    <row r="3074" spans="1:8" x14ac:dyDescent="0.2">
      <c r="A3074" s="167" t="s">
        <v>6382</v>
      </c>
      <c r="B3074" s="163" t="s">
        <v>6391</v>
      </c>
      <c r="C3074" s="164" t="s">
        <v>6392</v>
      </c>
      <c r="D3074">
        <v>61.9</v>
      </c>
      <c r="E3074" s="4">
        <v>11919</v>
      </c>
      <c r="F3074">
        <f t="shared" si="94"/>
        <v>2</v>
      </c>
      <c r="G3074" s="6">
        <f t="shared" si="95"/>
        <v>1.195804741189294</v>
      </c>
      <c r="H3074" s="4">
        <f>E3074*G3074*Inputs!$B$4/SUMPRODUCT($E$5:$E$6785,$G$5:$G$6785)</f>
        <v>6583.5782759699578</v>
      </c>
    </row>
    <row r="3075" spans="1:8" x14ac:dyDescent="0.2">
      <c r="A3075" s="167" t="s">
        <v>6382</v>
      </c>
      <c r="B3075" s="163" t="s">
        <v>6393</v>
      </c>
      <c r="C3075" s="164" t="s">
        <v>6394</v>
      </c>
      <c r="D3075">
        <v>75.900000000000006</v>
      </c>
      <c r="E3075" s="4">
        <v>8332</v>
      </c>
      <c r="F3075">
        <f t="shared" si="94"/>
        <v>3</v>
      </c>
      <c r="G3075" s="6">
        <f t="shared" si="95"/>
        <v>1.4299489790507947</v>
      </c>
      <c r="H3075" s="4">
        <f>E3075*G3075*Inputs!$B$4/SUMPRODUCT($E$5:$E$6785,$G$5:$G$6785)</f>
        <v>5503.4080659291121</v>
      </c>
    </row>
    <row r="3076" spans="1:8" x14ac:dyDescent="0.2">
      <c r="A3076" s="167" t="s">
        <v>6382</v>
      </c>
      <c r="B3076" s="163" t="s">
        <v>6395</v>
      </c>
      <c r="C3076" s="164" t="s">
        <v>6396</v>
      </c>
      <c r="D3076">
        <v>67.8</v>
      </c>
      <c r="E3076" s="4">
        <v>9547</v>
      </c>
      <c r="F3076">
        <f t="shared" si="94"/>
        <v>2</v>
      </c>
      <c r="G3076" s="6">
        <f t="shared" si="95"/>
        <v>1.195804741189294</v>
      </c>
      <c r="H3076" s="4">
        <f>E3076*G3076*Inputs!$B$4/SUMPRODUCT($E$5:$E$6785,$G$5:$G$6785)</f>
        <v>5273.380468217566</v>
      </c>
    </row>
    <row r="3077" spans="1:8" x14ac:dyDescent="0.2">
      <c r="A3077" s="167" t="s">
        <v>6382</v>
      </c>
      <c r="B3077" s="163" t="s">
        <v>6397</v>
      </c>
      <c r="C3077" s="164" t="s">
        <v>6398</v>
      </c>
      <c r="D3077">
        <v>53.1</v>
      </c>
      <c r="E3077" s="4">
        <v>6957</v>
      </c>
      <c r="F3077">
        <f t="shared" si="94"/>
        <v>1</v>
      </c>
      <c r="G3077" s="6">
        <f t="shared" si="95"/>
        <v>1</v>
      </c>
      <c r="H3077" s="4">
        <f>E3077*G3077*Inputs!$B$4/SUMPRODUCT($E$5:$E$6785,$G$5:$G$6785)</f>
        <v>3213.5415243123311</v>
      </c>
    </row>
    <row r="3078" spans="1:8" x14ac:dyDescent="0.2">
      <c r="A3078" s="167" t="s">
        <v>6382</v>
      </c>
      <c r="B3078" s="163" t="s">
        <v>6399</v>
      </c>
      <c r="C3078" s="164" t="s">
        <v>6400</v>
      </c>
      <c r="D3078">
        <v>63.7</v>
      </c>
      <c r="E3078" s="4">
        <v>8374</v>
      </c>
      <c r="F3078">
        <f t="shared" ref="F3078:F3141" si="96">VLOOKUP(D3078,$K$5:$L$15,2)</f>
        <v>2</v>
      </c>
      <c r="G3078" s="6">
        <f t="shared" ref="G3078:G3141" si="97">VLOOKUP(F3078,$L$5:$M$15,2,0)</f>
        <v>1.195804741189294</v>
      </c>
      <c r="H3078" s="4">
        <f>E3078*G3078*Inputs!$B$4/SUMPRODUCT($E$5:$E$6785,$G$5:$G$6785)</f>
        <v>4625.4622437261869</v>
      </c>
    </row>
    <row r="3079" spans="1:8" x14ac:dyDescent="0.2">
      <c r="A3079" s="167" t="s">
        <v>6382</v>
      </c>
      <c r="B3079" s="163" t="s">
        <v>6401</v>
      </c>
      <c r="C3079" s="164" t="s">
        <v>6402</v>
      </c>
      <c r="D3079">
        <v>66.2</v>
      </c>
      <c r="E3079" s="4">
        <v>6048</v>
      </c>
      <c r="F3079">
        <f t="shared" si="96"/>
        <v>2</v>
      </c>
      <c r="G3079" s="6">
        <f t="shared" si="97"/>
        <v>1.195804741189294</v>
      </c>
      <c r="H3079" s="4">
        <f>E3079*G3079*Inputs!$B$4/SUMPRODUCT($E$5:$E$6785,$G$5:$G$6785)</f>
        <v>3340.6729937969881</v>
      </c>
    </row>
    <row r="3080" spans="1:8" x14ac:dyDescent="0.2">
      <c r="A3080" s="167" t="s">
        <v>6382</v>
      </c>
      <c r="B3080" s="163" t="s">
        <v>6403</v>
      </c>
      <c r="C3080" s="164" t="s">
        <v>6404</v>
      </c>
      <c r="D3080">
        <v>86.9</v>
      </c>
      <c r="E3080" s="4">
        <v>9665</v>
      </c>
      <c r="F3080">
        <f t="shared" si="96"/>
        <v>4</v>
      </c>
      <c r="G3080" s="6">
        <f t="shared" si="97"/>
        <v>1.7099397688077311</v>
      </c>
      <c r="H3080" s="4">
        <f>E3080*G3080*Inputs!$B$4/SUMPRODUCT($E$5:$E$6785,$G$5:$G$6785)</f>
        <v>7633.8669096213789</v>
      </c>
    </row>
    <row r="3081" spans="1:8" x14ac:dyDescent="0.2">
      <c r="A3081" s="167" t="s">
        <v>6382</v>
      </c>
      <c r="B3081" s="163" t="s">
        <v>6405</v>
      </c>
      <c r="C3081" s="164" t="s">
        <v>6406</v>
      </c>
      <c r="D3081">
        <v>66</v>
      </c>
      <c r="E3081" s="4">
        <v>6386</v>
      </c>
      <c r="F3081">
        <f t="shared" si="96"/>
        <v>2</v>
      </c>
      <c r="G3081" s="6">
        <f t="shared" si="97"/>
        <v>1.195804741189294</v>
      </c>
      <c r="H3081" s="4">
        <f>E3081*G3081*Inputs!$B$4/SUMPRODUCT($E$5:$E$6785,$G$5:$G$6785)</f>
        <v>3527.370657802177</v>
      </c>
    </row>
    <row r="3082" spans="1:8" x14ac:dyDescent="0.2">
      <c r="A3082" s="167" t="s">
        <v>6382</v>
      </c>
      <c r="B3082" s="163" t="s">
        <v>6407</v>
      </c>
      <c r="C3082" s="164" t="s">
        <v>6408</v>
      </c>
      <c r="D3082">
        <v>71.5</v>
      </c>
      <c r="E3082" s="4">
        <v>7250</v>
      </c>
      <c r="F3082">
        <f t="shared" si="96"/>
        <v>2</v>
      </c>
      <c r="G3082" s="6">
        <f t="shared" si="97"/>
        <v>1.195804741189294</v>
      </c>
      <c r="H3082" s="4">
        <f>E3082*G3082*Inputs!$B$4/SUMPRODUCT($E$5:$E$6785,$G$5:$G$6785)</f>
        <v>4004.6096569160318</v>
      </c>
    </row>
    <row r="3083" spans="1:8" x14ac:dyDescent="0.2">
      <c r="A3083" s="167" t="s">
        <v>6382</v>
      </c>
      <c r="B3083" s="163" t="s">
        <v>6409</v>
      </c>
      <c r="C3083" s="164" t="s">
        <v>6410</v>
      </c>
      <c r="D3083">
        <v>72.099999999999994</v>
      </c>
      <c r="E3083" s="4">
        <v>9955</v>
      </c>
      <c r="F3083">
        <f t="shared" si="96"/>
        <v>2</v>
      </c>
      <c r="G3083" s="6">
        <f t="shared" si="97"/>
        <v>1.195804741189294</v>
      </c>
      <c r="H3083" s="4">
        <f>E3083*G3083*Inputs!$B$4/SUMPRODUCT($E$5:$E$6785,$G$5:$G$6785)</f>
        <v>5498.74332891022</v>
      </c>
    </row>
    <row r="3084" spans="1:8" x14ac:dyDescent="0.2">
      <c r="A3084" s="167" t="s">
        <v>6382</v>
      </c>
      <c r="B3084" s="163" t="s">
        <v>2224</v>
      </c>
      <c r="C3084" s="164" t="s">
        <v>2225</v>
      </c>
      <c r="D3084">
        <v>91.4</v>
      </c>
      <c r="E3084" s="4">
        <v>8959</v>
      </c>
      <c r="F3084">
        <f t="shared" si="96"/>
        <v>4</v>
      </c>
      <c r="G3084" s="6">
        <f t="shared" si="97"/>
        <v>1.7099397688077311</v>
      </c>
      <c r="H3084" s="4">
        <f>E3084*G3084*Inputs!$B$4/SUMPRODUCT($E$5:$E$6785,$G$5:$G$6785)</f>
        <v>7076.2352450385861</v>
      </c>
    </row>
    <row r="3085" spans="1:8" x14ac:dyDescent="0.2">
      <c r="A3085" s="167" t="s">
        <v>6382</v>
      </c>
      <c r="B3085" s="163" t="s">
        <v>2226</v>
      </c>
      <c r="C3085" s="164" t="s">
        <v>2227</v>
      </c>
      <c r="D3085">
        <v>76</v>
      </c>
      <c r="E3085" s="4">
        <v>9680</v>
      </c>
      <c r="F3085">
        <f t="shared" si="96"/>
        <v>3</v>
      </c>
      <c r="G3085" s="6">
        <f t="shared" si="97"/>
        <v>1.4299489790507947</v>
      </c>
      <c r="H3085" s="4">
        <f>E3085*G3085*Inputs!$B$4/SUMPRODUCT($E$5:$E$6785,$G$5:$G$6785)</f>
        <v>6393.7818144735729</v>
      </c>
    </row>
    <row r="3086" spans="1:8" x14ac:dyDescent="0.2">
      <c r="A3086" s="167" t="s">
        <v>6382</v>
      </c>
      <c r="B3086" s="163" t="s">
        <v>2228</v>
      </c>
      <c r="C3086" s="164" t="s">
        <v>2229</v>
      </c>
      <c r="D3086">
        <v>123.7</v>
      </c>
      <c r="E3086" s="4">
        <v>8655</v>
      </c>
      <c r="F3086">
        <f t="shared" si="96"/>
        <v>6</v>
      </c>
      <c r="G3086" s="6">
        <f t="shared" si="97"/>
        <v>2.4451266266449672</v>
      </c>
      <c r="H3086" s="4">
        <f>E3086*G3086*Inputs!$B$4/SUMPRODUCT($E$5:$E$6785,$G$5:$G$6785)</f>
        <v>9775.3055225871485</v>
      </c>
    </row>
    <row r="3087" spans="1:8" x14ac:dyDescent="0.2">
      <c r="A3087" s="167" t="s">
        <v>6382</v>
      </c>
      <c r="B3087" s="163" t="s">
        <v>2230</v>
      </c>
      <c r="C3087" s="164" t="s">
        <v>6861</v>
      </c>
      <c r="D3087">
        <v>90</v>
      </c>
      <c r="E3087" s="4">
        <v>16271</v>
      </c>
      <c r="F3087">
        <f t="shared" si="96"/>
        <v>4</v>
      </c>
      <c r="G3087" s="6">
        <f t="shared" si="97"/>
        <v>1.7099397688077311</v>
      </c>
      <c r="H3087" s="4">
        <f>E3087*G3087*Inputs!$B$4/SUMPRODUCT($E$5:$E$6785,$G$5:$G$6785)</f>
        <v>12851.593221567455</v>
      </c>
    </row>
    <row r="3088" spans="1:8" x14ac:dyDescent="0.2">
      <c r="A3088" s="167" t="s">
        <v>6382</v>
      </c>
      <c r="B3088" s="163" t="s">
        <v>6862</v>
      </c>
      <c r="C3088" s="164" t="s">
        <v>6863</v>
      </c>
      <c r="D3088">
        <v>198.2</v>
      </c>
      <c r="E3088" s="4">
        <v>9893</v>
      </c>
      <c r="F3088">
        <f t="shared" si="96"/>
        <v>10</v>
      </c>
      <c r="G3088" s="6">
        <f t="shared" si="97"/>
        <v>4.9996826525224378</v>
      </c>
      <c r="H3088" s="4">
        <f>E3088*G3088*Inputs!$B$4/SUMPRODUCT($E$5:$E$6785,$G$5:$G$6785)</f>
        <v>22847.167245470227</v>
      </c>
    </row>
    <row r="3089" spans="1:8" x14ac:dyDescent="0.2">
      <c r="A3089" s="167" t="s">
        <v>6382</v>
      </c>
      <c r="B3089" s="163" t="s">
        <v>6864</v>
      </c>
      <c r="C3089" s="164" t="s">
        <v>6865</v>
      </c>
      <c r="D3089">
        <v>143.69999999999999</v>
      </c>
      <c r="E3089" s="4">
        <v>7960</v>
      </c>
      <c r="F3089">
        <f t="shared" si="96"/>
        <v>8</v>
      </c>
      <c r="G3089" s="6">
        <f t="shared" si="97"/>
        <v>3.4964063234208851</v>
      </c>
      <c r="H3089" s="4">
        <f>E3089*G3089*Inputs!$B$4/SUMPRODUCT($E$5:$E$6785,$G$5:$G$6785)</f>
        <v>12855.733990686007</v>
      </c>
    </row>
    <row r="3090" spans="1:8" x14ac:dyDescent="0.2">
      <c r="A3090" s="167" t="s">
        <v>6382</v>
      </c>
      <c r="B3090" s="163" t="s">
        <v>6866</v>
      </c>
      <c r="C3090" s="164" t="s">
        <v>10175</v>
      </c>
      <c r="D3090">
        <v>125</v>
      </c>
      <c r="E3090" s="4">
        <v>6509</v>
      </c>
      <c r="F3090">
        <f t="shared" si="96"/>
        <v>7</v>
      </c>
      <c r="G3090" s="6">
        <f t="shared" si="97"/>
        <v>2.9238940129502371</v>
      </c>
      <c r="H3090" s="4">
        <f>E3090*G3090*Inputs!$B$4/SUMPRODUCT($E$5:$E$6785,$G$5:$G$6785)</f>
        <v>8790.9904908558965</v>
      </c>
    </row>
    <row r="3091" spans="1:8" x14ac:dyDescent="0.2">
      <c r="A3091" s="167" t="s">
        <v>6382</v>
      </c>
      <c r="B3091" s="163" t="s">
        <v>2411</v>
      </c>
      <c r="C3091" s="164" t="s">
        <v>2412</v>
      </c>
      <c r="D3091">
        <v>66.8</v>
      </c>
      <c r="E3091" s="4">
        <v>10098</v>
      </c>
      <c r="F3091">
        <f t="shared" si="96"/>
        <v>2</v>
      </c>
      <c r="G3091" s="6">
        <f t="shared" si="97"/>
        <v>1.195804741189294</v>
      </c>
      <c r="H3091" s="4">
        <f>E3091*G3091*Inputs!$B$4/SUMPRODUCT($E$5:$E$6785,$G$5:$G$6785)</f>
        <v>5577.7308021431854</v>
      </c>
    </row>
    <row r="3092" spans="1:8" x14ac:dyDescent="0.2">
      <c r="A3092" s="167" t="s">
        <v>6382</v>
      </c>
      <c r="B3092" s="163" t="s">
        <v>2413</v>
      </c>
      <c r="C3092" s="164" t="s">
        <v>2414</v>
      </c>
      <c r="D3092">
        <v>73.8</v>
      </c>
      <c r="E3092" s="4">
        <v>8639</v>
      </c>
      <c r="F3092">
        <f t="shared" si="96"/>
        <v>2</v>
      </c>
      <c r="G3092" s="6">
        <f t="shared" si="97"/>
        <v>1.195804741189294</v>
      </c>
      <c r="H3092" s="4">
        <f>E3092*G3092*Inputs!$B$4/SUMPRODUCT($E$5:$E$6785,$G$5:$G$6785)</f>
        <v>4771.8376311858756</v>
      </c>
    </row>
    <row r="3093" spans="1:8" x14ac:dyDescent="0.2">
      <c r="A3093" s="167" t="s">
        <v>6382</v>
      </c>
      <c r="B3093" s="163" t="s">
        <v>2415</v>
      </c>
      <c r="C3093" s="164" t="s">
        <v>2416</v>
      </c>
      <c r="D3093">
        <v>94.2</v>
      </c>
      <c r="E3093" s="4">
        <v>6158</v>
      </c>
      <c r="F3093">
        <f t="shared" si="96"/>
        <v>4</v>
      </c>
      <c r="G3093" s="6">
        <f t="shared" si="97"/>
        <v>1.7099397688077311</v>
      </c>
      <c r="H3093" s="4">
        <f>E3093*G3093*Inputs!$B$4/SUMPRODUCT($E$5:$E$6785,$G$5:$G$6785)</f>
        <v>4863.8750573666266</v>
      </c>
    </row>
    <row r="3094" spans="1:8" x14ac:dyDescent="0.2">
      <c r="A3094" s="167" t="s">
        <v>2419</v>
      </c>
      <c r="B3094" s="163" t="s">
        <v>2417</v>
      </c>
      <c r="C3094" s="164" t="s">
        <v>2418</v>
      </c>
      <c r="D3094">
        <v>65</v>
      </c>
      <c r="E3094" s="4">
        <v>6982</v>
      </c>
      <c r="F3094">
        <f t="shared" si="96"/>
        <v>2</v>
      </c>
      <c r="G3094" s="6">
        <f t="shared" si="97"/>
        <v>1.195804741189294</v>
      </c>
      <c r="H3094" s="4">
        <f>E3094*G3094*Inputs!$B$4/SUMPRODUCT($E$5:$E$6785,$G$5:$G$6785)</f>
        <v>3856.5771895983085</v>
      </c>
    </row>
    <row r="3095" spans="1:8" x14ac:dyDescent="0.2">
      <c r="A3095" s="167" t="s">
        <v>2419</v>
      </c>
      <c r="B3095" s="163" t="s">
        <v>2420</v>
      </c>
      <c r="C3095" s="164" t="s">
        <v>2421</v>
      </c>
      <c r="D3095">
        <v>86.5</v>
      </c>
      <c r="E3095" s="4">
        <v>6689</v>
      </c>
      <c r="F3095">
        <f t="shared" si="96"/>
        <v>3</v>
      </c>
      <c r="G3095" s="6">
        <f t="shared" si="97"/>
        <v>1.4299489790507947</v>
      </c>
      <c r="H3095" s="4">
        <f>E3095*G3095*Inputs!$B$4/SUMPRODUCT($E$5:$E$6785,$G$5:$G$6785)</f>
        <v>4418.1824955592692</v>
      </c>
    </row>
    <row r="3096" spans="1:8" x14ac:dyDescent="0.2">
      <c r="A3096" s="167" t="s">
        <v>2419</v>
      </c>
      <c r="B3096" s="163" t="s">
        <v>2422</v>
      </c>
      <c r="C3096" s="164" t="s">
        <v>2423</v>
      </c>
      <c r="D3096">
        <v>71.3</v>
      </c>
      <c r="E3096" s="4">
        <v>8013</v>
      </c>
      <c r="F3096">
        <f t="shared" si="96"/>
        <v>2</v>
      </c>
      <c r="G3096" s="6">
        <f t="shared" si="97"/>
        <v>1.195804741189294</v>
      </c>
      <c r="H3096" s="4">
        <f>E3096*G3096*Inputs!$B$4/SUMPRODUCT($E$5:$E$6785,$G$5:$G$6785)</f>
        <v>4426.0603008094022</v>
      </c>
    </row>
    <row r="3097" spans="1:8" x14ac:dyDescent="0.2">
      <c r="A3097" s="167" t="s">
        <v>2419</v>
      </c>
      <c r="B3097" s="163" t="s">
        <v>2424</v>
      </c>
      <c r="C3097" s="164" t="s">
        <v>2425</v>
      </c>
      <c r="D3097">
        <v>55.5</v>
      </c>
      <c r="E3097" s="4">
        <v>6686</v>
      </c>
      <c r="F3097">
        <f t="shared" si="96"/>
        <v>1</v>
      </c>
      <c r="G3097" s="6">
        <f t="shared" si="97"/>
        <v>1</v>
      </c>
      <c r="H3097" s="4">
        <f>E3097*G3097*Inputs!$B$4/SUMPRODUCT($E$5:$E$6785,$G$5:$G$6785)</f>
        <v>3088.3626033566547</v>
      </c>
    </row>
    <row r="3098" spans="1:8" x14ac:dyDescent="0.2">
      <c r="A3098" s="167" t="s">
        <v>2419</v>
      </c>
      <c r="B3098" s="163" t="s">
        <v>2426</v>
      </c>
      <c r="C3098" s="164" t="s">
        <v>2427</v>
      </c>
      <c r="D3098">
        <v>73.099999999999994</v>
      </c>
      <c r="E3098" s="4">
        <v>8223</v>
      </c>
      <c r="F3098">
        <f t="shared" si="96"/>
        <v>2</v>
      </c>
      <c r="G3098" s="6">
        <f t="shared" si="97"/>
        <v>1.195804741189294</v>
      </c>
      <c r="H3098" s="4">
        <f>E3098*G3098*Inputs!$B$4/SUMPRODUCT($E$5:$E$6785,$G$5:$G$6785)</f>
        <v>4542.0558908717976</v>
      </c>
    </row>
    <row r="3099" spans="1:8" x14ac:dyDescent="0.2">
      <c r="A3099" s="167" t="s">
        <v>2419</v>
      </c>
      <c r="B3099" s="163" t="s">
        <v>2428</v>
      </c>
      <c r="C3099" s="164" t="s">
        <v>2429</v>
      </c>
      <c r="D3099">
        <v>74.5</v>
      </c>
      <c r="E3099" s="4">
        <v>7330</v>
      </c>
      <c r="F3099">
        <f t="shared" si="96"/>
        <v>3</v>
      </c>
      <c r="G3099" s="6">
        <f t="shared" si="97"/>
        <v>1.4299489790507947</v>
      </c>
      <c r="H3099" s="4">
        <f>E3099*G3099*Inputs!$B$4/SUMPRODUCT($E$5:$E$6785,$G$5:$G$6785)</f>
        <v>4841.5723863730673</v>
      </c>
    </row>
    <row r="3100" spans="1:8" x14ac:dyDescent="0.2">
      <c r="A3100" s="167" t="s">
        <v>2419</v>
      </c>
      <c r="B3100" s="163" t="s">
        <v>2430</v>
      </c>
      <c r="C3100" s="164" t="s">
        <v>2431</v>
      </c>
      <c r="D3100">
        <v>89.4</v>
      </c>
      <c r="E3100" s="4">
        <v>6452</v>
      </c>
      <c r="F3100">
        <f t="shared" si="96"/>
        <v>4</v>
      </c>
      <c r="G3100" s="6">
        <f t="shared" si="97"/>
        <v>1.7099397688077311</v>
      </c>
      <c r="H3100" s="4">
        <f>E3100*G3100*Inputs!$B$4/SUMPRODUCT($E$5:$E$6785,$G$5:$G$6785)</f>
        <v>5096.08994318439</v>
      </c>
    </row>
    <row r="3101" spans="1:8" x14ac:dyDescent="0.2">
      <c r="A3101" s="167" t="s">
        <v>2419</v>
      </c>
      <c r="B3101" s="163" t="s">
        <v>2432</v>
      </c>
      <c r="C3101" s="164" t="s">
        <v>14044</v>
      </c>
      <c r="D3101">
        <v>69.2</v>
      </c>
      <c r="E3101" s="4">
        <v>6403</v>
      </c>
      <c r="F3101">
        <f t="shared" si="96"/>
        <v>2</v>
      </c>
      <c r="G3101" s="6">
        <f t="shared" si="97"/>
        <v>1.195804741189294</v>
      </c>
      <c r="H3101" s="4">
        <f>E3101*G3101*Inputs!$B$4/SUMPRODUCT($E$5:$E$6785,$G$5:$G$6785)</f>
        <v>3536.7607769977039</v>
      </c>
    </row>
    <row r="3102" spans="1:8" x14ac:dyDescent="0.2">
      <c r="A3102" s="167" t="s">
        <v>2419</v>
      </c>
      <c r="B3102" s="163" t="s">
        <v>14045</v>
      </c>
      <c r="C3102" s="164" t="s">
        <v>14046</v>
      </c>
      <c r="D3102">
        <v>65.099999999999994</v>
      </c>
      <c r="E3102" s="4">
        <v>10355</v>
      </c>
      <c r="F3102">
        <f t="shared" si="96"/>
        <v>2</v>
      </c>
      <c r="G3102" s="6">
        <f t="shared" si="97"/>
        <v>1.195804741189294</v>
      </c>
      <c r="H3102" s="4">
        <f>E3102*G3102*Inputs!$B$4/SUMPRODUCT($E$5:$E$6785,$G$5:$G$6785)</f>
        <v>5719.6873099814502</v>
      </c>
    </row>
    <row r="3103" spans="1:8" x14ac:dyDescent="0.2">
      <c r="A3103" s="167" t="s">
        <v>2419</v>
      </c>
      <c r="B3103" s="163" t="s">
        <v>14047</v>
      </c>
      <c r="C3103" s="164" t="s">
        <v>14048</v>
      </c>
      <c r="D3103">
        <v>90.2</v>
      </c>
      <c r="E3103" s="4">
        <v>6987</v>
      </c>
      <c r="F3103">
        <f t="shared" si="96"/>
        <v>4</v>
      </c>
      <c r="G3103" s="6">
        <f t="shared" si="97"/>
        <v>1.7099397688077311</v>
      </c>
      <c r="H3103" s="4">
        <f>E3103*G3103*Inputs!$B$4/SUMPRODUCT($E$5:$E$6785,$G$5:$G$6785)</f>
        <v>5518.6578476486884</v>
      </c>
    </row>
    <row r="3104" spans="1:8" x14ac:dyDescent="0.2">
      <c r="A3104" s="167" t="s">
        <v>2419</v>
      </c>
      <c r="B3104" s="163" t="s">
        <v>14049</v>
      </c>
      <c r="C3104" s="164" t="s">
        <v>14050</v>
      </c>
      <c r="D3104">
        <v>101.7</v>
      </c>
      <c r="E3104" s="4">
        <v>10484</v>
      </c>
      <c r="F3104">
        <f t="shared" si="96"/>
        <v>5</v>
      </c>
      <c r="G3104" s="6">
        <f t="shared" si="97"/>
        <v>2.0447540826884101</v>
      </c>
      <c r="H3104" s="4">
        <f>E3104*G3104*Inputs!$B$4/SUMPRODUCT($E$5:$E$6785,$G$5:$G$6785)</f>
        <v>9902.1615867039418</v>
      </c>
    </row>
    <row r="3105" spans="1:8" x14ac:dyDescent="0.2">
      <c r="A3105" s="167" t="s">
        <v>2419</v>
      </c>
      <c r="B3105" s="163" t="s">
        <v>14051</v>
      </c>
      <c r="C3105" s="164" t="s">
        <v>14052</v>
      </c>
      <c r="D3105">
        <v>65.7</v>
      </c>
      <c r="E3105" s="4">
        <v>10940</v>
      </c>
      <c r="F3105">
        <f t="shared" si="96"/>
        <v>2</v>
      </c>
      <c r="G3105" s="6">
        <f t="shared" si="97"/>
        <v>1.195804741189294</v>
      </c>
      <c r="H3105" s="4">
        <f>E3105*G3105*Inputs!$B$4/SUMPRODUCT($E$5:$E$6785,$G$5:$G$6785)</f>
        <v>6042.8178822981226</v>
      </c>
    </row>
    <row r="3106" spans="1:8" x14ac:dyDescent="0.2">
      <c r="A3106" s="167" t="s">
        <v>2419</v>
      </c>
      <c r="B3106" s="163" t="s">
        <v>14053</v>
      </c>
      <c r="C3106" s="164" t="s">
        <v>14054</v>
      </c>
      <c r="D3106">
        <v>85.5</v>
      </c>
      <c r="E3106" s="4">
        <v>6398</v>
      </c>
      <c r="F3106">
        <f t="shared" si="96"/>
        <v>3</v>
      </c>
      <c r="G3106" s="6">
        <f t="shared" si="97"/>
        <v>1.4299489790507947</v>
      </c>
      <c r="H3106" s="4">
        <f>E3106*G3106*Inputs!$B$4/SUMPRODUCT($E$5:$E$6785,$G$5:$G$6785)</f>
        <v>4225.9727323349089</v>
      </c>
    </row>
    <row r="3107" spans="1:8" x14ac:dyDescent="0.2">
      <c r="A3107" s="167" t="s">
        <v>2419</v>
      </c>
      <c r="B3107" s="163" t="s">
        <v>14055</v>
      </c>
      <c r="C3107" s="164" t="s">
        <v>14056</v>
      </c>
      <c r="D3107">
        <v>86.8</v>
      </c>
      <c r="E3107" s="4">
        <v>7375</v>
      </c>
      <c r="F3107">
        <f t="shared" si="96"/>
        <v>4</v>
      </c>
      <c r="G3107" s="6">
        <f t="shared" si="97"/>
        <v>1.7099397688077311</v>
      </c>
      <c r="H3107" s="4">
        <f>E3107*G3107*Inputs!$B$4/SUMPRODUCT($E$5:$E$6785,$G$5:$G$6785)</f>
        <v>5825.1183092041047</v>
      </c>
    </row>
    <row r="3108" spans="1:8" x14ac:dyDescent="0.2">
      <c r="A3108" s="167" t="s">
        <v>2419</v>
      </c>
      <c r="B3108" s="163" t="s">
        <v>14057</v>
      </c>
      <c r="C3108" s="164" t="s">
        <v>14058</v>
      </c>
      <c r="D3108">
        <v>76.400000000000006</v>
      </c>
      <c r="E3108" s="4">
        <v>7778</v>
      </c>
      <c r="F3108">
        <f t="shared" si="96"/>
        <v>3</v>
      </c>
      <c r="G3108" s="6">
        <f t="shared" si="97"/>
        <v>1.4299489790507947</v>
      </c>
      <c r="H3108" s="4">
        <f>E3108*G3108*Inputs!$B$4/SUMPRODUCT($E$5:$E$6785,$G$5:$G$6785)</f>
        <v>5137.4829496875464</v>
      </c>
    </row>
    <row r="3109" spans="1:8" x14ac:dyDescent="0.2">
      <c r="A3109" s="167" t="s">
        <v>2419</v>
      </c>
      <c r="B3109" s="163" t="s">
        <v>14059</v>
      </c>
      <c r="C3109" s="164" t="s">
        <v>14060</v>
      </c>
      <c r="D3109">
        <v>76.8</v>
      </c>
      <c r="E3109" s="4">
        <v>6324</v>
      </c>
      <c r="F3109">
        <f t="shared" si="96"/>
        <v>3</v>
      </c>
      <c r="G3109" s="6">
        <f t="shared" si="97"/>
        <v>1.4299489790507947</v>
      </c>
      <c r="H3109" s="4">
        <f>E3109*G3109*Inputs!$B$4/SUMPRODUCT($E$5:$E$6785,$G$5:$G$6785)</f>
        <v>4177.0946482159989</v>
      </c>
    </row>
    <row r="3110" spans="1:8" x14ac:dyDescent="0.2">
      <c r="A3110" s="167" t="s">
        <v>2419</v>
      </c>
      <c r="B3110" s="163" t="s">
        <v>14061</v>
      </c>
      <c r="C3110" s="164" t="s">
        <v>14062</v>
      </c>
      <c r="D3110">
        <v>66.3</v>
      </c>
      <c r="E3110" s="4">
        <v>10689</v>
      </c>
      <c r="F3110">
        <f t="shared" si="96"/>
        <v>2</v>
      </c>
      <c r="G3110" s="6">
        <f t="shared" si="97"/>
        <v>1.195804741189294</v>
      </c>
      <c r="H3110" s="4">
        <f>E3110*G3110*Inputs!$B$4/SUMPRODUCT($E$5:$E$6785,$G$5:$G$6785)</f>
        <v>5904.1755341759272</v>
      </c>
    </row>
    <row r="3111" spans="1:8" x14ac:dyDescent="0.2">
      <c r="A3111" s="167" t="s">
        <v>2419</v>
      </c>
      <c r="B3111" s="163" t="s">
        <v>14063</v>
      </c>
      <c r="C3111" s="164" t="s">
        <v>14064</v>
      </c>
      <c r="D3111">
        <v>101.4</v>
      </c>
      <c r="E3111" s="4">
        <v>10490</v>
      </c>
      <c r="F3111">
        <f t="shared" si="96"/>
        <v>5</v>
      </c>
      <c r="G3111" s="6">
        <f t="shared" si="97"/>
        <v>2.0447540826884101</v>
      </c>
      <c r="H3111" s="4">
        <f>E3111*G3111*Inputs!$B$4/SUMPRODUCT($E$5:$E$6785,$G$5:$G$6785)</f>
        <v>9907.8286002026289</v>
      </c>
    </row>
    <row r="3112" spans="1:8" x14ac:dyDescent="0.2">
      <c r="A3112" s="167" t="s">
        <v>2419</v>
      </c>
      <c r="B3112" s="163" t="s">
        <v>14065</v>
      </c>
      <c r="C3112" s="164" t="s">
        <v>14066</v>
      </c>
      <c r="D3112">
        <v>81.5</v>
      </c>
      <c r="E3112" s="4">
        <v>9393</v>
      </c>
      <c r="F3112">
        <f t="shared" si="96"/>
        <v>3</v>
      </c>
      <c r="G3112" s="6">
        <f t="shared" si="97"/>
        <v>1.4299489790507947</v>
      </c>
      <c r="H3112" s="4">
        <f>E3112*G3112*Inputs!$B$4/SUMPRODUCT($E$5:$E$6785,$G$5:$G$6785)</f>
        <v>6204.2141098502343</v>
      </c>
    </row>
    <row r="3113" spans="1:8" x14ac:dyDescent="0.2">
      <c r="A3113" s="167" t="s">
        <v>2419</v>
      </c>
      <c r="B3113" s="163" t="s">
        <v>14067</v>
      </c>
      <c r="C3113" s="164" t="s">
        <v>14068</v>
      </c>
      <c r="D3113">
        <v>46.8</v>
      </c>
      <c r="E3113" s="4">
        <v>6249</v>
      </c>
      <c r="F3113">
        <f t="shared" si="96"/>
        <v>1</v>
      </c>
      <c r="G3113" s="6">
        <f t="shared" si="97"/>
        <v>1</v>
      </c>
      <c r="H3113" s="4">
        <f>E3113*G3113*Inputs!$B$4/SUMPRODUCT($E$5:$E$6785,$G$5:$G$6785)</f>
        <v>2886.5058193801578</v>
      </c>
    </row>
    <row r="3114" spans="1:8" x14ac:dyDescent="0.2">
      <c r="A3114" s="167" t="s">
        <v>2419</v>
      </c>
      <c r="B3114" s="163" t="s">
        <v>14069</v>
      </c>
      <c r="C3114" s="164" t="s">
        <v>10251</v>
      </c>
      <c r="D3114">
        <v>59.5</v>
      </c>
      <c r="E3114" s="4">
        <v>10841</v>
      </c>
      <c r="F3114">
        <f t="shared" si="96"/>
        <v>1</v>
      </c>
      <c r="G3114" s="6">
        <f t="shared" si="97"/>
        <v>1</v>
      </c>
      <c r="H3114" s="4">
        <f>E3114*G3114*Inputs!$B$4/SUMPRODUCT($E$5:$E$6785,$G$5:$G$6785)</f>
        <v>5007.6187530645366</v>
      </c>
    </row>
    <row r="3115" spans="1:8" x14ac:dyDescent="0.2">
      <c r="A3115" s="167" t="s">
        <v>2419</v>
      </c>
      <c r="B3115" s="163" t="s">
        <v>10252</v>
      </c>
      <c r="C3115" s="164" t="s">
        <v>10253</v>
      </c>
      <c r="D3115">
        <v>76.2</v>
      </c>
      <c r="E3115" s="4">
        <v>6362</v>
      </c>
      <c r="F3115">
        <f t="shared" si="96"/>
        <v>3</v>
      </c>
      <c r="G3115" s="6">
        <f t="shared" si="97"/>
        <v>1.4299489790507947</v>
      </c>
      <c r="H3115" s="4">
        <f>E3115*G3115*Inputs!$B$4/SUMPRODUCT($E$5:$E$6785,$G$5:$G$6785)</f>
        <v>4202.1942049257095</v>
      </c>
    </row>
    <row r="3116" spans="1:8" x14ac:dyDescent="0.2">
      <c r="A3116" s="167" t="s">
        <v>2419</v>
      </c>
      <c r="B3116" s="163" t="s">
        <v>10254</v>
      </c>
      <c r="C3116" s="164" t="s">
        <v>10255</v>
      </c>
      <c r="D3116">
        <v>94.9</v>
      </c>
      <c r="E3116" s="4">
        <v>6149</v>
      </c>
      <c r="F3116">
        <f t="shared" si="96"/>
        <v>4</v>
      </c>
      <c r="G3116" s="6">
        <f t="shared" si="97"/>
        <v>1.7099397688077311</v>
      </c>
      <c r="H3116" s="4">
        <f>E3116*G3116*Inputs!$B$4/SUMPRODUCT($E$5:$E$6785,$G$5:$G$6785)</f>
        <v>4856.7664384130212</v>
      </c>
    </row>
    <row r="3117" spans="1:8" x14ac:dyDescent="0.2">
      <c r="A3117" s="167" t="s">
        <v>2419</v>
      </c>
      <c r="B3117" s="163" t="s">
        <v>10256</v>
      </c>
      <c r="C3117" s="164" t="s">
        <v>10257</v>
      </c>
      <c r="D3117">
        <v>64.900000000000006</v>
      </c>
      <c r="E3117" s="4">
        <v>10012</v>
      </c>
      <c r="F3117">
        <f t="shared" si="96"/>
        <v>2</v>
      </c>
      <c r="G3117" s="6">
        <f t="shared" si="97"/>
        <v>1.195804741189294</v>
      </c>
      <c r="H3117" s="4">
        <f>E3117*G3117*Inputs!$B$4/SUMPRODUCT($E$5:$E$6785,$G$5:$G$6785)</f>
        <v>5530.2278462128706</v>
      </c>
    </row>
    <row r="3118" spans="1:8" x14ac:dyDescent="0.2">
      <c r="A3118" s="167" t="s">
        <v>2419</v>
      </c>
      <c r="B3118" s="163" t="s">
        <v>10258</v>
      </c>
      <c r="C3118" s="164" t="s">
        <v>10259</v>
      </c>
      <c r="D3118">
        <v>75</v>
      </c>
      <c r="E3118" s="4">
        <v>6851</v>
      </c>
      <c r="F3118">
        <f t="shared" si="96"/>
        <v>3</v>
      </c>
      <c r="G3118" s="6">
        <f t="shared" si="97"/>
        <v>1.4299489790507947</v>
      </c>
      <c r="H3118" s="4">
        <f>E3118*G3118*Inputs!$B$4/SUMPRODUCT($E$5:$E$6785,$G$5:$G$6785)</f>
        <v>4525.1858689006658</v>
      </c>
    </row>
    <row r="3119" spans="1:8" x14ac:dyDescent="0.2">
      <c r="A3119" s="167" t="s">
        <v>2419</v>
      </c>
      <c r="B3119" s="163" t="s">
        <v>10260</v>
      </c>
      <c r="C3119" s="164" t="s">
        <v>10261</v>
      </c>
      <c r="D3119">
        <v>96</v>
      </c>
      <c r="E3119" s="4">
        <v>9277</v>
      </c>
      <c r="F3119">
        <f t="shared" si="96"/>
        <v>4</v>
      </c>
      <c r="G3119" s="6">
        <f t="shared" si="97"/>
        <v>1.7099397688077311</v>
      </c>
      <c r="H3119" s="4">
        <f>E3119*G3119*Inputs!$B$4/SUMPRODUCT($E$5:$E$6785,$G$5:$G$6785)</f>
        <v>7327.4064480659626</v>
      </c>
    </row>
    <row r="3120" spans="1:8" x14ac:dyDescent="0.2">
      <c r="A3120" s="167" t="s">
        <v>2419</v>
      </c>
      <c r="B3120" s="163" t="s">
        <v>10262</v>
      </c>
      <c r="C3120" s="164" t="s">
        <v>10263</v>
      </c>
      <c r="D3120">
        <v>100</v>
      </c>
      <c r="E3120" s="4">
        <v>7439</v>
      </c>
      <c r="F3120">
        <f t="shared" si="96"/>
        <v>5</v>
      </c>
      <c r="G3120" s="6">
        <f t="shared" si="97"/>
        <v>2.0447540826884101</v>
      </c>
      <c r="H3120" s="4">
        <f>E3120*G3120*Inputs!$B$4/SUMPRODUCT($E$5:$E$6785,$G$5:$G$6785)</f>
        <v>7026.1522361208154</v>
      </c>
    </row>
    <row r="3121" spans="1:8" x14ac:dyDescent="0.2">
      <c r="A3121" s="167" t="s">
        <v>2419</v>
      </c>
      <c r="B3121" s="163" t="s">
        <v>10264</v>
      </c>
      <c r="C3121" s="164" t="s">
        <v>10265</v>
      </c>
      <c r="D3121">
        <v>104</v>
      </c>
      <c r="E3121" s="4">
        <v>8322</v>
      </c>
      <c r="F3121">
        <f t="shared" si="96"/>
        <v>5</v>
      </c>
      <c r="G3121" s="6">
        <f t="shared" si="97"/>
        <v>2.0447540826884101</v>
      </c>
      <c r="H3121" s="4">
        <f>E3121*G3121*Inputs!$B$4/SUMPRODUCT($E$5:$E$6785,$G$5:$G$6785)</f>
        <v>7860.1477226774332</v>
      </c>
    </row>
    <row r="3122" spans="1:8" x14ac:dyDescent="0.2">
      <c r="A3122" s="167" t="s">
        <v>2419</v>
      </c>
      <c r="B3122" s="163" t="s">
        <v>10266</v>
      </c>
      <c r="C3122" s="164" t="s">
        <v>10267</v>
      </c>
      <c r="D3122">
        <v>85.4</v>
      </c>
      <c r="E3122" s="4">
        <v>10116</v>
      </c>
      <c r="F3122">
        <f t="shared" si="96"/>
        <v>3</v>
      </c>
      <c r="G3122" s="6">
        <f t="shared" si="97"/>
        <v>1.4299489790507947</v>
      </c>
      <c r="H3122" s="4">
        <f>E3122*G3122*Inputs!$B$4/SUMPRODUCT($E$5:$E$6785,$G$5:$G$6785)</f>
        <v>6681.7662019849849</v>
      </c>
    </row>
    <row r="3123" spans="1:8" x14ac:dyDescent="0.2">
      <c r="A3123" s="167" t="s">
        <v>2419</v>
      </c>
      <c r="B3123" s="163" t="s">
        <v>10268</v>
      </c>
      <c r="C3123" s="164" t="s">
        <v>10269</v>
      </c>
      <c r="D3123">
        <v>98.8</v>
      </c>
      <c r="E3123" s="4">
        <v>10295</v>
      </c>
      <c r="F3123">
        <f t="shared" si="96"/>
        <v>4</v>
      </c>
      <c r="G3123" s="6">
        <f t="shared" si="97"/>
        <v>1.7099397688077311</v>
      </c>
      <c r="H3123" s="4">
        <f>E3123*G3123*Inputs!$B$4/SUMPRODUCT($E$5:$E$6785,$G$5:$G$6785)</f>
        <v>8131.4702363737288</v>
      </c>
    </row>
    <row r="3124" spans="1:8" x14ac:dyDescent="0.2">
      <c r="A3124" s="167" t="s">
        <v>2419</v>
      </c>
      <c r="B3124" s="163" t="s">
        <v>10270</v>
      </c>
      <c r="C3124" s="164" t="s">
        <v>10271</v>
      </c>
      <c r="D3124">
        <v>64.2</v>
      </c>
      <c r="E3124" s="4">
        <v>8420</v>
      </c>
      <c r="F3124">
        <f t="shared" si="96"/>
        <v>2</v>
      </c>
      <c r="G3124" s="6">
        <f t="shared" si="97"/>
        <v>1.195804741189294</v>
      </c>
      <c r="H3124" s="4">
        <f>E3124*G3124*Inputs!$B$4/SUMPRODUCT($E$5:$E$6785,$G$5:$G$6785)</f>
        <v>4650.8708015493785</v>
      </c>
    </row>
    <row r="3125" spans="1:8" x14ac:dyDescent="0.2">
      <c r="A3125" s="167" t="s">
        <v>2419</v>
      </c>
      <c r="B3125" s="163" t="s">
        <v>10272</v>
      </c>
      <c r="C3125" s="164" t="s">
        <v>10273</v>
      </c>
      <c r="D3125">
        <v>58</v>
      </c>
      <c r="E3125" s="4">
        <v>10502</v>
      </c>
      <c r="F3125">
        <f t="shared" si="96"/>
        <v>1</v>
      </c>
      <c r="G3125" s="6">
        <f t="shared" si="97"/>
        <v>1</v>
      </c>
      <c r="H3125" s="4">
        <f>E3125*G3125*Inputs!$B$4/SUMPRODUCT($E$5:$E$6785,$G$5:$G$6785)</f>
        <v>4851.0296231605726</v>
      </c>
    </row>
    <row r="3126" spans="1:8" x14ac:dyDescent="0.2">
      <c r="A3126" s="167" t="s">
        <v>10276</v>
      </c>
      <c r="B3126" s="163" t="s">
        <v>10274</v>
      </c>
      <c r="C3126" s="164" t="s">
        <v>10275</v>
      </c>
      <c r="D3126">
        <v>74.900000000000006</v>
      </c>
      <c r="E3126" s="4">
        <v>6536</v>
      </c>
      <c r="F3126">
        <f t="shared" si="96"/>
        <v>3</v>
      </c>
      <c r="G3126" s="6">
        <f t="shared" si="97"/>
        <v>1.4299489790507947</v>
      </c>
      <c r="H3126" s="4">
        <f>E3126*G3126*Inputs!$B$4/SUMPRODUCT($E$5:$E$6785,$G$5:$G$6785)</f>
        <v>4317.1237540701732</v>
      </c>
    </row>
    <row r="3127" spans="1:8" x14ac:dyDescent="0.2">
      <c r="A3127" s="167" t="s">
        <v>10276</v>
      </c>
      <c r="B3127" s="163" t="s">
        <v>10277</v>
      </c>
      <c r="C3127" s="164" t="s">
        <v>10278</v>
      </c>
      <c r="D3127">
        <v>106.9</v>
      </c>
      <c r="E3127" s="4">
        <v>7801</v>
      </c>
      <c r="F3127">
        <f t="shared" si="96"/>
        <v>5</v>
      </c>
      <c r="G3127" s="6">
        <f t="shared" si="97"/>
        <v>2.0447540826884101</v>
      </c>
      <c r="H3127" s="4">
        <f>E3127*G3127*Inputs!$B$4/SUMPRODUCT($E$5:$E$6785,$G$5:$G$6785)</f>
        <v>7368.0620505415345</v>
      </c>
    </row>
    <row r="3128" spans="1:8" x14ac:dyDescent="0.2">
      <c r="A3128" s="167" t="s">
        <v>10276</v>
      </c>
      <c r="B3128" s="163" t="s">
        <v>10279</v>
      </c>
      <c r="C3128" s="164" t="s">
        <v>10280</v>
      </c>
      <c r="D3128">
        <v>103.9</v>
      </c>
      <c r="E3128" s="4">
        <v>7971</v>
      </c>
      <c r="F3128">
        <f t="shared" si="96"/>
        <v>5</v>
      </c>
      <c r="G3128" s="6">
        <f t="shared" si="97"/>
        <v>2.0447540826884101</v>
      </c>
      <c r="H3128" s="4">
        <f>E3128*G3128*Inputs!$B$4/SUMPRODUCT($E$5:$E$6785,$G$5:$G$6785)</f>
        <v>7528.6274330043043</v>
      </c>
    </row>
    <row r="3129" spans="1:8" x14ac:dyDescent="0.2">
      <c r="A3129" s="167" t="s">
        <v>10276</v>
      </c>
      <c r="B3129" s="163" t="s">
        <v>10281</v>
      </c>
      <c r="C3129" s="164" t="s">
        <v>10282</v>
      </c>
      <c r="D3129">
        <v>119.1</v>
      </c>
      <c r="E3129" s="4">
        <v>6031</v>
      </c>
      <c r="F3129">
        <f t="shared" si="96"/>
        <v>6</v>
      </c>
      <c r="G3129" s="6">
        <f t="shared" si="97"/>
        <v>2.4451266266449672</v>
      </c>
      <c r="H3129" s="4">
        <f>E3129*G3129*Inputs!$B$4/SUMPRODUCT($E$5:$E$6785,$G$5:$G$6785)</f>
        <v>6811.6542584313211</v>
      </c>
    </row>
    <row r="3130" spans="1:8" x14ac:dyDescent="0.2">
      <c r="A3130" s="167" t="s">
        <v>10276</v>
      </c>
      <c r="B3130" s="163" t="s">
        <v>10283</v>
      </c>
      <c r="C3130" s="164" t="s">
        <v>10284</v>
      </c>
      <c r="D3130">
        <v>90.6</v>
      </c>
      <c r="E3130" s="4">
        <v>7216</v>
      </c>
      <c r="F3130">
        <f t="shared" si="96"/>
        <v>4</v>
      </c>
      <c r="G3130" s="6">
        <f t="shared" si="97"/>
        <v>1.7099397688077311</v>
      </c>
      <c r="H3130" s="4">
        <f>E3130*G3130*Inputs!$B$4/SUMPRODUCT($E$5:$E$6785,$G$5:$G$6785)</f>
        <v>5699.5327076904159</v>
      </c>
    </row>
    <row r="3131" spans="1:8" x14ac:dyDescent="0.2">
      <c r="A3131" s="167" t="s">
        <v>10276</v>
      </c>
      <c r="B3131" s="163" t="s">
        <v>10285</v>
      </c>
      <c r="C3131" s="164" t="s">
        <v>10286</v>
      </c>
      <c r="D3131">
        <v>121.6</v>
      </c>
      <c r="E3131" s="4">
        <v>7717</v>
      </c>
      <c r="F3131">
        <f t="shared" si="96"/>
        <v>6</v>
      </c>
      <c r="G3131" s="6">
        <f t="shared" si="97"/>
        <v>2.4451266266449672</v>
      </c>
      <c r="H3131" s="4">
        <f>E3131*G3131*Inputs!$B$4/SUMPRODUCT($E$5:$E$6785,$G$5:$G$6785)</f>
        <v>8715.8905508729076</v>
      </c>
    </row>
    <row r="3132" spans="1:8" x14ac:dyDescent="0.2">
      <c r="A3132" s="167" t="s">
        <v>10276</v>
      </c>
      <c r="B3132" s="163" t="s">
        <v>10287</v>
      </c>
      <c r="C3132" s="164" t="s">
        <v>10288</v>
      </c>
      <c r="D3132">
        <v>112</v>
      </c>
      <c r="E3132" s="4">
        <v>8569</v>
      </c>
      <c r="F3132">
        <f t="shared" si="96"/>
        <v>6</v>
      </c>
      <c r="G3132" s="6">
        <f t="shared" si="97"/>
        <v>2.4451266266449672</v>
      </c>
      <c r="H3132" s="4">
        <f>E3132*G3132*Inputs!$B$4/SUMPRODUCT($E$5:$E$6785,$G$5:$G$6785)</f>
        <v>9678.1736595088696</v>
      </c>
    </row>
    <row r="3133" spans="1:8" x14ac:dyDescent="0.2">
      <c r="A3133" s="167" t="s">
        <v>10276</v>
      </c>
      <c r="B3133" s="163" t="s">
        <v>10289</v>
      </c>
      <c r="C3133" s="164" t="s">
        <v>10290</v>
      </c>
      <c r="D3133">
        <v>84.8</v>
      </c>
      <c r="E3133" s="4">
        <v>6545</v>
      </c>
      <c r="F3133">
        <f t="shared" si="96"/>
        <v>3</v>
      </c>
      <c r="G3133" s="6">
        <f t="shared" si="97"/>
        <v>1.4299489790507947</v>
      </c>
      <c r="H3133" s="4">
        <f>E3133*G3133*Inputs!$B$4/SUMPRODUCT($E$5:$E$6785,$G$5:$G$6785)</f>
        <v>4323.0683859224719</v>
      </c>
    </row>
    <row r="3134" spans="1:8" x14ac:dyDescent="0.2">
      <c r="A3134" s="167" t="s">
        <v>10276</v>
      </c>
      <c r="B3134" s="163" t="s">
        <v>10291</v>
      </c>
      <c r="C3134" s="164" t="s">
        <v>10292</v>
      </c>
      <c r="D3134">
        <v>118.1</v>
      </c>
      <c r="E3134" s="4">
        <v>10337</v>
      </c>
      <c r="F3134">
        <f t="shared" si="96"/>
        <v>6</v>
      </c>
      <c r="G3134" s="6">
        <f t="shared" si="97"/>
        <v>2.4451266266449672</v>
      </c>
      <c r="H3134" s="4">
        <f>E3134*G3134*Inputs!$B$4/SUMPRODUCT($E$5:$E$6785,$G$5:$G$6785)</f>
        <v>11675.024053955327</v>
      </c>
    </row>
    <row r="3135" spans="1:8" x14ac:dyDescent="0.2">
      <c r="A3135" s="167" t="s">
        <v>10276</v>
      </c>
      <c r="B3135" s="163" t="s">
        <v>10293</v>
      </c>
      <c r="C3135" s="164" t="s">
        <v>10294</v>
      </c>
      <c r="D3135">
        <v>109.5</v>
      </c>
      <c r="E3135" s="4">
        <v>7536</v>
      </c>
      <c r="F3135">
        <f t="shared" si="96"/>
        <v>5</v>
      </c>
      <c r="G3135" s="6">
        <f t="shared" si="97"/>
        <v>2.0447540826884101</v>
      </c>
      <c r="H3135" s="4">
        <f>E3135*G3135*Inputs!$B$4/SUMPRODUCT($E$5:$E$6785,$G$5:$G$6785)</f>
        <v>7117.7689543495708</v>
      </c>
    </row>
    <row r="3136" spans="1:8" x14ac:dyDescent="0.2">
      <c r="A3136" s="167" t="s">
        <v>10276</v>
      </c>
      <c r="B3136" s="163" t="s">
        <v>10295</v>
      </c>
      <c r="C3136" s="164" t="s">
        <v>10296</v>
      </c>
      <c r="D3136">
        <v>83.4</v>
      </c>
      <c r="E3136" s="4">
        <v>7754</v>
      </c>
      <c r="F3136">
        <f t="shared" si="96"/>
        <v>3</v>
      </c>
      <c r="G3136" s="6">
        <f t="shared" si="97"/>
        <v>1.4299489790507947</v>
      </c>
      <c r="H3136" s="4">
        <f>E3136*G3136*Inputs!$B$4/SUMPRODUCT($E$5:$E$6785,$G$5:$G$6785)</f>
        <v>5121.6305980814141</v>
      </c>
    </row>
    <row r="3137" spans="1:8" x14ac:dyDescent="0.2">
      <c r="A3137" s="167" t="s">
        <v>10276</v>
      </c>
      <c r="B3137" s="163" t="s">
        <v>10297</v>
      </c>
      <c r="C3137" s="164" t="s">
        <v>10298</v>
      </c>
      <c r="D3137">
        <v>88.6</v>
      </c>
      <c r="E3137" s="4">
        <v>7450</v>
      </c>
      <c r="F3137">
        <f t="shared" si="96"/>
        <v>4</v>
      </c>
      <c r="G3137" s="6">
        <f t="shared" si="97"/>
        <v>1.7099397688077311</v>
      </c>
      <c r="H3137" s="4">
        <f>E3137*G3137*Inputs!$B$4/SUMPRODUCT($E$5:$E$6785,$G$5:$G$6785)</f>
        <v>5884.3568004841454</v>
      </c>
    </row>
    <row r="3138" spans="1:8" x14ac:dyDescent="0.2">
      <c r="A3138" s="167" t="s">
        <v>10276</v>
      </c>
      <c r="B3138" s="163" t="s">
        <v>10299</v>
      </c>
      <c r="C3138" s="164" t="s">
        <v>10300</v>
      </c>
      <c r="D3138">
        <v>120.5</v>
      </c>
      <c r="E3138" s="4">
        <v>7359</v>
      </c>
      <c r="F3138">
        <f t="shared" si="96"/>
        <v>6</v>
      </c>
      <c r="G3138" s="6">
        <f t="shared" si="97"/>
        <v>2.4451266266449672</v>
      </c>
      <c r="H3138" s="4">
        <f>E3138*G3138*Inputs!$B$4/SUMPRODUCT($E$5:$E$6785,$G$5:$G$6785)</f>
        <v>8311.5509348028663</v>
      </c>
    </row>
    <row r="3139" spans="1:8" x14ac:dyDescent="0.2">
      <c r="A3139" s="167" t="s">
        <v>10276</v>
      </c>
      <c r="B3139" s="163" t="s">
        <v>14005</v>
      </c>
      <c r="C3139" s="164" t="s">
        <v>14006</v>
      </c>
      <c r="D3139">
        <v>143.6</v>
      </c>
      <c r="E3139" s="4">
        <v>8032</v>
      </c>
      <c r="F3139">
        <f t="shared" si="96"/>
        <v>8</v>
      </c>
      <c r="G3139" s="6">
        <f t="shared" si="97"/>
        <v>3.4964063234208851</v>
      </c>
      <c r="H3139" s="4">
        <f>E3139*G3139*Inputs!$B$4/SUMPRODUCT($E$5:$E$6785,$G$5:$G$6785)</f>
        <v>12972.017011707287</v>
      </c>
    </row>
    <row r="3140" spans="1:8" x14ac:dyDescent="0.2">
      <c r="A3140" s="167" t="s">
        <v>10276</v>
      </c>
      <c r="B3140" s="163" t="s">
        <v>14007</v>
      </c>
      <c r="C3140" s="164" t="s">
        <v>14008</v>
      </c>
      <c r="D3140">
        <v>86.3</v>
      </c>
      <c r="E3140" s="4">
        <v>7912</v>
      </c>
      <c r="F3140">
        <f t="shared" si="96"/>
        <v>3</v>
      </c>
      <c r="G3140" s="6">
        <f t="shared" si="97"/>
        <v>1.4299489790507947</v>
      </c>
      <c r="H3140" s="4">
        <f>E3140*G3140*Inputs!$B$4/SUMPRODUCT($E$5:$E$6785,$G$5:$G$6785)</f>
        <v>5225.9919128217871</v>
      </c>
    </row>
    <row r="3141" spans="1:8" x14ac:dyDescent="0.2">
      <c r="A3141" s="167" t="s">
        <v>10276</v>
      </c>
      <c r="B3141" s="163" t="s">
        <v>14009</v>
      </c>
      <c r="C3141" s="164" t="s">
        <v>14010</v>
      </c>
      <c r="D3141">
        <v>81.099999999999994</v>
      </c>
      <c r="E3141" s="4">
        <v>7560</v>
      </c>
      <c r="F3141">
        <f t="shared" si="96"/>
        <v>3</v>
      </c>
      <c r="G3141" s="6">
        <f t="shared" si="97"/>
        <v>1.4299489790507947</v>
      </c>
      <c r="H3141" s="4">
        <f>E3141*G3141*Inputs!$B$4/SUMPRODUCT($E$5:$E$6785,$G$5:$G$6785)</f>
        <v>4993.4907559318399</v>
      </c>
    </row>
    <row r="3142" spans="1:8" x14ac:dyDescent="0.2">
      <c r="A3142" s="167" t="s">
        <v>10276</v>
      </c>
      <c r="B3142" s="163" t="s">
        <v>14011</v>
      </c>
      <c r="C3142" s="164" t="s">
        <v>14012</v>
      </c>
      <c r="D3142">
        <v>80.099999999999994</v>
      </c>
      <c r="E3142" s="4">
        <v>7544</v>
      </c>
      <c r="F3142">
        <f t="shared" ref="F3142:F3205" si="98">VLOOKUP(D3142,$K$5:$L$15,2)</f>
        <v>3</v>
      </c>
      <c r="G3142" s="6">
        <f t="shared" ref="G3142:G3205" si="99">VLOOKUP(F3142,$L$5:$M$15,2,0)</f>
        <v>1.4299489790507947</v>
      </c>
      <c r="H3142" s="4">
        <f>E3142*G3142*Inputs!$B$4/SUMPRODUCT($E$5:$E$6785,$G$5:$G$6785)</f>
        <v>4982.9225215277511</v>
      </c>
    </row>
    <row r="3143" spans="1:8" x14ac:dyDescent="0.2">
      <c r="A3143" s="167" t="s">
        <v>10276</v>
      </c>
      <c r="B3143" s="163" t="s">
        <v>14013</v>
      </c>
      <c r="C3143" s="164" t="s">
        <v>14014</v>
      </c>
      <c r="D3143">
        <v>64.7</v>
      </c>
      <c r="E3143" s="4">
        <v>6738</v>
      </c>
      <c r="F3143">
        <f t="shared" si="98"/>
        <v>2</v>
      </c>
      <c r="G3143" s="6">
        <f t="shared" si="99"/>
        <v>1.195804741189294</v>
      </c>
      <c r="H3143" s="4">
        <f>E3143*G3143*Inputs!$B$4/SUMPRODUCT($E$5:$E$6785,$G$5:$G$6785)</f>
        <v>3721.8013611448582</v>
      </c>
    </row>
    <row r="3144" spans="1:8" x14ac:dyDescent="0.2">
      <c r="A3144" s="167" t="s">
        <v>10276</v>
      </c>
      <c r="B3144" s="163" t="s">
        <v>14015</v>
      </c>
      <c r="C3144" s="164" t="s">
        <v>14016</v>
      </c>
      <c r="D3144">
        <v>80.3</v>
      </c>
      <c r="E3144" s="4">
        <v>7554</v>
      </c>
      <c r="F3144">
        <f t="shared" si="98"/>
        <v>3</v>
      </c>
      <c r="G3144" s="6">
        <f t="shared" si="99"/>
        <v>1.4299489790507947</v>
      </c>
      <c r="H3144" s="4">
        <f>E3144*G3144*Inputs!$B$4/SUMPRODUCT($E$5:$E$6785,$G$5:$G$6785)</f>
        <v>4989.5276680303068</v>
      </c>
    </row>
    <row r="3145" spans="1:8" x14ac:dyDescent="0.2">
      <c r="A3145" s="167" t="s">
        <v>10276</v>
      </c>
      <c r="B3145" s="163" t="s">
        <v>14017</v>
      </c>
      <c r="C3145" s="164" t="s">
        <v>14018</v>
      </c>
      <c r="D3145">
        <v>152.69999999999999</v>
      </c>
      <c r="E3145" s="4">
        <v>8092</v>
      </c>
      <c r="F3145">
        <f t="shared" si="98"/>
        <v>9</v>
      </c>
      <c r="G3145" s="6">
        <f t="shared" si="99"/>
        <v>4.1810192586709229</v>
      </c>
      <c r="H3145" s="4">
        <f>E3145*G3145*Inputs!$B$4/SUMPRODUCT($E$5:$E$6785,$G$5:$G$6785)</f>
        <v>15627.875935268637</v>
      </c>
    </row>
    <row r="3146" spans="1:8" x14ac:dyDescent="0.2">
      <c r="A3146" s="167" t="s">
        <v>10276</v>
      </c>
      <c r="B3146" s="163" t="s">
        <v>14019</v>
      </c>
      <c r="C3146" s="164" t="s">
        <v>14020</v>
      </c>
      <c r="D3146">
        <v>115.7</v>
      </c>
      <c r="E3146" s="4">
        <v>9421</v>
      </c>
      <c r="F3146">
        <f t="shared" si="98"/>
        <v>6</v>
      </c>
      <c r="G3146" s="6">
        <f t="shared" si="99"/>
        <v>2.4451266266449672</v>
      </c>
      <c r="H3146" s="4">
        <f>E3146*G3146*Inputs!$B$4/SUMPRODUCT($E$5:$E$6785,$G$5:$G$6785)</f>
        <v>10640.45676814483</v>
      </c>
    </row>
    <row r="3147" spans="1:8" x14ac:dyDescent="0.2">
      <c r="A3147" s="167" t="s">
        <v>10276</v>
      </c>
      <c r="B3147" s="163" t="s">
        <v>14021</v>
      </c>
      <c r="C3147" s="164" t="s">
        <v>14022</v>
      </c>
      <c r="D3147">
        <v>66.400000000000006</v>
      </c>
      <c r="E3147" s="4">
        <v>7908</v>
      </c>
      <c r="F3147">
        <f t="shared" si="98"/>
        <v>2</v>
      </c>
      <c r="G3147" s="6">
        <f t="shared" si="99"/>
        <v>1.195804741189294</v>
      </c>
      <c r="H3147" s="4">
        <f>E3147*G3147*Inputs!$B$4/SUMPRODUCT($E$5:$E$6785,$G$5:$G$6785)</f>
        <v>4368.0625057782045</v>
      </c>
    </row>
    <row r="3148" spans="1:8" x14ac:dyDescent="0.2">
      <c r="A3148" s="167" t="s">
        <v>10276</v>
      </c>
      <c r="B3148" s="163" t="s">
        <v>14023</v>
      </c>
      <c r="C3148" s="164" t="s">
        <v>14024</v>
      </c>
      <c r="D3148">
        <v>120.8</v>
      </c>
      <c r="E3148" s="4">
        <v>8878</v>
      </c>
      <c r="F3148">
        <f t="shared" si="98"/>
        <v>6</v>
      </c>
      <c r="G3148" s="6">
        <f t="shared" si="99"/>
        <v>2.4451266266449672</v>
      </c>
      <c r="H3148" s="4">
        <f>E3148*G3148*Inputs!$B$4/SUMPRODUCT($E$5:$E$6785,$G$5:$G$6785)</f>
        <v>10027.170702429657</v>
      </c>
    </row>
    <row r="3149" spans="1:8" x14ac:dyDescent="0.2">
      <c r="A3149" s="167" t="s">
        <v>10276</v>
      </c>
      <c r="B3149" s="163" t="s">
        <v>14025</v>
      </c>
      <c r="C3149" s="164" t="s">
        <v>14026</v>
      </c>
      <c r="D3149">
        <v>150.69999999999999</v>
      </c>
      <c r="E3149" s="4">
        <v>6712</v>
      </c>
      <c r="F3149">
        <f t="shared" si="98"/>
        <v>9</v>
      </c>
      <c r="G3149" s="6">
        <f t="shared" si="99"/>
        <v>4.1810192586709229</v>
      </c>
      <c r="H3149" s="4">
        <f>E3149*G3149*Inputs!$B$4/SUMPRODUCT($E$5:$E$6785,$G$5:$G$6785)</f>
        <v>12962.716668008292</v>
      </c>
    </row>
    <row r="3150" spans="1:8" x14ac:dyDescent="0.2">
      <c r="A3150" s="167" t="s">
        <v>10276</v>
      </c>
      <c r="B3150" s="163" t="s">
        <v>14027</v>
      </c>
      <c r="C3150" s="164" t="s">
        <v>14028</v>
      </c>
      <c r="D3150">
        <v>109.8</v>
      </c>
      <c r="E3150" s="4">
        <v>9291</v>
      </c>
      <c r="F3150">
        <f t="shared" si="98"/>
        <v>5</v>
      </c>
      <c r="G3150" s="6">
        <f t="shared" si="99"/>
        <v>2.0447540826884101</v>
      </c>
      <c r="H3150" s="4">
        <f>E3150*G3150*Inputs!$B$4/SUMPRODUCT($E$5:$E$6785,$G$5:$G$6785)</f>
        <v>8775.3704027152162</v>
      </c>
    </row>
    <row r="3151" spans="1:8" x14ac:dyDescent="0.2">
      <c r="A3151" s="167" t="s">
        <v>10276</v>
      </c>
      <c r="B3151" s="163" t="s">
        <v>14029</v>
      </c>
      <c r="C3151" s="164" t="s">
        <v>14030</v>
      </c>
      <c r="D3151">
        <v>231.5</v>
      </c>
      <c r="E3151" s="4">
        <v>7321</v>
      </c>
      <c r="F3151">
        <f t="shared" si="98"/>
        <v>10</v>
      </c>
      <c r="G3151" s="6">
        <f t="shared" si="99"/>
        <v>4.9996826525224378</v>
      </c>
      <c r="H3151" s="4">
        <f>E3151*G3151*Inputs!$B$4/SUMPRODUCT($E$5:$E$6785,$G$5:$G$6785)</f>
        <v>16907.319458615948</v>
      </c>
    </row>
    <row r="3152" spans="1:8" x14ac:dyDescent="0.2">
      <c r="A3152" s="167" t="s">
        <v>10276</v>
      </c>
      <c r="B3152" s="163" t="s">
        <v>14031</v>
      </c>
      <c r="C3152" s="164" t="s">
        <v>14032</v>
      </c>
      <c r="D3152">
        <v>156.80000000000001</v>
      </c>
      <c r="E3152" s="4">
        <v>11603</v>
      </c>
      <c r="F3152">
        <f t="shared" si="98"/>
        <v>9</v>
      </c>
      <c r="G3152" s="6">
        <f t="shared" si="99"/>
        <v>4.1810192586709229</v>
      </c>
      <c r="H3152" s="4">
        <f>E3152*G3152*Inputs!$B$4/SUMPRODUCT($E$5:$E$6785,$G$5:$G$6785)</f>
        <v>22408.581868131736</v>
      </c>
    </row>
    <row r="3153" spans="1:8" x14ac:dyDescent="0.2">
      <c r="A3153" s="167" t="s">
        <v>10276</v>
      </c>
      <c r="B3153" s="163" t="s">
        <v>14033</v>
      </c>
      <c r="C3153" s="164" t="s">
        <v>14034</v>
      </c>
      <c r="D3153">
        <v>142.9</v>
      </c>
      <c r="E3153" s="4">
        <v>9196</v>
      </c>
      <c r="F3153">
        <f t="shared" si="98"/>
        <v>8</v>
      </c>
      <c r="G3153" s="6">
        <f t="shared" si="99"/>
        <v>3.4964063234208851</v>
      </c>
      <c r="H3153" s="4">
        <f>E3153*G3153*Inputs!$B$4/SUMPRODUCT($E$5:$E$6785,$G$5:$G$6785)</f>
        <v>14851.925851551321</v>
      </c>
    </row>
    <row r="3154" spans="1:8" x14ac:dyDescent="0.2">
      <c r="A3154" s="167" t="s">
        <v>10276</v>
      </c>
      <c r="B3154" s="163" t="s">
        <v>14035</v>
      </c>
      <c r="C3154" s="164" t="s">
        <v>14036</v>
      </c>
      <c r="D3154">
        <v>159.80000000000001</v>
      </c>
      <c r="E3154" s="4">
        <v>11180</v>
      </c>
      <c r="F3154">
        <f t="shared" si="98"/>
        <v>9</v>
      </c>
      <c r="G3154" s="6">
        <f t="shared" si="99"/>
        <v>4.1810192586709229</v>
      </c>
      <c r="H3154" s="4">
        <f>E3154*G3154*Inputs!$B$4/SUMPRODUCT($E$5:$E$6785,$G$5:$G$6785)</f>
        <v>21591.652614471499</v>
      </c>
    </row>
    <row r="3155" spans="1:8" x14ac:dyDescent="0.2">
      <c r="A3155" s="167" t="s">
        <v>10276</v>
      </c>
      <c r="B3155" s="163" t="s">
        <v>14037</v>
      </c>
      <c r="C3155" s="164" t="s">
        <v>14038</v>
      </c>
      <c r="D3155">
        <v>65.3</v>
      </c>
      <c r="E3155" s="4">
        <v>7465</v>
      </c>
      <c r="F3155">
        <f t="shared" si="98"/>
        <v>2</v>
      </c>
      <c r="G3155" s="6">
        <f t="shared" si="99"/>
        <v>1.195804741189294</v>
      </c>
      <c r="H3155" s="4">
        <f>E3155*G3155*Inputs!$B$4/SUMPRODUCT($E$5:$E$6785,$G$5:$G$6785)</f>
        <v>4123.3670467418178</v>
      </c>
    </row>
    <row r="3156" spans="1:8" x14ac:dyDescent="0.2">
      <c r="A3156" s="167" t="s">
        <v>10276</v>
      </c>
      <c r="B3156" s="163" t="s">
        <v>14039</v>
      </c>
      <c r="C3156" s="164" t="s">
        <v>14040</v>
      </c>
      <c r="D3156">
        <v>84.5</v>
      </c>
      <c r="E3156" s="4">
        <v>9556</v>
      </c>
      <c r="F3156">
        <f t="shared" si="98"/>
        <v>3</v>
      </c>
      <c r="G3156" s="6">
        <f t="shared" si="99"/>
        <v>1.4299489790507947</v>
      </c>
      <c r="H3156" s="4">
        <f>E3156*G3156*Inputs!$B$4/SUMPRODUCT($E$5:$E$6785,$G$5:$G$6785)</f>
        <v>6311.8779978418861</v>
      </c>
    </row>
    <row r="3157" spans="1:8" x14ac:dyDescent="0.2">
      <c r="A3157" s="167" t="s">
        <v>10276</v>
      </c>
      <c r="B3157" s="163" t="s">
        <v>14041</v>
      </c>
      <c r="C3157" s="164" t="s">
        <v>14042</v>
      </c>
      <c r="D3157">
        <v>72.7</v>
      </c>
      <c r="E3157" s="4">
        <v>7925</v>
      </c>
      <c r="F3157">
        <f t="shared" si="98"/>
        <v>2</v>
      </c>
      <c r="G3157" s="6">
        <f t="shared" si="99"/>
        <v>1.195804741189294</v>
      </c>
      <c r="H3157" s="4">
        <f>E3157*G3157*Inputs!$B$4/SUMPRODUCT($E$5:$E$6785,$G$5:$G$6785)</f>
        <v>4377.4526249737319</v>
      </c>
    </row>
    <row r="3158" spans="1:8" x14ac:dyDescent="0.2">
      <c r="A3158" s="167" t="s">
        <v>13958</v>
      </c>
      <c r="B3158" s="163" t="s">
        <v>14043</v>
      </c>
      <c r="C3158" s="164" t="s">
        <v>13957</v>
      </c>
      <c r="D3158">
        <v>109.4</v>
      </c>
      <c r="E3158" s="4">
        <v>7377</v>
      </c>
      <c r="F3158">
        <f t="shared" si="98"/>
        <v>5</v>
      </c>
      <c r="G3158" s="6">
        <f t="shared" si="99"/>
        <v>2.0447540826884101</v>
      </c>
      <c r="H3158" s="4">
        <f>E3158*G3158*Inputs!$B$4/SUMPRODUCT($E$5:$E$6785,$G$5:$G$6785)</f>
        <v>6967.5930966343931</v>
      </c>
    </row>
    <row r="3159" spans="1:8" x14ac:dyDescent="0.2">
      <c r="A3159" s="167" t="s">
        <v>13958</v>
      </c>
      <c r="B3159" s="163" t="s">
        <v>13959</v>
      </c>
      <c r="C3159" s="164" t="s">
        <v>13960</v>
      </c>
      <c r="D3159">
        <v>103.4</v>
      </c>
      <c r="E3159" s="4">
        <v>5981</v>
      </c>
      <c r="F3159">
        <f t="shared" si="98"/>
        <v>5</v>
      </c>
      <c r="G3159" s="6">
        <f t="shared" si="99"/>
        <v>2.0447540826884101</v>
      </c>
      <c r="H3159" s="4">
        <f>E3159*G3159*Inputs!$B$4/SUMPRODUCT($E$5:$E$6785,$G$5:$G$6785)</f>
        <v>5649.067955940126</v>
      </c>
    </row>
    <row r="3160" spans="1:8" x14ac:dyDescent="0.2">
      <c r="A3160" s="167" t="s">
        <v>13958</v>
      </c>
      <c r="B3160" s="163" t="s">
        <v>13961</v>
      </c>
      <c r="C3160" s="164" t="s">
        <v>13962</v>
      </c>
      <c r="D3160">
        <v>81</v>
      </c>
      <c r="E3160" s="4">
        <v>9733</v>
      </c>
      <c r="F3160">
        <f t="shared" si="98"/>
        <v>3</v>
      </c>
      <c r="G3160" s="6">
        <f t="shared" si="99"/>
        <v>1.4299489790507947</v>
      </c>
      <c r="H3160" s="4">
        <f>E3160*G3160*Inputs!$B$4/SUMPRODUCT($E$5:$E$6785,$G$5:$G$6785)</f>
        <v>6428.7890909371154</v>
      </c>
    </row>
    <row r="3161" spans="1:8" x14ac:dyDescent="0.2">
      <c r="A3161" s="167" t="s">
        <v>13958</v>
      </c>
      <c r="B3161" s="163" t="s">
        <v>3005</v>
      </c>
      <c r="C3161" s="164" t="s">
        <v>3006</v>
      </c>
      <c r="D3161">
        <v>142.4</v>
      </c>
      <c r="E3161" s="4">
        <v>6465</v>
      </c>
      <c r="F3161">
        <f t="shared" si="98"/>
        <v>8</v>
      </c>
      <c r="G3161" s="6">
        <f t="shared" si="99"/>
        <v>3.4964063234208851</v>
      </c>
      <c r="H3161" s="4">
        <f>E3161*G3161*Inputs!$B$4/SUMPRODUCT($E$5:$E$6785,$G$5:$G$6785)</f>
        <v>10441.246262535808</v>
      </c>
    </row>
    <row r="3162" spans="1:8" x14ac:dyDescent="0.2">
      <c r="A3162" s="167" t="s">
        <v>13958</v>
      </c>
      <c r="B3162" s="163" t="s">
        <v>3007</v>
      </c>
      <c r="C3162" s="164" t="s">
        <v>3008</v>
      </c>
      <c r="D3162">
        <v>112.3</v>
      </c>
      <c r="E3162" s="4">
        <v>5644</v>
      </c>
      <c r="F3162">
        <f t="shared" si="98"/>
        <v>6</v>
      </c>
      <c r="G3162" s="6">
        <f t="shared" si="99"/>
        <v>2.4451266266449672</v>
      </c>
      <c r="H3162" s="4">
        <f>E3162*G3162*Inputs!$B$4/SUMPRODUCT($E$5:$E$6785,$G$5:$G$6785)</f>
        <v>6374.5608745790714</v>
      </c>
    </row>
    <row r="3163" spans="1:8" x14ac:dyDescent="0.2">
      <c r="A3163" s="167" t="s">
        <v>13958</v>
      </c>
      <c r="B3163" s="163" t="s">
        <v>3009</v>
      </c>
      <c r="C3163" s="164" t="s">
        <v>3010</v>
      </c>
      <c r="D3163">
        <v>97.3</v>
      </c>
      <c r="E3163" s="4">
        <v>5957</v>
      </c>
      <c r="F3163">
        <f t="shared" si="98"/>
        <v>4</v>
      </c>
      <c r="G3163" s="6">
        <f t="shared" si="99"/>
        <v>1.7099397688077311</v>
      </c>
      <c r="H3163" s="4">
        <f>E3163*G3163*Inputs!$B$4/SUMPRODUCT($E$5:$E$6785,$G$5:$G$6785)</f>
        <v>4705.1159007361157</v>
      </c>
    </row>
    <row r="3164" spans="1:8" x14ac:dyDescent="0.2">
      <c r="A3164" s="167" t="s">
        <v>13958</v>
      </c>
      <c r="B3164" s="163" t="s">
        <v>3011</v>
      </c>
      <c r="C3164" s="164" t="s">
        <v>3012</v>
      </c>
      <c r="D3164">
        <v>79.400000000000006</v>
      </c>
      <c r="E3164" s="4">
        <v>6049</v>
      </c>
      <c r="F3164">
        <f t="shared" si="98"/>
        <v>3</v>
      </c>
      <c r="G3164" s="6">
        <f t="shared" si="99"/>
        <v>1.4299489790507947</v>
      </c>
      <c r="H3164" s="4">
        <f>E3164*G3164*Inputs!$B$4/SUMPRODUCT($E$5:$E$6785,$G$5:$G$6785)</f>
        <v>3995.4531193957268</v>
      </c>
    </row>
    <row r="3165" spans="1:8" x14ac:dyDescent="0.2">
      <c r="A3165" s="167" t="s">
        <v>13958</v>
      </c>
      <c r="B3165" s="163" t="s">
        <v>3013</v>
      </c>
      <c r="C3165" s="164" t="s">
        <v>3014</v>
      </c>
      <c r="D3165">
        <v>170.3</v>
      </c>
      <c r="E3165" s="4">
        <v>6980</v>
      </c>
      <c r="F3165">
        <f t="shared" si="98"/>
        <v>10</v>
      </c>
      <c r="G3165" s="6">
        <f t="shared" si="99"/>
        <v>4.9996826525224378</v>
      </c>
      <c r="H3165" s="4">
        <f>E3165*G3165*Inputs!$B$4/SUMPRODUCT($E$5:$E$6785,$G$5:$G$6785)</f>
        <v>16119.804647061781</v>
      </c>
    </row>
    <row r="3166" spans="1:8" x14ac:dyDescent="0.2">
      <c r="A3166" s="167" t="s">
        <v>13958</v>
      </c>
      <c r="B3166" s="163" t="s">
        <v>3015</v>
      </c>
      <c r="C3166" s="164" t="s">
        <v>3016</v>
      </c>
      <c r="D3166">
        <v>65.2</v>
      </c>
      <c r="E3166" s="4">
        <v>5061</v>
      </c>
      <c r="F3166">
        <f t="shared" si="98"/>
        <v>2</v>
      </c>
      <c r="G3166" s="6">
        <f t="shared" si="99"/>
        <v>1.195804741189294</v>
      </c>
      <c r="H3166" s="4">
        <f>E3166*G3166*Inputs!$B$4/SUMPRODUCT($E$5:$E$6785,$G$5:$G$6785)</f>
        <v>2795.4937205037295</v>
      </c>
    </row>
    <row r="3167" spans="1:8" x14ac:dyDescent="0.2">
      <c r="A3167" s="167" t="s">
        <v>13958</v>
      </c>
      <c r="B3167" s="163" t="s">
        <v>3017</v>
      </c>
      <c r="C3167" s="164" t="s">
        <v>3018</v>
      </c>
      <c r="D3167">
        <v>101.5</v>
      </c>
      <c r="E3167" s="4">
        <v>7702</v>
      </c>
      <c r="F3167">
        <f t="shared" si="98"/>
        <v>5</v>
      </c>
      <c r="G3167" s="6">
        <f t="shared" si="99"/>
        <v>2.0447540826884101</v>
      </c>
      <c r="H3167" s="4">
        <f>E3167*G3167*Inputs!$B$4/SUMPRODUCT($E$5:$E$6785,$G$5:$G$6785)</f>
        <v>7274.5563278132167</v>
      </c>
    </row>
    <row r="3168" spans="1:8" x14ac:dyDescent="0.2">
      <c r="A3168" s="167" t="s">
        <v>13958</v>
      </c>
      <c r="B3168" s="163" t="s">
        <v>3019</v>
      </c>
      <c r="C3168" s="164" t="s">
        <v>3020</v>
      </c>
      <c r="D3168">
        <v>83.4</v>
      </c>
      <c r="E3168" s="4">
        <v>9049</v>
      </c>
      <c r="F3168">
        <f t="shared" si="98"/>
        <v>3</v>
      </c>
      <c r="G3168" s="6">
        <f t="shared" si="99"/>
        <v>1.4299489790507947</v>
      </c>
      <c r="H3168" s="4">
        <f>E3168*G3168*Inputs!$B$4/SUMPRODUCT($E$5:$E$6785,$G$5:$G$6785)</f>
        <v>5976.9970701623297</v>
      </c>
    </row>
    <row r="3169" spans="1:8" x14ac:dyDescent="0.2">
      <c r="A3169" s="167" t="s">
        <v>13958</v>
      </c>
      <c r="B3169" s="163" t="s">
        <v>3021</v>
      </c>
      <c r="C3169" s="164" t="s">
        <v>3022</v>
      </c>
      <c r="D3169">
        <v>81.2</v>
      </c>
      <c r="E3169" s="4">
        <v>7116</v>
      </c>
      <c r="F3169">
        <f t="shared" si="98"/>
        <v>3</v>
      </c>
      <c r="G3169" s="6">
        <f t="shared" si="99"/>
        <v>1.4299489790507947</v>
      </c>
      <c r="H3169" s="4">
        <f>E3169*G3169*Inputs!$B$4/SUMPRODUCT($E$5:$E$6785,$G$5:$G$6785)</f>
        <v>4700.2222512183826</v>
      </c>
    </row>
    <row r="3170" spans="1:8" x14ac:dyDescent="0.2">
      <c r="A3170" s="167" t="s">
        <v>13958</v>
      </c>
      <c r="B3170" s="163" t="s">
        <v>3023</v>
      </c>
      <c r="C3170" s="164" t="s">
        <v>3024</v>
      </c>
      <c r="D3170">
        <v>101</v>
      </c>
      <c r="E3170" s="4">
        <v>10994</v>
      </c>
      <c r="F3170">
        <f t="shared" si="98"/>
        <v>5</v>
      </c>
      <c r="G3170" s="6">
        <f t="shared" si="99"/>
        <v>2.0447540826884101</v>
      </c>
      <c r="H3170" s="4">
        <f>E3170*G3170*Inputs!$B$4/SUMPRODUCT($E$5:$E$6785,$G$5:$G$6785)</f>
        <v>10383.857734092249</v>
      </c>
    </row>
    <row r="3171" spans="1:8" x14ac:dyDescent="0.2">
      <c r="A3171" s="167" t="s">
        <v>13958</v>
      </c>
      <c r="B3171" s="163" t="s">
        <v>3025</v>
      </c>
      <c r="C3171" s="164" t="s">
        <v>3026</v>
      </c>
      <c r="D3171">
        <v>126.7</v>
      </c>
      <c r="E3171" s="4">
        <v>9095</v>
      </c>
      <c r="F3171">
        <f t="shared" si="98"/>
        <v>7</v>
      </c>
      <c r="G3171" s="6">
        <f t="shared" si="99"/>
        <v>2.9238940129502371</v>
      </c>
      <c r="H3171" s="4">
        <f>E3171*G3171*Inputs!$B$4/SUMPRODUCT($E$5:$E$6785,$G$5:$G$6785)</f>
        <v>12283.616302709228</v>
      </c>
    </row>
    <row r="3172" spans="1:8" x14ac:dyDescent="0.2">
      <c r="A3172" s="167" t="s">
        <v>13958</v>
      </c>
      <c r="B3172" s="163" t="s">
        <v>3027</v>
      </c>
      <c r="C3172" s="164" t="s">
        <v>3028</v>
      </c>
      <c r="D3172">
        <v>72.599999999999994</v>
      </c>
      <c r="E3172" s="4">
        <v>7125</v>
      </c>
      <c r="F3172">
        <f t="shared" si="98"/>
        <v>2</v>
      </c>
      <c r="G3172" s="6">
        <f t="shared" si="99"/>
        <v>1.195804741189294</v>
      </c>
      <c r="H3172" s="4">
        <f>E3172*G3172*Inputs!$B$4/SUMPRODUCT($E$5:$E$6785,$G$5:$G$6785)</f>
        <v>3935.5646628312729</v>
      </c>
    </row>
    <row r="3173" spans="1:8" x14ac:dyDescent="0.2">
      <c r="A3173" s="167" t="s">
        <v>13958</v>
      </c>
      <c r="B3173" s="163" t="s">
        <v>3029</v>
      </c>
      <c r="C3173" s="164" t="s">
        <v>3030</v>
      </c>
      <c r="D3173">
        <v>75.099999999999994</v>
      </c>
      <c r="E3173" s="4">
        <v>6698</v>
      </c>
      <c r="F3173">
        <f t="shared" si="98"/>
        <v>3</v>
      </c>
      <c r="G3173" s="6">
        <f t="shared" si="99"/>
        <v>1.4299489790507947</v>
      </c>
      <c r="H3173" s="4">
        <f>E3173*G3173*Inputs!$B$4/SUMPRODUCT($E$5:$E$6785,$G$5:$G$6785)</f>
        <v>4424.1271274115688</v>
      </c>
    </row>
    <row r="3174" spans="1:8" x14ac:dyDescent="0.2">
      <c r="A3174" s="167" t="s">
        <v>13958</v>
      </c>
      <c r="B3174" s="163" t="s">
        <v>3031</v>
      </c>
      <c r="C3174" s="164" t="s">
        <v>3032</v>
      </c>
      <c r="D3174">
        <v>94.6</v>
      </c>
      <c r="E3174" s="4">
        <v>9850</v>
      </c>
      <c r="F3174">
        <f t="shared" si="98"/>
        <v>4</v>
      </c>
      <c r="G3174" s="6">
        <f t="shared" si="99"/>
        <v>1.7099397688077311</v>
      </c>
      <c r="H3174" s="4">
        <f>E3174*G3174*Inputs!$B$4/SUMPRODUCT($E$5:$E$6785,$G$5:$G$6785)</f>
        <v>7779.9885214454807</v>
      </c>
    </row>
    <row r="3175" spans="1:8" x14ac:dyDescent="0.2">
      <c r="A3175" s="167" t="s">
        <v>13958</v>
      </c>
      <c r="B3175" s="163" t="s">
        <v>3033</v>
      </c>
      <c r="C3175" s="164" t="s">
        <v>3034</v>
      </c>
      <c r="D3175">
        <v>101.8</v>
      </c>
      <c r="E3175" s="4">
        <v>7395</v>
      </c>
      <c r="F3175">
        <f t="shared" si="98"/>
        <v>5</v>
      </c>
      <c r="G3175" s="6">
        <f t="shared" si="99"/>
        <v>2.0447540826884101</v>
      </c>
      <c r="H3175" s="4">
        <f>E3175*G3175*Inputs!$B$4/SUMPRODUCT($E$5:$E$6785,$G$5:$G$6785)</f>
        <v>6984.5941371304507</v>
      </c>
    </row>
    <row r="3176" spans="1:8" x14ac:dyDescent="0.2">
      <c r="A3176" s="167" t="s">
        <v>3037</v>
      </c>
      <c r="B3176" s="163" t="s">
        <v>3035</v>
      </c>
      <c r="C3176" s="164" t="s">
        <v>3036</v>
      </c>
      <c r="D3176">
        <v>96.5</v>
      </c>
      <c r="E3176" s="4">
        <v>5819</v>
      </c>
      <c r="F3176">
        <f t="shared" si="98"/>
        <v>4</v>
      </c>
      <c r="G3176" s="6">
        <f t="shared" si="99"/>
        <v>1.7099397688077311</v>
      </c>
      <c r="H3176" s="4">
        <f>E3176*G3176*Inputs!$B$4/SUMPRODUCT($E$5:$E$6785,$G$5:$G$6785)</f>
        <v>4596.117076780838</v>
      </c>
    </row>
    <row r="3177" spans="1:8" x14ac:dyDescent="0.2">
      <c r="A3177" s="167" t="s">
        <v>3037</v>
      </c>
      <c r="B3177" s="163" t="s">
        <v>3038</v>
      </c>
      <c r="C3177" s="164" t="s">
        <v>3039</v>
      </c>
      <c r="D3177">
        <v>95.7</v>
      </c>
      <c r="E3177" s="4">
        <v>6237</v>
      </c>
      <c r="F3177">
        <f t="shared" si="98"/>
        <v>4</v>
      </c>
      <c r="G3177" s="6">
        <f t="shared" si="99"/>
        <v>1.7099397688077311</v>
      </c>
      <c r="H3177" s="4">
        <f>E3177*G3177*Inputs!$B$4/SUMPRODUCT($E$5:$E$6785,$G$5:$G$6785)</f>
        <v>4926.2729348482699</v>
      </c>
    </row>
    <row r="3178" spans="1:8" x14ac:dyDescent="0.2">
      <c r="A3178" s="167" t="s">
        <v>3037</v>
      </c>
      <c r="B3178" s="163" t="s">
        <v>3040</v>
      </c>
      <c r="C3178" s="164" t="s">
        <v>3041</v>
      </c>
      <c r="D3178">
        <v>86.5</v>
      </c>
      <c r="E3178" s="4">
        <v>7770</v>
      </c>
      <c r="F3178">
        <f t="shared" si="98"/>
        <v>3</v>
      </c>
      <c r="G3178" s="6">
        <f t="shared" si="99"/>
        <v>1.4299489790507947</v>
      </c>
      <c r="H3178" s="4">
        <f>E3178*G3178*Inputs!$B$4/SUMPRODUCT($E$5:$E$6785,$G$5:$G$6785)</f>
        <v>5132.198832485502</v>
      </c>
    </row>
    <row r="3179" spans="1:8" x14ac:dyDescent="0.2">
      <c r="A3179" s="167" t="s">
        <v>3037</v>
      </c>
      <c r="B3179" s="163" t="s">
        <v>3042</v>
      </c>
      <c r="C3179" s="164" t="s">
        <v>3043</v>
      </c>
      <c r="D3179">
        <v>102</v>
      </c>
      <c r="E3179" s="4">
        <v>8587</v>
      </c>
      <c r="F3179">
        <f t="shared" si="98"/>
        <v>5</v>
      </c>
      <c r="G3179" s="6">
        <f t="shared" si="99"/>
        <v>2.0447540826884101</v>
      </c>
      <c r="H3179" s="4">
        <f>E3179*G3179*Inputs!$B$4/SUMPRODUCT($E$5:$E$6785,$G$5:$G$6785)</f>
        <v>8110.4408188693969</v>
      </c>
    </row>
    <row r="3180" spans="1:8" x14ac:dyDescent="0.2">
      <c r="A3180" s="167" t="s">
        <v>3037</v>
      </c>
      <c r="B3180" s="163" t="s">
        <v>3044</v>
      </c>
      <c r="C3180" s="164" t="s">
        <v>3045</v>
      </c>
      <c r="D3180">
        <v>155.6</v>
      </c>
      <c r="E3180" s="4">
        <v>6687</v>
      </c>
      <c r="F3180">
        <f t="shared" si="98"/>
        <v>9</v>
      </c>
      <c r="G3180" s="6">
        <f t="shared" si="99"/>
        <v>4.1810192586709229</v>
      </c>
      <c r="H3180" s="4">
        <f>E3180*G3180*Inputs!$B$4/SUMPRODUCT($E$5:$E$6785,$G$5:$G$6785)</f>
        <v>12914.434797224591</v>
      </c>
    </row>
    <row r="3181" spans="1:8" x14ac:dyDescent="0.2">
      <c r="A3181" s="167" t="s">
        <v>3037</v>
      </c>
      <c r="B3181" s="163" t="s">
        <v>3046</v>
      </c>
      <c r="C3181" s="164" t="s">
        <v>3047</v>
      </c>
      <c r="D3181">
        <v>76</v>
      </c>
      <c r="E3181" s="4">
        <v>7633</v>
      </c>
      <c r="F3181">
        <f t="shared" si="98"/>
        <v>3</v>
      </c>
      <c r="G3181" s="6">
        <f t="shared" si="99"/>
        <v>1.4299489790507947</v>
      </c>
      <c r="H3181" s="4">
        <f>E3181*G3181*Inputs!$B$4/SUMPRODUCT($E$5:$E$6785,$G$5:$G$6785)</f>
        <v>5041.7083254004938</v>
      </c>
    </row>
    <row r="3182" spans="1:8" x14ac:dyDescent="0.2">
      <c r="A3182" s="167" t="s">
        <v>3037</v>
      </c>
      <c r="B3182" s="163" t="s">
        <v>3048</v>
      </c>
      <c r="C3182" s="164" t="s">
        <v>3049</v>
      </c>
      <c r="D3182">
        <v>103.7</v>
      </c>
      <c r="E3182" s="4">
        <v>7849</v>
      </c>
      <c r="F3182">
        <f t="shared" si="98"/>
        <v>5</v>
      </c>
      <c r="G3182" s="6">
        <f t="shared" si="99"/>
        <v>2.0447540826884101</v>
      </c>
      <c r="H3182" s="4">
        <f>E3182*G3182*Inputs!$B$4/SUMPRODUCT($E$5:$E$6785,$G$5:$G$6785)</f>
        <v>7413.398158531023</v>
      </c>
    </row>
    <row r="3183" spans="1:8" x14ac:dyDescent="0.2">
      <c r="A3183" s="167" t="s">
        <v>3037</v>
      </c>
      <c r="B3183" s="163" t="s">
        <v>3050</v>
      </c>
      <c r="C3183" s="164" t="s">
        <v>3051</v>
      </c>
      <c r="D3183">
        <v>123.9</v>
      </c>
      <c r="E3183" s="4">
        <v>5950</v>
      </c>
      <c r="F3183">
        <f t="shared" si="98"/>
        <v>7</v>
      </c>
      <c r="G3183" s="6">
        <f t="shared" si="99"/>
        <v>2.9238940129502371</v>
      </c>
      <c r="H3183" s="4">
        <f>E3183*G3183*Inputs!$B$4/SUMPRODUCT($E$5:$E$6785,$G$5:$G$6785)</f>
        <v>8036.0106653237935</v>
      </c>
    </row>
    <row r="3184" spans="1:8" x14ac:dyDescent="0.2">
      <c r="A3184" s="167" t="s">
        <v>3037</v>
      </c>
      <c r="B3184" s="163" t="s">
        <v>3052</v>
      </c>
      <c r="C3184" s="164" t="s">
        <v>3053</v>
      </c>
      <c r="D3184">
        <v>108.6</v>
      </c>
      <c r="E3184" s="4">
        <v>8662</v>
      </c>
      <c r="F3184">
        <f t="shared" si="98"/>
        <v>5</v>
      </c>
      <c r="G3184" s="6">
        <f t="shared" si="99"/>
        <v>2.0447540826884101</v>
      </c>
      <c r="H3184" s="4">
        <f>E3184*G3184*Inputs!$B$4/SUMPRODUCT($E$5:$E$6785,$G$5:$G$6785)</f>
        <v>8181.2784876029718</v>
      </c>
    </row>
    <row r="3185" spans="1:8" x14ac:dyDescent="0.2">
      <c r="A3185" s="167" t="s">
        <v>3037</v>
      </c>
      <c r="B3185" s="163" t="s">
        <v>3054</v>
      </c>
      <c r="C3185" s="164" t="s">
        <v>3055</v>
      </c>
      <c r="D3185">
        <v>89.9</v>
      </c>
      <c r="E3185" s="4">
        <v>8091</v>
      </c>
      <c r="F3185">
        <f t="shared" si="98"/>
        <v>4</v>
      </c>
      <c r="G3185" s="6">
        <f t="shared" si="99"/>
        <v>1.7099397688077311</v>
      </c>
      <c r="H3185" s="4">
        <f>E3185*G3185*Inputs!$B$4/SUMPRODUCT($E$5:$E$6785,$G$5:$G$6785)</f>
        <v>6390.6484392909015</v>
      </c>
    </row>
    <row r="3186" spans="1:8" x14ac:dyDescent="0.2">
      <c r="A3186" s="167" t="s">
        <v>3037</v>
      </c>
      <c r="B3186" s="163" t="s">
        <v>3056</v>
      </c>
      <c r="C3186" s="164" t="s">
        <v>3057</v>
      </c>
      <c r="D3186">
        <v>71.7</v>
      </c>
      <c r="E3186" s="4">
        <v>6305</v>
      </c>
      <c r="F3186">
        <f t="shared" si="98"/>
        <v>2</v>
      </c>
      <c r="G3186" s="6">
        <f t="shared" si="99"/>
        <v>1.195804741189294</v>
      </c>
      <c r="H3186" s="4">
        <f>E3186*G3186*Inputs!$B$4/SUMPRODUCT($E$5:$E$6785,$G$5:$G$6785)</f>
        <v>3482.6295016352528</v>
      </c>
    </row>
    <row r="3187" spans="1:8" x14ac:dyDescent="0.2">
      <c r="A3187" s="167" t="s">
        <v>3037</v>
      </c>
      <c r="B3187" s="163" t="s">
        <v>3058</v>
      </c>
      <c r="C3187" s="164" t="s">
        <v>3059</v>
      </c>
      <c r="D3187">
        <v>65.400000000000006</v>
      </c>
      <c r="E3187" s="4">
        <v>6376</v>
      </c>
      <c r="F3187">
        <f t="shared" si="98"/>
        <v>2</v>
      </c>
      <c r="G3187" s="6">
        <f t="shared" si="99"/>
        <v>1.195804741189294</v>
      </c>
      <c r="H3187" s="4">
        <f>E3187*G3187*Inputs!$B$4/SUMPRODUCT($E$5:$E$6785,$G$5:$G$6785)</f>
        <v>3521.8470582753962</v>
      </c>
    </row>
    <row r="3188" spans="1:8" x14ac:dyDescent="0.2">
      <c r="A3188" s="167" t="s">
        <v>3037</v>
      </c>
      <c r="B3188" s="163" t="s">
        <v>3060</v>
      </c>
      <c r="C3188" s="164" t="s">
        <v>3061</v>
      </c>
      <c r="D3188">
        <v>92.1</v>
      </c>
      <c r="E3188" s="4">
        <v>7248</v>
      </c>
      <c r="F3188">
        <f t="shared" si="98"/>
        <v>4</v>
      </c>
      <c r="G3188" s="6">
        <f t="shared" si="99"/>
        <v>1.7099397688077311</v>
      </c>
      <c r="H3188" s="4">
        <f>E3188*G3188*Inputs!$B$4/SUMPRODUCT($E$5:$E$6785,$G$5:$G$6785)</f>
        <v>5724.8077973032332</v>
      </c>
    </row>
    <row r="3189" spans="1:8" x14ac:dyDescent="0.2">
      <c r="A3189" s="167" t="s">
        <v>3037</v>
      </c>
      <c r="B3189" s="163" t="s">
        <v>3062</v>
      </c>
      <c r="C3189" s="164" t="s">
        <v>3063</v>
      </c>
      <c r="D3189">
        <v>83.5</v>
      </c>
      <c r="E3189" s="4">
        <v>6952</v>
      </c>
      <c r="F3189">
        <f t="shared" si="98"/>
        <v>3</v>
      </c>
      <c r="G3189" s="6">
        <f t="shared" si="99"/>
        <v>1.4299489790507947</v>
      </c>
      <c r="H3189" s="4">
        <f>E3189*G3189*Inputs!$B$4/SUMPRODUCT($E$5:$E$6785,$G$5:$G$6785)</f>
        <v>4591.8978485764746</v>
      </c>
    </row>
    <row r="3190" spans="1:8" x14ac:dyDescent="0.2">
      <c r="A3190" s="167" t="s">
        <v>3037</v>
      </c>
      <c r="B3190" s="163" t="s">
        <v>3064</v>
      </c>
      <c r="C3190" s="164" t="s">
        <v>3065</v>
      </c>
      <c r="D3190">
        <v>107.6</v>
      </c>
      <c r="E3190" s="4">
        <v>8194</v>
      </c>
      <c r="F3190">
        <f t="shared" si="98"/>
        <v>5</v>
      </c>
      <c r="G3190" s="6">
        <f t="shared" si="99"/>
        <v>2.0447540826884101</v>
      </c>
      <c r="H3190" s="4">
        <f>E3190*G3190*Inputs!$B$4/SUMPRODUCT($E$5:$E$6785,$G$5:$G$6785)</f>
        <v>7739.2514347054648</v>
      </c>
    </row>
    <row r="3191" spans="1:8" x14ac:dyDescent="0.2">
      <c r="A3191" s="167" t="s">
        <v>3037</v>
      </c>
      <c r="B3191" s="163" t="s">
        <v>3066</v>
      </c>
      <c r="C3191" s="164" t="s">
        <v>3067</v>
      </c>
      <c r="D3191">
        <v>108.9</v>
      </c>
      <c r="E3191" s="4">
        <v>8214</v>
      </c>
      <c r="F3191">
        <f t="shared" si="98"/>
        <v>5</v>
      </c>
      <c r="G3191" s="6">
        <f t="shared" si="99"/>
        <v>2.0447540826884101</v>
      </c>
      <c r="H3191" s="4">
        <f>E3191*G3191*Inputs!$B$4/SUMPRODUCT($E$5:$E$6785,$G$5:$G$6785)</f>
        <v>7758.1414797010857</v>
      </c>
    </row>
    <row r="3192" spans="1:8" x14ac:dyDescent="0.2">
      <c r="A3192" s="167" t="s">
        <v>3037</v>
      </c>
      <c r="B3192" s="163" t="s">
        <v>3068</v>
      </c>
      <c r="C3192" s="164" t="s">
        <v>3069</v>
      </c>
      <c r="D3192">
        <v>119.8</v>
      </c>
      <c r="E3192" s="4">
        <v>9128</v>
      </c>
      <c r="F3192">
        <f t="shared" si="98"/>
        <v>6</v>
      </c>
      <c r="G3192" s="6">
        <f t="shared" si="99"/>
        <v>2.4451266266449672</v>
      </c>
      <c r="H3192" s="4">
        <f>E3192*G3192*Inputs!$B$4/SUMPRODUCT($E$5:$E$6785,$G$5:$G$6785)</f>
        <v>10309.530769517674</v>
      </c>
    </row>
    <row r="3193" spans="1:8" x14ac:dyDescent="0.2">
      <c r="A3193" s="167" t="s">
        <v>3037</v>
      </c>
      <c r="B3193" s="163" t="s">
        <v>3070</v>
      </c>
      <c r="C3193" s="164" t="s">
        <v>3071</v>
      </c>
      <c r="D3193">
        <v>75.3</v>
      </c>
      <c r="E3193" s="4">
        <v>7370</v>
      </c>
      <c r="F3193">
        <f t="shared" si="98"/>
        <v>3</v>
      </c>
      <c r="G3193" s="6">
        <f t="shared" si="99"/>
        <v>1.4299489790507947</v>
      </c>
      <c r="H3193" s="4">
        <f>E3193*G3193*Inputs!$B$4/SUMPRODUCT($E$5:$E$6785,$G$5:$G$6785)</f>
        <v>4867.9929723832884</v>
      </c>
    </row>
    <row r="3194" spans="1:8" x14ac:dyDescent="0.2">
      <c r="A3194" s="167" t="s">
        <v>3037</v>
      </c>
      <c r="B3194" s="163" t="s">
        <v>3072</v>
      </c>
      <c r="C3194" s="164" t="s">
        <v>3073</v>
      </c>
      <c r="D3194">
        <v>198.6</v>
      </c>
      <c r="E3194" s="4">
        <v>8115</v>
      </c>
      <c r="F3194">
        <f t="shared" si="98"/>
        <v>10</v>
      </c>
      <c r="G3194" s="6">
        <f t="shared" si="99"/>
        <v>4.9996826525224378</v>
      </c>
      <c r="H3194" s="4">
        <f>E3194*G3194*Inputs!$B$4/SUMPRODUCT($E$5:$E$6785,$G$5:$G$6785)</f>
        <v>18741.004972909221</v>
      </c>
    </row>
    <row r="3195" spans="1:8" x14ac:dyDescent="0.2">
      <c r="A3195" s="167" t="s">
        <v>3037</v>
      </c>
      <c r="B3195" s="163" t="s">
        <v>3074</v>
      </c>
      <c r="C3195" s="164" t="s">
        <v>3075</v>
      </c>
      <c r="D3195">
        <v>59.7</v>
      </c>
      <c r="E3195" s="4">
        <v>7430</v>
      </c>
      <c r="F3195">
        <f t="shared" si="98"/>
        <v>1</v>
      </c>
      <c r="G3195" s="6">
        <f t="shared" si="99"/>
        <v>1</v>
      </c>
      <c r="H3195" s="4">
        <f>E3195*G3195*Inputs!$B$4/SUMPRODUCT($E$5:$E$6785,$G$5:$G$6785)</f>
        <v>3432.0272424379218</v>
      </c>
    </row>
    <row r="3196" spans="1:8" x14ac:dyDescent="0.2">
      <c r="A3196" s="167" t="s">
        <v>3037</v>
      </c>
      <c r="B3196" s="163" t="s">
        <v>3076</v>
      </c>
      <c r="C3196" s="164" t="s">
        <v>3077</v>
      </c>
      <c r="D3196">
        <v>141.80000000000001</v>
      </c>
      <c r="E3196" s="4">
        <v>8630</v>
      </c>
      <c r="F3196">
        <f t="shared" si="98"/>
        <v>8</v>
      </c>
      <c r="G3196" s="6">
        <f t="shared" si="99"/>
        <v>3.4964063234208851</v>
      </c>
      <c r="H3196" s="4">
        <f>E3196*G3196*Inputs!$B$4/SUMPRODUCT($E$5:$E$6785,$G$5:$G$6785)</f>
        <v>13937.812102967366</v>
      </c>
    </row>
    <row r="3197" spans="1:8" x14ac:dyDescent="0.2">
      <c r="A3197" s="167" t="s">
        <v>3037</v>
      </c>
      <c r="B3197" s="163" t="s">
        <v>3078</v>
      </c>
      <c r="C3197" s="164" t="s">
        <v>3079</v>
      </c>
      <c r="D3197">
        <v>99.7</v>
      </c>
      <c r="E3197" s="4">
        <v>10871</v>
      </c>
      <c r="F3197">
        <f t="shared" si="98"/>
        <v>5</v>
      </c>
      <c r="G3197" s="6">
        <f t="shared" si="99"/>
        <v>2.0447540826884101</v>
      </c>
      <c r="H3197" s="4">
        <f>E3197*G3197*Inputs!$B$4/SUMPRODUCT($E$5:$E$6785,$G$5:$G$6785)</f>
        <v>10267.683957369187</v>
      </c>
    </row>
    <row r="3198" spans="1:8" x14ac:dyDescent="0.2">
      <c r="A3198" s="167" t="s">
        <v>3082</v>
      </c>
      <c r="B3198" s="163" t="s">
        <v>3080</v>
      </c>
      <c r="C3198" s="164" t="s">
        <v>3081</v>
      </c>
      <c r="D3198">
        <v>56.9</v>
      </c>
      <c r="E3198" s="4">
        <v>6261</v>
      </c>
      <c r="F3198">
        <f t="shared" si="98"/>
        <v>1</v>
      </c>
      <c r="G3198" s="6">
        <f t="shared" si="99"/>
        <v>1</v>
      </c>
      <c r="H3198" s="4">
        <f>E3198*G3198*Inputs!$B$4/SUMPRODUCT($E$5:$E$6785,$G$5:$G$6785)</f>
        <v>2892.0487974298558</v>
      </c>
    </row>
    <row r="3199" spans="1:8" x14ac:dyDescent="0.2">
      <c r="A3199" s="167" t="s">
        <v>3082</v>
      </c>
      <c r="B3199" s="163" t="s">
        <v>3083</v>
      </c>
      <c r="C3199" s="164" t="s">
        <v>3084</v>
      </c>
      <c r="D3199">
        <v>93.1</v>
      </c>
      <c r="E3199" s="4">
        <v>5468</v>
      </c>
      <c r="F3199">
        <f t="shared" si="98"/>
        <v>4</v>
      </c>
      <c r="G3199" s="6">
        <f t="shared" si="99"/>
        <v>1.7099397688077311</v>
      </c>
      <c r="H3199" s="4">
        <f>E3199*G3199*Inputs!$B$4/SUMPRODUCT($E$5:$E$6785,$G$5:$G$6785)</f>
        <v>4318.8809375902429</v>
      </c>
    </row>
    <row r="3200" spans="1:8" x14ac:dyDescent="0.2">
      <c r="A3200" s="167" t="s">
        <v>3082</v>
      </c>
      <c r="B3200" s="163" t="s">
        <v>3085</v>
      </c>
      <c r="C3200" s="164" t="s">
        <v>3086</v>
      </c>
      <c r="D3200">
        <v>54.7</v>
      </c>
      <c r="E3200" s="4">
        <v>10300</v>
      </c>
      <c r="F3200">
        <f t="shared" si="98"/>
        <v>1</v>
      </c>
      <c r="G3200" s="6">
        <f t="shared" si="99"/>
        <v>1</v>
      </c>
      <c r="H3200" s="4">
        <f>E3200*G3200*Inputs!$B$4/SUMPRODUCT($E$5:$E$6785,$G$5:$G$6785)</f>
        <v>4757.7228259906587</v>
      </c>
    </row>
    <row r="3201" spans="1:8" x14ac:dyDescent="0.2">
      <c r="A3201" s="167" t="s">
        <v>3082</v>
      </c>
      <c r="B3201" s="163" t="s">
        <v>3087</v>
      </c>
      <c r="C3201" s="164" t="s">
        <v>3088</v>
      </c>
      <c r="D3201">
        <v>79.7</v>
      </c>
      <c r="E3201" s="4">
        <v>6563</v>
      </c>
      <c r="F3201">
        <f t="shared" si="98"/>
        <v>3</v>
      </c>
      <c r="G3201" s="6">
        <f t="shared" si="99"/>
        <v>1.4299489790507947</v>
      </c>
      <c r="H3201" s="4">
        <f>E3201*G3201*Inputs!$B$4/SUMPRODUCT($E$5:$E$6785,$G$5:$G$6785)</f>
        <v>4334.957649627072</v>
      </c>
    </row>
    <row r="3202" spans="1:8" x14ac:dyDescent="0.2">
      <c r="A3202" s="167" t="s">
        <v>3082</v>
      </c>
      <c r="B3202" s="163" t="s">
        <v>3089</v>
      </c>
      <c r="C3202" s="164" t="s">
        <v>3090</v>
      </c>
      <c r="D3202">
        <v>76.7</v>
      </c>
      <c r="E3202" s="4">
        <v>7074</v>
      </c>
      <c r="F3202">
        <f t="shared" si="98"/>
        <v>3</v>
      </c>
      <c r="G3202" s="6">
        <f t="shared" si="99"/>
        <v>1.4299489790507947</v>
      </c>
      <c r="H3202" s="4">
        <f>E3202*G3202*Inputs!$B$4/SUMPRODUCT($E$5:$E$6785,$G$5:$G$6785)</f>
        <v>4672.4806359076501</v>
      </c>
    </row>
    <row r="3203" spans="1:8" x14ac:dyDescent="0.2">
      <c r="A3203" s="167" t="s">
        <v>3082</v>
      </c>
      <c r="B3203" s="163" t="s">
        <v>3091</v>
      </c>
      <c r="C3203" s="164" t="s">
        <v>3092</v>
      </c>
      <c r="D3203">
        <v>81.099999999999994</v>
      </c>
      <c r="E3203" s="4">
        <v>9018</v>
      </c>
      <c r="F3203">
        <f t="shared" si="98"/>
        <v>3</v>
      </c>
      <c r="G3203" s="6">
        <f t="shared" si="99"/>
        <v>1.4299489790507947</v>
      </c>
      <c r="H3203" s="4">
        <f>E3203*G3203*Inputs!$B$4/SUMPRODUCT($E$5:$E$6785,$G$5:$G$6785)</f>
        <v>5956.5211160044091</v>
      </c>
    </row>
    <row r="3204" spans="1:8" x14ac:dyDescent="0.2">
      <c r="A3204" s="167" t="s">
        <v>3082</v>
      </c>
      <c r="B3204" s="163" t="s">
        <v>3093</v>
      </c>
      <c r="C3204" s="164" t="s">
        <v>3094</v>
      </c>
      <c r="D3204">
        <v>107.3</v>
      </c>
      <c r="E3204" s="4">
        <v>9599</v>
      </c>
      <c r="F3204">
        <f t="shared" si="98"/>
        <v>5</v>
      </c>
      <c r="G3204" s="6">
        <f t="shared" si="99"/>
        <v>2.0447540826884101</v>
      </c>
      <c r="H3204" s="4">
        <f>E3204*G3204*Inputs!$B$4/SUMPRODUCT($E$5:$E$6785,$G$5:$G$6785)</f>
        <v>9066.2770956477634</v>
      </c>
    </row>
    <row r="3205" spans="1:8" x14ac:dyDescent="0.2">
      <c r="A3205" s="167" t="s">
        <v>3082</v>
      </c>
      <c r="B3205" s="163" t="s">
        <v>3095</v>
      </c>
      <c r="C3205" s="164" t="s">
        <v>3096</v>
      </c>
      <c r="D3205">
        <v>115.3</v>
      </c>
      <c r="E3205" s="4">
        <v>10017</v>
      </c>
      <c r="F3205">
        <f t="shared" si="98"/>
        <v>6</v>
      </c>
      <c r="G3205" s="6">
        <f t="shared" si="99"/>
        <v>2.4451266266449672</v>
      </c>
      <c r="H3205" s="4">
        <f>E3205*G3205*Inputs!$B$4/SUMPRODUCT($E$5:$E$6785,$G$5:$G$6785)</f>
        <v>11313.603168082664</v>
      </c>
    </row>
    <row r="3206" spans="1:8" x14ac:dyDescent="0.2">
      <c r="A3206" s="167" t="s">
        <v>3082</v>
      </c>
      <c r="B3206" s="163" t="s">
        <v>3097</v>
      </c>
      <c r="C3206" s="164" t="s">
        <v>3098</v>
      </c>
      <c r="D3206">
        <v>89.5</v>
      </c>
      <c r="E3206" s="4">
        <v>5920</v>
      </c>
      <c r="F3206">
        <f t="shared" ref="F3206:F3269" si="100">VLOOKUP(D3206,$K$5:$L$15,2)</f>
        <v>4</v>
      </c>
      <c r="G3206" s="6">
        <f t="shared" ref="G3206:G3269" si="101">VLOOKUP(F3206,$L$5:$M$15,2,0)</f>
        <v>1.7099397688077311</v>
      </c>
      <c r="H3206" s="4">
        <f>E3206*G3206*Inputs!$B$4/SUMPRODUCT($E$5:$E$6785,$G$5:$G$6785)</f>
        <v>4675.8915783712937</v>
      </c>
    </row>
    <row r="3207" spans="1:8" x14ac:dyDescent="0.2">
      <c r="A3207" s="167" t="s">
        <v>3082</v>
      </c>
      <c r="B3207" s="163" t="s">
        <v>3099</v>
      </c>
      <c r="C3207" s="164" t="s">
        <v>3100</v>
      </c>
      <c r="D3207">
        <v>96.5</v>
      </c>
      <c r="E3207" s="4">
        <v>7225</v>
      </c>
      <c r="F3207">
        <f t="shared" si="100"/>
        <v>4</v>
      </c>
      <c r="G3207" s="6">
        <f t="shared" si="101"/>
        <v>1.7099397688077311</v>
      </c>
      <c r="H3207" s="4">
        <f>E3207*G3207*Inputs!$B$4/SUMPRODUCT($E$5:$E$6785,$G$5:$G$6785)</f>
        <v>5706.6413266440204</v>
      </c>
    </row>
    <row r="3208" spans="1:8" x14ac:dyDescent="0.2">
      <c r="A3208" s="167" t="s">
        <v>3082</v>
      </c>
      <c r="B3208" s="163" t="s">
        <v>3101</v>
      </c>
      <c r="C3208" s="164" t="s">
        <v>3286</v>
      </c>
      <c r="D3208">
        <v>78.3</v>
      </c>
      <c r="E3208" s="4">
        <v>8289</v>
      </c>
      <c r="F3208">
        <f t="shared" si="100"/>
        <v>3</v>
      </c>
      <c r="G3208" s="6">
        <f t="shared" si="101"/>
        <v>1.4299489790507947</v>
      </c>
      <c r="H3208" s="4">
        <f>E3208*G3208*Inputs!$B$4/SUMPRODUCT($E$5:$E$6785,$G$5:$G$6785)</f>
        <v>5475.0059359681245</v>
      </c>
    </row>
    <row r="3209" spans="1:8" x14ac:dyDescent="0.2">
      <c r="A3209" s="167" t="s">
        <v>3082</v>
      </c>
      <c r="B3209" s="163" t="s">
        <v>3287</v>
      </c>
      <c r="C3209" s="164" t="s">
        <v>3288</v>
      </c>
      <c r="D3209">
        <v>76.5</v>
      </c>
      <c r="E3209" s="4">
        <v>8086</v>
      </c>
      <c r="F3209">
        <f t="shared" si="100"/>
        <v>3</v>
      </c>
      <c r="G3209" s="6">
        <f t="shared" si="101"/>
        <v>1.4299489790507947</v>
      </c>
      <c r="H3209" s="4">
        <f>E3209*G3209*Inputs!$B$4/SUMPRODUCT($E$5:$E$6785,$G$5:$G$6785)</f>
        <v>5340.9214619662498</v>
      </c>
    </row>
    <row r="3210" spans="1:8" x14ac:dyDescent="0.2">
      <c r="A3210" s="167" t="s">
        <v>3082</v>
      </c>
      <c r="B3210" s="163" t="s">
        <v>3289</v>
      </c>
      <c r="C3210" s="164" t="s">
        <v>3290</v>
      </c>
      <c r="D3210">
        <v>86.3</v>
      </c>
      <c r="E3210" s="4">
        <v>8873</v>
      </c>
      <c r="F3210">
        <f t="shared" si="100"/>
        <v>3</v>
      </c>
      <c r="G3210" s="6">
        <f t="shared" si="101"/>
        <v>1.4299489790507947</v>
      </c>
      <c r="H3210" s="4">
        <f>E3210*G3210*Inputs!$B$4/SUMPRODUCT($E$5:$E$6785,$G$5:$G$6785)</f>
        <v>5860.7464917173565</v>
      </c>
    </row>
    <row r="3211" spans="1:8" x14ac:dyDescent="0.2">
      <c r="A3211" s="167" t="s">
        <v>3082</v>
      </c>
      <c r="B3211" s="163" t="s">
        <v>3291</v>
      </c>
      <c r="C3211" s="164" t="s">
        <v>3292</v>
      </c>
      <c r="D3211">
        <v>91.7</v>
      </c>
      <c r="E3211" s="4">
        <v>6945</v>
      </c>
      <c r="F3211">
        <f t="shared" si="100"/>
        <v>4</v>
      </c>
      <c r="G3211" s="6">
        <f t="shared" si="101"/>
        <v>1.7099397688077311</v>
      </c>
      <c r="H3211" s="4">
        <f>E3211*G3211*Inputs!$B$4/SUMPRODUCT($E$5:$E$6785,$G$5:$G$6785)</f>
        <v>5485.4842925318653</v>
      </c>
    </row>
    <row r="3212" spans="1:8" x14ac:dyDescent="0.2">
      <c r="A3212" s="167" t="s">
        <v>3082</v>
      </c>
      <c r="B3212" s="163" t="s">
        <v>3293</v>
      </c>
      <c r="C3212" s="164" t="s">
        <v>3294</v>
      </c>
      <c r="D3212">
        <v>125.9</v>
      </c>
      <c r="E3212" s="4">
        <v>10107</v>
      </c>
      <c r="F3212">
        <f t="shared" si="100"/>
        <v>7</v>
      </c>
      <c r="G3212" s="6">
        <f t="shared" si="101"/>
        <v>2.9238940129502371</v>
      </c>
      <c r="H3212" s="4">
        <f>E3212*G3212*Inputs!$B$4/SUMPRODUCT($E$5:$E$6785,$G$5:$G$6785)</f>
        <v>13650.413410828163</v>
      </c>
    </row>
    <row r="3213" spans="1:8" x14ac:dyDescent="0.2">
      <c r="A3213" s="167" t="s">
        <v>3082</v>
      </c>
      <c r="B3213" s="163" t="s">
        <v>3295</v>
      </c>
      <c r="C3213" s="164" t="s">
        <v>3296</v>
      </c>
      <c r="D3213">
        <v>103.3</v>
      </c>
      <c r="E3213" s="4">
        <v>5750</v>
      </c>
      <c r="F3213">
        <f t="shared" si="100"/>
        <v>5</v>
      </c>
      <c r="G3213" s="6">
        <f t="shared" si="101"/>
        <v>2.0447540826884101</v>
      </c>
      <c r="H3213" s="4">
        <f>E3213*G3213*Inputs!$B$4/SUMPRODUCT($E$5:$E$6785,$G$5:$G$6785)</f>
        <v>5430.887936240716</v>
      </c>
    </row>
    <row r="3214" spans="1:8" x14ac:dyDescent="0.2">
      <c r="A3214" s="167" t="s">
        <v>3082</v>
      </c>
      <c r="B3214" s="163" t="s">
        <v>3297</v>
      </c>
      <c r="C3214" s="164" t="s">
        <v>3298</v>
      </c>
      <c r="D3214">
        <v>64.3</v>
      </c>
      <c r="E3214" s="4">
        <v>8735</v>
      </c>
      <c r="F3214">
        <f t="shared" si="100"/>
        <v>2</v>
      </c>
      <c r="G3214" s="6">
        <f t="shared" si="101"/>
        <v>1.195804741189294</v>
      </c>
      <c r="H3214" s="4">
        <f>E3214*G3214*Inputs!$B$4/SUMPRODUCT($E$5:$E$6785,$G$5:$G$6785)</f>
        <v>4824.8641866429716</v>
      </c>
    </row>
    <row r="3215" spans="1:8" x14ac:dyDescent="0.2">
      <c r="A3215" s="167" t="s">
        <v>3082</v>
      </c>
      <c r="B3215" s="163" t="s">
        <v>3299</v>
      </c>
      <c r="C3215" s="164" t="s">
        <v>3300</v>
      </c>
      <c r="D3215">
        <v>60.3</v>
      </c>
      <c r="E3215" s="4">
        <v>7905</v>
      </c>
      <c r="F3215">
        <f t="shared" si="100"/>
        <v>1</v>
      </c>
      <c r="G3215" s="6">
        <f t="shared" si="101"/>
        <v>1</v>
      </c>
      <c r="H3215" s="4">
        <f>E3215*G3215*Inputs!$B$4/SUMPRODUCT($E$5:$E$6785,$G$5:$G$6785)</f>
        <v>3651.4367902384615</v>
      </c>
    </row>
    <row r="3216" spans="1:8" x14ac:dyDescent="0.2">
      <c r="A3216" s="167" t="s">
        <v>3303</v>
      </c>
      <c r="B3216" s="163" t="s">
        <v>3301</v>
      </c>
      <c r="C3216" s="164" t="s">
        <v>3302</v>
      </c>
      <c r="D3216">
        <v>92.6</v>
      </c>
      <c r="E3216" s="4">
        <v>8105</v>
      </c>
      <c r="F3216">
        <f t="shared" si="100"/>
        <v>4</v>
      </c>
      <c r="G3216" s="6">
        <f t="shared" si="101"/>
        <v>1.7099397688077311</v>
      </c>
      <c r="H3216" s="4">
        <f>E3216*G3216*Inputs!$B$4/SUMPRODUCT($E$5:$E$6785,$G$5:$G$6785)</f>
        <v>6401.7062909965098</v>
      </c>
    </row>
    <row r="3217" spans="1:8" x14ac:dyDescent="0.2">
      <c r="A3217" s="167" t="s">
        <v>3303</v>
      </c>
      <c r="B3217" s="163" t="s">
        <v>3304</v>
      </c>
      <c r="C3217" s="164" t="s">
        <v>3305</v>
      </c>
      <c r="D3217">
        <v>61.9</v>
      </c>
      <c r="E3217" s="4">
        <v>24331</v>
      </c>
      <c r="F3217">
        <f t="shared" si="100"/>
        <v>2</v>
      </c>
      <c r="G3217" s="6">
        <f t="shared" si="101"/>
        <v>1.195804741189294</v>
      </c>
      <c r="H3217" s="4">
        <f>E3217*G3217*Inputs!$B$4/SUMPRODUCT($E$5:$E$6785,$G$5:$G$6785)</f>
        <v>13439.470008610204</v>
      </c>
    </row>
    <row r="3218" spans="1:8" x14ac:dyDescent="0.2">
      <c r="A3218" s="167" t="s">
        <v>3303</v>
      </c>
      <c r="B3218" s="163" t="s">
        <v>3306</v>
      </c>
      <c r="C3218" s="164" t="s">
        <v>3307</v>
      </c>
      <c r="D3218">
        <v>138.4</v>
      </c>
      <c r="E3218" s="4">
        <v>5850</v>
      </c>
      <c r="F3218">
        <f t="shared" si="100"/>
        <v>8</v>
      </c>
      <c r="G3218" s="6">
        <f t="shared" si="101"/>
        <v>3.4964063234208851</v>
      </c>
      <c r="H3218" s="4">
        <f>E3218*G3218*Inputs!$B$4/SUMPRODUCT($E$5:$E$6785,$G$5:$G$6785)</f>
        <v>9447.9954579790374</v>
      </c>
    </row>
    <row r="3219" spans="1:8" x14ac:dyDescent="0.2">
      <c r="A3219" s="167" t="s">
        <v>3303</v>
      </c>
      <c r="B3219" s="163" t="s">
        <v>3308</v>
      </c>
      <c r="C3219" s="164" t="s">
        <v>3309</v>
      </c>
      <c r="D3219">
        <v>79.2</v>
      </c>
      <c r="E3219" s="4">
        <v>7040</v>
      </c>
      <c r="F3219">
        <f t="shared" si="100"/>
        <v>3</v>
      </c>
      <c r="G3219" s="6">
        <f t="shared" si="101"/>
        <v>1.4299489790507947</v>
      </c>
      <c r="H3219" s="4">
        <f>E3219*G3219*Inputs!$B$4/SUMPRODUCT($E$5:$E$6785,$G$5:$G$6785)</f>
        <v>4650.0231377989612</v>
      </c>
    </row>
    <row r="3220" spans="1:8" x14ac:dyDescent="0.2">
      <c r="A3220" s="167" t="s">
        <v>3303</v>
      </c>
      <c r="B3220" s="163" t="s">
        <v>3310</v>
      </c>
      <c r="C3220" s="164" t="s">
        <v>3311</v>
      </c>
      <c r="D3220">
        <v>92.9</v>
      </c>
      <c r="E3220" s="4">
        <v>9036</v>
      </c>
      <c r="F3220">
        <f t="shared" si="100"/>
        <v>4</v>
      </c>
      <c r="G3220" s="6">
        <f t="shared" si="101"/>
        <v>1.7099397688077311</v>
      </c>
      <c r="H3220" s="4">
        <f>E3220*G3220*Inputs!$B$4/SUMPRODUCT($E$5:$E$6785,$G$5:$G$6785)</f>
        <v>7137.0534294194285</v>
      </c>
    </row>
    <row r="3221" spans="1:8" x14ac:dyDescent="0.2">
      <c r="A3221" s="167" t="s">
        <v>3303</v>
      </c>
      <c r="B3221" s="163" t="s">
        <v>3312</v>
      </c>
      <c r="C3221" s="164" t="s">
        <v>3313</v>
      </c>
      <c r="D3221">
        <v>116.8</v>
      </c>
      <c r="E3221" s="4">
        <v>6181</v>
      </c>
      <c r="F3221">
        <f t="shared" si="100"/>
        <v>6</v>
      </c>
      <c r="G3221" s="6">
        <f t="shared" si="101"/>
        <v>2.4451266266449672</v>
      </c>
      <c r="H3221" s="4">
        <f>E3221*G3221*Inputs!$B$4/SUMPRODUCT($E$5:$E$6785,$G$5:$G$6785)</f>
        <v>6981.0702986841316</v>
      </c>
    </row>
    <row r="3222" spans="1:8" x14ac:dyDescent="0.2">
      <c r="A3222" s="167" t="s">
        <v>3303</v>
      </c>
      <c r="B3222" s="163" t="s">
        <v>3314</v>
      </c>
      <c r="C3222" s="164" t="s">
        <v>3315</v>
      </c>
      <c r="D3222">
        <v>156.5</v>
      </c>
      <c r="E3222" s="4">
        <v>6289</v>
      </c>
      <c r="F3222">
        <f t="shared" si="100"/>
        <v>9</v>
      </c>
      <c r="G3222" s="6">
        <f t="shared" si="101"/>
        <v>4.1810192586709229</v>
      </c>
      <c r="H3222" s="4">
        <f>E3222*G3222*Inputs!$B$4/SUMPRODUCT($E$5:$E$6785,$G$5:$G$6785)</f>
        <v>12145.787414348055</v>
      </c>
    </row>
    <row r="3223" spans="1:8" x14ac:dyDescent="0.2">
      <c r="A3223" s="167" t="s">
        <v>3303</v>
      </c>
      <c r="B3223" s="163" t="s">
        <v>3316</v>
      </c>
      <c r="C3223" s="164" t="s">
        <v>3317</v>
      </c>
      <c r="D3223">
        <v>70.7</v>
      </c>
      <c r="E3223" s="4">
        <v>6542</v>
      </c>
      <c r="F3223">
        <f t="shared" si="100"/>
        <v>2</v>
      </c>
      <c r="G3223" s="6">
        <f t="shared" si="101"/>
        <v>1.195804741189294</v>
      </c>
      <c r="H3223" s="4">
        <f>E3223*G3223*Inputs!$B$4/SUMPRODUCT($E$5:$E$6785,$G$5:$G$6785)</f>
        <v>3613.5388104199565</v>
      </c>
    </row>
    <row r="3224" spans="1:8" x14ac:dyDescent="0.2">
      <c r="A3224" s="167" t="s">
        <v>3303</v>
      </c>
      <c r="B3224" s="163" t="s">
        <v>3318</v>
      </c>
      <c r="C3224" s="164" t="s">
        <v>3319</v>
      </c>
      <c r="D3224">
        <v>81.599999999999994</v>
      </c>
      <c r="E3224" s="4">
        <v>10024</v>
      </c>
      <c r="F3224">
        <f t="shared" si="100"/>
        <v>3</v>
      </c>
      <c r="G3224" s="6">
        <f t="shared" si="101"/>
        <v>1.4299489790507947</v>
      </c>
      <c r="H3224" s="4">
        <f>E3224*G3224*Inputs!$B$4/SUMPRODUCT($E$5:$E$6785,$G$5:$G$6785)</f>
        <v>6620.9988541614757</v>
      </c>
    </row>
    <row r="3225" spans="1:8" x14ac:dyDescent="0.2">
      <c r="A3225" s="167" t="s">
        <v>3303</v>
      </c>
      <c r="B3225" s="163" t="s">
        <v>3320</v>
      </c>
      <c r="C3225" s="164" t="s">
        <v>3321</v>
      </c>
      <c r="D3225">
        <v>125.5</v>
      </c>
      <c r="E3225" s="4">
        <v>6259</v>
      </c>
      <c r="F3225">
        <f t="shared" si="100"/>
        <v>7</v>
      </c>
      <c r="G3225" s="6">
        <f t="shared" si="101"/>
        <v>2.9238940129502371</v>
      </c>
      <c r="H3225" s="4">
        <f>E3225*G3225*Inputs!$B$4/SUMPRODUCT($E$5:$E$6785,$G$5:$G$6785)</f>
        <v>8453.342983909517</v>
      </c>
    </row>
    <row r="3226" spans="1:8" x14ac:dyDescent="0.2">
      <c r="A3226" s="167" t="s">
        <v>3303</v>
      </c>
      <c r="B3226" s="163" t="s">
        <v>3322</v>
      </c>
      <c r="C3226" s="164" t="s">
        <v>3323</v>
      </c>
      <c r="D3226">
        <v>50.7</v>
      </c>
      <c r="E3226" s="4">
        <v>6623</v>
      </c>
      <c r="F3226">
        <f t="shared" si="100"/>
        <v>1</v>
      </c>
      <c r="G3226" s="6">
        <f t="shared" si="101"/>
        <v>1</v>
      </c>
      <c r="H3226" s="4">
        <f>E3226*G3226*Inputs!$B$4/SUMPRODUCT($E$5:$E$6785,$G$5:$G$6785)</f>
        <v>3059.2619685957411</v>
      </c>
    </row>
    <row r="3227" spans="1:8" x14ac:dyDescent="0.2">
      <c r="A3227" s="167" t="s">
        <v>3303</v>
      </c>
      <c r="B3227" s="163" t="s">
        <v>3324</v>
      </c>
      <c r="C3227" s="164" t="s">
        <v>3325</v>
      </c>
      <c r="D3227">
        <v>101.3</v>
      </c>
      <c r="E3227" s="4">
        <v>8829</v>
      </c>
      <c r="F3227">
        <f t="shared" si="100"/>
        <v>5</v>
      </c>
      <c r="G3227" s="6">
        <f t="shared" si="101"/>
        <v>2.0447540826884101</v>
      </c>
      <c r="H3227" s="4">
        <f>E3227*G3227*Inputs!$B$4/SUMPRODUCT($E$5:$E$6785,$G$5:$G$6785)</f>
        <v>8339.0103633163963</v>
      </c>
    </row>
    <row r="3228" spans="1:8" x14ac:dyDescent="0.2">
      <c r="A3228" s="167" t="s">
        <v>3303</v>
      </c>
      <c r="B3228" s="163" t="s">
        <v>3326</v>
      </c>
      <c r="C3228" s="164" t="s">
        <v>3327</v>
      </c>
      <c r="D3228">
        <v>86.1</v>
      </c>
      <c r="E3228" s="4">
        <v>8427</v>
      </c>
      <c r="F3228">
        <f t="shared" si="100"/>
        <v>3</v>
      </c>
      <c r="G3228" s="6">
        <f t="shared" si="101"/>
        <v>1.4299489790507947</v>
      </c>
      <c r="H3228" s="4">
        <f>E3228*G3228*Inputs!$B$4/SUMPRODUCT($E$5:$E$6785,$G$5:$G$6785)</f>
        <v>5566.1569577033879</v>
      </c>
    </row>
    <row r="3229" spans="1:8" x14ac:dyDescent="0.2">
      <c r="A3229" s="167" t="s">
        <v>3303</v>
      </c>
      <c r="B3229" s="163" t="s">
        <v>3328</v>
      </c>
      <c r="C3229" s="164" t="s">
        <v>3329</v>
      </c>
      <c r="D3229">
        <v>83.2</v>
      </c>
      <c r="E3229" s="4">
        <v>5971</v>
      </c>
      <c r="F3229">
        <f t="shared" si="100"/>
        <v>3</v>
      </c>
      <c r="G3229" s="6">
        <f t="shared" si="101"/>
        <v>1.4299489790507947</v>
      </c>
      <c r="H3229" s="4">
        <f>E3229*G3229*Inputs!$B$4/SUMPRODUCT($E$5:$E$6785,$G$5:$G$6785)</f>
        <v>3943.932976675796</v>
      </c>
    </row>
    <row r="3230" spans="1:8" x14ac:dyDescent="0.2">
      <c r="A3230" s="167" t="s">
        <v>3303</v>
      </c>
      <c r="B3230" s="163" t="s">
        <v>3330</v>
      </c>
      <c r="C3230" s="164" t="s">
        <v>3331</v>
      </c>
      <c r="D3230">
        <v>158.1</v>
      </c>
      <c r="E3230" s="4">
        <v>8378</v>
      </c>
      <c r="F3230">
        <f t="shared" si="100"/>
        <v>9</v>
      </c>
      <c r="G3230" s="6">
        <f t="shared" si="101"/>
        <v>4.1810192586709229</v>
      </c>
      <c r="H3230" s="4">
        <f>E3230*G3230*Inputs!$B$4/SUMPRODUCT($E$5:$E$6785,$G$5:$G$6785)</f>
        <v>16180.220537034189</v>
      </c>
    </row>
    <row r="3231" spans="1:8" x14ac:dyDescent="0.2">
      <c r="A3231" s="167" t="s">
        <v>3303</v>
      </c>
      <c r="B3231" s="163" t="s">
        <v>8015</v>
      </c>
      <c r="C3231" s="164" t="s">
        <v>8016</v>
      </c>
      <c r="D3231">
        <v>168</v>
      </c>
      <c r="E3231" s="4">
        <v>6057</v>
      </c>
      <c r="F3231">
        <f t="shared" si="100"/>
        <v>10</v>
      </c>
      <c r="G3231" s="6">
        <f t="shared" si="101"/>
        <v>4.9996826525224378</v>
      </c>
      <c r="H3231" s="4">
        <f>E3231*G3231*Inputs!$B$4/SUMPRODUCT($E$5:$E$6785,$G$5:$G$6785)</f>
        <v>13988.202972385849</v>
      </c>
    </row>
    <row r="3232" spans="1:8" x14ac:dyDescent="0.2">
      <c r="A3232" s="167" t="s">
        <v>3303</v>
      </c>
      <c r="B3232" s="163" t="s">
        <v>8017</v>
      </c>
      <c r="C3232" s="164" t="s">
        <v>8018</v>
      </c>
      <c r="D3232">
        <v>86.2</v>
      </c>
      <c r="E3232" s="4">
        <v>6314</v>
      </c>
      <c r="F3232">
        <f t="shared" si="100"/>
        <v>3</v>
      </c>
      <c r="G3232" s="6">
        <f t="shared" si="101"/>
        <v>1.4299489790507947</v>
      </c>
      <c r="H3232" s="4">
        <f>E3232*G3232*Inputs!$B$4/SUMPRODUCT($E$5:$E$6785,$G$5:$G$6785)</f>
        <v>4170.4895017134431</v>
      </c>
    </row>
    <row r="3233" spans="1:8" x14ac:dyDescent="0.2">
      <c r="A3233" s="167" t="s">
        <v>3303</v>
      </c>
      <c r="B3233" s="163" t="s">
        <v>8019</v>
      </c>
      <c r="C3233" s="164" t="s">
        <v>8020</v>
      </c>
      <c r="D3233">
        <v>74.7</v>
      </c>
      <c r="E3233" s="4">
        <v>5755</v>
      </c>
      <c r="F3233">
        <f t="shared" si="100"/>
        <v>3</v>
      </c>
      <c r="G3233" s="6">
        <f t="shared" si="101"/>
        <v>1.4299489790507947</v>
      </c>
      <c r="H3233" s="4">
        <f>E3233*G3233*Inputs!$B$4/SUMPRODUCT($E$5:$E$6785,$G$5:$G$6785)</f>
        <v>3801.2618122206009</v>
      </c>
    </row>
    <row r="3234" spans="1:8" x14ac:dyDescent="0.2">
      <c r="A3234" s="167" t="s">
        <v>3303</v>
      </c>
      <c r="B3234" s="163" t="s">
        <v>8021</v>
      </c>
      <c r="C3234" s="164" t="s">
        <v>8022</v>
      </c>
      <c r="D3234">
        <v>119.3</v>
      </c>
      <c r="E3234" s="4">
        <v>6771</v>
      </c>
      <c r="F3234">
        <f t="shared" si="100"/>
        <v>6</v>
      </c>
      <c r="G3234" s="6">
        <f t="shared" si="101"/>
        <v>2.4451266266449672</v>
      </c>
      <c r="H3234" s="4">
        <f>E3234*G3234*Inputs!$B$4/SUMPRODUCT($E$5:$E$6785,$G$5:$G$6785)</f>
        <v>7647.4400570118523</v>
      </c>
    </row>
    <row r="3235" spans="1:8" x14ac:dyDescent="0.2">
      <c r="A3235" s="167" t="s">
        <v>3303</v>
      </c>
      <c r="B3235" s="163" t="s">
        <v>8023</v>
      </c>
      <c r="C3235" s="164" t="s">
        <v>8024</v>
      </c>
      <c r="D3235">
        <v>142.9</v>
      </c>
      <c r="E3235" s="4">
        <v>7876</v>
      </c>
      <c r="F3235">
        <f t="shared" si="100"/>
        <v>8</v>
      </c>
      <c r="G3235" s="6">
        <f t="shared" si="101"/>
        <v>3.4964063234208851</v>
      </c>
      <c r="H3235" s="4">
        <f>E3235*G3235*Inputs!$B$4/SUMPRODUCT($E$5:$E$6785,$G$5:$G$6785)</f>
        <v>12720.07046616118</v>
      </c>
    </row>
    <row r="3236" spans="1:8" x14ac:dyDescent="0.2">
      <c r="A3236" s="167" t="s">
        <v>3303</v>
      </c>
      <c r="B3236" s="163" t="s">
        <v>8025</v>
      </c>
      <c r="C3236" s="164" t="s">
        <v>8026</v>
      </c>
      <c r="D3236">
        <v>94.5</v>
      </c>
      <c r="E3236" s="4">
        <v>7395</v>
      </c>
      <c r="F3236">
        <f t="shared" si="100"/>
        <v>4</v>
      </c>
      <c r="G3236" s="6">
        <f t="shared" si="101"/>
        <v>1.7099397688077311</v>
      </c>
      <c r="H3236" s="4">
        <f>E3236*G3236*Inputs!$B$4/SUMPRODUCT($E$5:$E$6785,$G$5:$G$6785)</f>
        <v>5840.9152402121154</v>
      </c>
    </row>
    <row r="3237" spans="1:8" x14ac:dyDescent="0.2">
      <c r="A3237" s="167" t="s">
        <v>3303</v>
      </c>
      <c r="B3237" s="163" t="s">
        <v>8027</v>
      </c>
      <c r="C3237" s="164" t="s">
        <v>8028</v>
      </c>
      <c r="D3237">
        <v>114.9</v>
      </c>
      <c r="E3237" s="4">
        <v>8742</v>
      </c>
      <c r="F3237">
        <f t="shared" si="100"/>
        <v>6</v>
      </c>
      <c r="G3237" s="6">
        <f t="shared" si="101"/>
        <v>2.4451266266449672</v>
      </c>
      <c r="H3237" s="4">
        <f>E3237*G3237*Inputs!$B$4/SUMPRODUCT($E$5:$E$6785,$G$5:$G$6785)</f>
        <v>9873.5668259337781</v>
      </c>
    </row>
    <row r="3238" spans="1:8" x14ac:dyDescent="0.2">
      <c r="A3238" s="167" t="s">
        <v>3303</v>
      </c>
      <c r="B3238" s="163" t="s">
        <v>8029</v>
      </c>
      <c r="C3238" s="164" t="s">
        <v>8030</v>
      </c>
      <c r="D3238">
        <v>99</v>
      </c>
      <c r="E3238" s="4">
        <v>8532</v>
      </c>
      <c r="F3238">
        <f t="shared" si="100"/>
        <v>4</v>
      </c>
      <c r="G3238" s="6">
        <f t="shared" si="101"/>
        <v>1.7099397688077311</v>
      </c>
      <c r="H3238" s="4">
        <f>E3238*G3238*Inputs!$B$4/SUMPRODUCT($E$5:$E$6785,$G$5:$G$6785)</f>
        <v>6738.9707680175479</v>
      </c>
    </row>
    <row r="3239" spans="1:8" x14ac:dyDescent="0.2">
      <c r="A3239" s="167" t="s">
        <v>3303</v>
      </c>
      <c r="B3239" s="163" t="s">
        <v>8031</v>
      </c>
      <c r="C3239" s="164" t="s">
        <v>8032</v>
      </c>
      <c r="D3239">
        <v>69.900000000000006</v>
      </c>
      <c r="E3239" s="4">
        <v>6423</v>
      </c>
      <c r="F3239">
        <f t="shared" si="100"/>
        <v>2</v>
      </c>
      <c r="G3239" s="6">
        <f t="shared" si="101"/>
        <v>1.195804741189294</v>
      </c>
      <c r="H3239" s="4">
        <f>E3239*G3239*Inputs!$B$4/SUMPRODUCT($E$5:$E$6785,$G$5:$G$6785)</f>
        <v>3547.8079760512655</v>
      </c>
    </row>
    <row r="3240" spans="1:8" x14ac:dyDescent="0.2">
      <c r="A3240" s="167" t="s">
        <v>3303</v>
      </c>
      <c r="B3240" s="163" t="s">
        <v>8033</v>
      </c>
      <c r="C3240" s="164" t="s">
        <v>8034</v>
      </c>
      <c r="D3240">
        <v>85.4</v>
      </c>
      <c r="E3240" s="4">
        <v>10007</v>
      </c>
      <c r="F3240">
        <f t="shared" si="100"/>
        <v>3</v>
      </c>
      <c r="G3240" s="6">
        <f t="shared" si="101"/>
        <v>1.4299489790507947</v>
      </c>
      <c r="H3240" s="4">
        <f>E3240*G3240*Inputs!$B$4/SUMPRODUCT($E$5:$E$6785,$G$5:$G$6785)</f>
        <v>6609.7701051071317</v>
      </c>
    </row>
    <row r="3241" spans="1:8" x14ac:dyDescent="0.2">
      <c r="A3241" s="167" t="s">
        <v>8037</v>
      </c>
      <c r="B3241" s="163" t="s">
        <v>8035</v>
      </c>
      <c r="C3241" s="164" t="s">
        <v>8036</v>
      </c>
      <c r="D3241">
        <v>65.5</v>
      </c>
      <c r="E3241" s="4">
        <v>5897</v>
      </c>
      <c r="F3241">
        <f t="shared" si="100"/>
        <v>2</v>
      </c>
      <c r="G3241" s="6">
        <f t="shared" si="101"/>
        <v>1.195804741189294</v>
      </c>
      <c r="H3241" s="4">
        <f>E3241*G3241*Inputs!$B$4/SUMPRODUCT($E$5:$E$6785,$G$5:$G$6785)</f>
        <v>3257.2666409425988</v>
      </c>
    </row>
    <row r="3242" spans="1:8" x14ac:dyDescent="0.2">
      <c r="A3242" s="167" t="s">
        <v>8037</v>
      </c>
      <c r="B3242" s="163" t="s">
        <v>8038</v>
      </c>
      <c r="C3242" s="164" t="s">
        <v>8039</v>
      </c>
      <c r="D3242">
        <v>93</v>
      </c>
      <c r="E3242" s="4">
        <v>5655</v>
      </c>
      <c r="F3242">
        <f t="shared" si="100"/>
        <v>4</v>
      </c>
      <c r="G3242" s="6">
        <f t="shared" si="101"/>
        <v>1.7099397688077311</v>
      </c>
      <c r="H3242" s="4">
        <f>E3242*G3242*Inputs!$B$4/SUMPRODUCT($E$5:$E$6785,$G$5:$G$6785)</f>
        <v>4466.5822425151473</v>
      </c>
    </row>
    <row r="3243" spans="1:8" x14ac:dyDescent="0.2">
      <c r="A3243" s="167" t="s">
        <v>8037</v>
      </c>
      <c r="B3243" s="163" t="s">
        <v>8040</v>
      </c>
      <c r="C3243" s="164" t="s">
        <v>8041</v>
      </c>
      <c r="D3243">
        <v>71.900000000000006</v>
      </c>
      <c r="E3243" s="4">
        <v>7484</v>
      </c>
      <c r="F3243">
        <f t="shared" si="100"/>
        <v>2</v>
      </c>
      <c r="G3243" s="6">
        <f t="shared" si="101"/>
        <v>1.195804741189294</v>
      </c>
      <c r="H3243" s="4">
        <f>E3243*G3243*Inputs!$B$4/SUMPRODUCT($E$5:$E$6785,$G$5:$G$6785)</f>
        <v>4133.8618858427017</v>
      </c>
    </row>
    <row r="3244" spans="1:8" x14ac:dyDescent="0.2">
      <c r="A3244" s="167" t="s">
        <v>8037</v>
      </c>
      <c r="B3244" s="163" t="s">
        <v>8042</v>
      </c>
      <c r="C3244" s="164" t="s">
        <v>8043</v>
      </c>
      <c r="D3244">
        <v>88.6</v>
      </c>
      <c r="E3244" s="4">
        <v>6323</v>
      </c>
      <c r="F3244">
        <f t="shared" si="100"/>
        <v>4</v>
      </c>
      <c r="G3244" s="6">
        <f t="shared" si="101"/>
        <v>1.7099397688077311</v>
      </c>
      <c r="H3244" s="4">
        <f>E3244*G3244*Inputs!$B$4/SUMPRODUCT($E$5:$E$6785,$G$5:$G$6785)</f>
        <v>4994.1997381827186</v>
      </c>
    </row>
    <row r="3245" spans="1:8" x14ac:dyDescent="0.2">
      <c r="A3245" s="167" t="s">
        <v>8037</v>
      </c>
      <c r="B3245" s="163" t="s">
        <v>8044</v>
      </c>
      <c r="C3245" s="164" t="s">
        <v>8045</v>
      </c>
      <c r="D3245">
        <v>87.4</v>
      </c>
      <c r="E3245" s="4">
        <v>5726</v>
      </c>
      <c r="F3245">
        <f t="shared" si="100"/>
        <v>4</v>
      </c>
      <c r="G3245" s="6">
        <f t="shared" si="101"/>
        <v>1.7099397688077311</v>
      </c>
      <c r="H3245" s="4">
        <f>E3245*G3245*Inputs!$B$4/SUMPRODUCT($E$5:$E$6785,$G$5:$G$6785)</f>
        <v>4522.6613475935865</v>
      </c>
    </row>
    <row r="3246" spans="1:8" x14ac:dyDescent="0.2">
      <c r="A3246" s="167" t="s">
        <v>8037</v>
      </c>
      <c r="B3246" s="163" t="s">
        <v>8046</v>
      </c>
      <c r="C3246" s="164" t="s">
        <v>8047</v>
      </c>
      <c r="D3246">
        <v>85.6</v>
      </c>
      <c r="E3246" s="4">
        <v>7524</v>
      </c>
      <c r="F3246">
        <f t="shared" si="100"/>
        <v>3</v>
      </c>
      <c r="G3246" s="6">
        <f t="shared" si="101"/>
        <v>1.4299489790507947</v>
      </c>
      <c r="H3246" s="4">
        <f>E3246*G3246*Inputs!$B$4/SUMPRODUCT($E$5:$E$6785,$G$5:$G$6785)</f>
        <v>4969.7122285226396</v>
      </c>
    </row>
    <row r="3247" spans="1:8" x14ac:dyDescent="0.2">
      <c r="A3247" s="167" t="s">
        <v>8037</v>
      </c>
      <c r="B3247" s="163" t="s">
        <v>3336</v>
      </c>
      <c r="C3247" s="164" t="s">
        <v>3337</v>
      </c>
      <c r="D3247">
        <v>161.69999999999999</v>
      </c>
      <c r="E3247" s="4">
        <v>9222</v>
      </c>
      <c r="F3247">
        <f t="shared" si="100"/>
        <v>9</v>
      </c>
      <c r="G3247" s="6">
        <f t="shared" si="101"/>
        <v>4.1810192586709229</v>
      </c>
      <c r="H3247" s="4">
        <f>E3247*G3247*Inputs!$B$4/SUMPRODUCT($E$5:$E$6785,$G$5:$G$6785)</f>
        <v>17810.216494691962</v>
      </c>
    </row>
    <row r="3248" spans="1:8" x14ac:dyDescent="0.2">
      <c r="A3248" s="167" t="s">
        <v>8037</v>
      </c>
      <c r="B3248" s="163" t="s">
        <v>3338</v>
      </c>
      <c r="C3248" s="164" t="s">
        <v>3339</v>
      </c>
      <c r="D3248">
        <v>126.8</v>
      </c>
      <c r="E3248" s="4">
        <v>8334</v>
      </c>
      <c r="F3248">
        <f t="shared" si="100"/>
        <v>7</v>
      </c>
      <c r="G3248" s="6">
        <f t="shared" si="101"/>
        <v>2.9238940129502371</v>
      </c>
      <c r="H3248" s="4">
        <f>E3248*G3248*Inputs!$B$4/SUMPRODUCT($E$5:$E$6785,$G$5:$G$6785)</f>
        <v>11255.817291564454</v>
      </c>
    </row>
    <row r="3249" spans="1:8" x14ac:dyDescent="0.2">
      <c r="A3249" s="167" t="s">
        <v>8037</v>
      </c>
      <c r="B3249" s="163" t="s">
        <v>3340</v>
      </c>
      <c r="C3249" s="164" t="s">
        <v>3357</v>
      </c>
      <c r="D3249">
        <v>156.19999999999999</v>
      </c>
      <c r="E3249" s="4">
        <v>7524</v>
      </c>
      <c r="F3249">
        <f t="shared" si="100"/>
        <v>9</v>
      </c>
      <c r="G3249" s="6">
        <f t="shared" si="101"/>
        <v>4.1810192586709229</v>
      </c>
      <c r="H3249" s="4">
        <f>E3249*G3249*Inputs!$B$4/SUMPRODUCT($E$5:$E$6785,$G$5:$G$6785)</f>
        <v>14530.911831062929</v>
      </c>
    </row>
    <row r="3250" spans="1:8" x14ac:dyDescent="0.2">
      <c r="A3250" s="167" t="s">
        <v>8037</v>
      </c>
      <c r="B3250" s="163" t="s">
        <v>3358</v>
      </c>
      <c r="C3250" s="164" t="s">
        <v>3359</v>
      </c>
      <c r="D3250">
        <v>124</v>
      </c>
      <c r="E3250" s="4">
        <v>8963</v>
      </c>
      <c r="F3250">
        <f t="shared" si="100"/>
        <v>7</v>
      </c>
      <c r="G3250" s="6">
        <f t="shared" si="101"/>
        <v>2.9238940129502371</v>
      </c>
      <c r="H3250" s="4">
        <f>E3250*G3250*Inputs!$B$4/SUMPRODUCT($E$5:$E$6785,$G$5:$G$6785)</f>
        <v>12105.338419041538</v>
      </c>
    </row>
    <row r="3251" spans="1:8" x14ac:dyDescent="0.2">
      <c r="A3251" s="167" t="s">
        <v>8037</v>
      </c>
      <c r="B3251" s="163" t="s">
        <v>3360</v>
      </c>
      <c r="C3251" s="164" t="s">
        <v>3361</v>
      </c>
      <c r="D3251">
        <v>106.1</v>
      </c>
      <c r="E3251" s="4">
        <v>7845</v>
      </c>
      <c r="F3251">
        <f t="shared" si="100"/>
        <v>5</v>
      </c>
      <c r="G3251" s="6">
        <f t="shared" si="101"/>
        <v>2.0447540826884101</v>
      </c>
      <c r="H3251" s="4">
        <f>E3251*G3251*Inputs!$B$4/SUMPRODUCT($E$5:$E$6785,$G$5:$G$6785)</f>
        <v>7409.6201495318983</v>
      </c>
    </row>
    <row r="3252" spans="1:8" x14ac:dyDescent="0.2">
      <c r="A3252" s="167" t="s">
        <v>8037</v>
      </c>
      <c r="B3252" s="163" t="s">
        <v>3362</v>
      </c>
      <c r="C3252" s="164" t="s">
        <v>3363</v>
      </c>
      <c r="D3252">
        <v>120.1</v>
      </c>
      <c r="E3252" s="4">
        <v>10196</v>
      </c>
      <c r="F3252">
        <f t="shared" si="100"/>
        <v>6</v>
      </c>
      <c r="G3252" s="6">
        <f t="shared" si="101"/>
        <v>2.4451266266449672</v>
      </c>
      <c r="H3252" s="4">
        <f>E3252*G3252*Inputs!$B$4/SUMPRODUCT($E$5:$E$6785,$G$5:$G$6785)</f>
        <v>11515.772976117685</v>
      </c>
    </row>
    <row r="3253" spans="1:8" x14ac:dyDescent="0.2">
      <c r="A3253" s="167" t="s">
        <v>8037</v>
      </c>
      <c r="B3253" s="163" t="s">
        <v>3364</v>
      </c>
      <c r="C3253" s="164" t="s">
        <v>3365</v>
      </c>
      <c r="D3253">
        <v>119.8</v>
      </c>
      <c r="E3253" s="4">
        <v>9795</v>
      </c>
      <c r="F3253">
        <f t="shared" si="100"/>
        <v>6</v>
      </c>
      <c r="G3253" s="6">
        <f t="shared" si="101"/>
        <v>2.4451266266449672</v>
      </c>
      <c r="H3253" s="4">
        <f>E3253*G3253*Inputs!$B$4/SUMPRODUCT($E$5:$E$6785,$G$5:$G$6785)</f>
        <v>11062.867428508505</v>
      </c>
    </row>
    <row r="3254" spans="1:8" x14ac:dyDescent="0.2">
      <c r="A3254" s="167" t="s">
        <v>8037</v>
      </c>
      <c r="B3254" s="163" t="s">
        <v>3366</v>
      </c>
      <c r="C3254" s="164" t="s">
        <v>3367</v>
      </c>
      <c r="D3254">
        <v>180.8</v>
      </c>
      <c r="E3254" s="4">
        <v>8819</v>
      </c>
      <c r="F3254">
        <f t="shared" si="100"/>
        <v>10</v>
      </c>
      <c r="G3254" s="6">
        <f t="shared" si="101"/>
        <v>4.9996826525224378</v>
      </c>
      <c r="H3254" s="4">
        <f>E3254*G3254*Inputs!$B$4/SUMPRODUCT($E$5:$E$6785,$G$5:$G$6785)</f>
        <v>20366.842003214591</v>
      </c>
    </row>
    <row r="3255" spans="1:8" x14ac:dyDescent="0.2">
      <c r="A3255" s="167" t="s">
        <v>8037</v>
      </c>
      <c r="B3255" s="163" t="s">
        <v>3368</v>
      </c>
      <c r="C3255" s="164" t="s">
        <v>3369</v>
      </c>
      <c r="D3255">
        <v>73</v>
      </c>
      <c r="E3255" s="4">
        <v>7066</v>
      </c>
      <c r="F3255">
        <f t="shared" si="100"/>
        <v>2</v>
      </c>
      <c r="G3255" s="6">
        <f t="shared" si="101"/>
        <v>1.195804741189294</v>
      </c>
      <c r="H3255" s="4">
        <f>E3255*G3255*Inputs!$B$4/SUMPRODUCT($E$5:$E$6785,$G$5:$G$6785)</f>
        <v>3902.9754256232668</v>
      </c>
    </row>
    <row r="3256" spans="1:8" x14ac:dyDescent="0.2">
      <c r="A3256" s="167" t="s">
        <v>8037</v>
      </c>
      <c r="B3256" s="163" t="s">
        <v>3370</v>
      </c>
      <c r="C3256" s="164" t="s">
        <v>3371</v>
      </c>
      <c r="D3256">
        <v>123.9</v>
      </c>
      <c r="E3256" s="4">
        <v>9235</v>
      </c>
      <c r="F3256">
        <f t="shared" si="100"/>
        <v>7</v>
      </c>
      <c r="G3256" s="6">
        <f t="shared" si="101"/>
        <v>2.9238940129502371</v>
      </c>
      <c r="H3256" s="4">
        <f>E3256*G3256*Inputs!$B$4/SUMPRODUCT($E$5:$E$6785,$G$5:$G$6785)</f>
        <v>12472.6989065992</v>
      </c>
    </row>
    <row r="3257" spans="1:8" x14ac:dyDescent="0.2">
      <c r="A3257" s="167" t="s">
        <v>8037</v>
      </c>
      <c r="B3257" s="163" t="s">
        <v>3372</v>
      </c>
      <c r="C3257" s="164" t="s">
        <v>3373</v>
      </c>
      <c r="D3257">
        <v>122.1</v>
      </c>
      <c r="E3257" s="4">
        <v>7611</v>
      </c>
      <c r="F3257">
        <f t="shared" si="100"/>
        <v>6</v>
      </c>
      <c r="G3257" s="6">
        <f t="shared" si="101"/>
        <v>2.4451266266449672</v>
      </c>
      <c r="H3257" s="4">
        <f>E3257*G3257*Inputs!$B$4/SUMPRODUCT($E$5:$E$6785,$G$5:$G$6785)</f>
        <v>8596.1698824275882</v>
      </c>
    </row>
    <row r="3258" spans="1:8" x14ac:dyDescent="0.2">
      <c r="A3258" s="167" t="s">
        <v>8037</v>
      </c>
      <c r="B3258" s="163" t="s">
        <v>3374</v>
      </c>
      <c r="C3258" s="164" t="s">
        <v>3375</v>
      </c>
      <c r="D3258">
        <v>70.8</v>
      </c>
      <c r="E3258" s="4">
        <v>8233</v>
      </c>
      <c r="F3258">
        <f t="shared" si="100"/>
        <v>2</v>
      </c>
      <c r="G3258" s="6">
        <f t="shared" si="101"/>
        <v>1.195804741189294</v>
      </c>
      <c r="H3258" s="4">
        <f>E3258*G3258*Inputs!$B$4/SUMPRODUCT($E$5:$E$6785,$G$5:$G$6785)</f>
        <v>4547.5794903985789</v>
      </c>
    </row>
    <row r="3259" spans="1:8" x14ac:dyDescent="0.2">
      <c r="A3259" s="167" t="s">
        <v>8037</v>
      </c>
      <c r="B3259" s="163" t="s">
        <v>3376</v>
      </c>
      <c r="C3259" s="164" t="s">
        <v>3377</v>
      </c>
      <c r="D3259">
        <v>94.3</v>
      </c>
      <c r="E3259" s="4">
        <v>8529</v>
      </c>
      <c r="F3259">
        <f t="shared" si="100"/>
        <v>4</v>
      </c>
      <c r="G3259" s="6">
        <f t="shared" si="101"/>
        <v>1.7099397688077311</v>
      </c>
      <c r="H3259" s="4">
        <f>E3259*G3259*Inputs!$B$4/SUMPRODUCT($E$5:$E$6785,$G$5:$G$6785)</f>
        <v>6736.6012283663467</v>
      </c>
    </row>
    <row r="3260" spans="1:8" x14ac:dyDescent="0.2">
      <c r="A3260" s="167" t="s">
        <v>8037</v>
      </c>
      <c r="B3260" s="163" t="s">
        <v>3378</v>
      </c>
      <c r="C3260" s="164" t="s">
        <v>3379</v>
      </c>
      <c r="D3260">
        <v>96.7</v>
      </c>
      <c r="E3260" s="4">
        <v>14863</v>
      </c>
      <c r="F3260">
        <f t="shared" si="100"/>
        <v>4</v>
      </c>
      <c r="G3260" s="6">
        <f t="shared" si="101"/>
        <v>1.7099397688077311</v>
      </c>
      <c r="H3260" s="4">
        <f>E3260*G3260*Inputs!$B$4/SUMPRODUCT($E$5:$E$6785,$G$5:$G$6785)</f>
        <v>11739.489278603472</v>
      </c>
    </row>
    <row r="3261" spans="1:8" x14ac:dyDescent="0.2">
      <c r="A3261" s="167" t="s">
        <v>8037</v>
      </c>
      <c r="B3261" s="163" t="s">
        <v>3380</v>
      </c>
      <c r="C3261" s="164" t="s">
        <v>3381</v>
      </c>
      <c r="D3261">
        <v>159.4</v>
      </c>
      <c r="E3261" s="4">
        <v>8579</v>
      </c>
      <c r="F3261">
        <f t="shared" si="100"/>
        <v>9</v>
      </c>
      <c r="G3261" s="6">
        <f t="shared" si="101"/>
        <v>4.1810192586709229</v>
      </c>
      <c r="H3261" s="4">
        <f>E3261*G3261*Inputs!$B$4/SUMPRODUCT($E$5:$E$6785,$G$5:$G$6785)</f>
        <v>16568.406778135151</v>
      </c>
    </row>
    <row r="3262" spans="1:8" x14ac:dyDescent="0.2">
      <c r="A3262" s="167" t="s">
        <v>3384</v>
      </c>
      <c r="B3262" s="163" t="s">
        <v>3382</v>
      </c>
      <c r="C3262" s="164" t="s">
        <v>3383</v>
      </c>
      <c r="D3262">
        <v>73</v>
      </c>
      <c r="E3262" s="4">
        <v>8733</v>
      </c>
      <c r="F3262">
        <f t="shared" si="100"/>
        <v>2</v>
      </c>
      <c r="G3262" s="6">
        <f t="shared" si="101"/>
        <v>1.195804741189294</v>
      </c>
      <c r="H3262" s="4">
        <f>E3262*G3262*Inputs!$B$4/SUMPRODUCT($E$5:$E$6785,$G$5:$G$6785)</f>
        <v>4823.7594667376143</v>
      </c>
    </row>
    <row r="3263" spans="1:8" x14ac:dyDescent="0.2">
      <c r="A3263" s="167" t="s">
        <v>3384</v>
      </c>
      <c r="B3263" s="163" t="s">
        <v>3385</v>
      </c>
      <c r="C3263" s="164" t="s">
        <v>3386</v>
      </c>
      <c r="D3263">
        <v>103.6</v>
      </c>
      <c r="E3263" s="4">
        <v>6342</v>
      </c>
      <c r="F3263">
        <f t="shared" si="100"/>
        <v>5</v>
      </c>
      <c r="G3263" s="6">
        <f t="shared" si="101"/>
        <v>2.0447540826884101</v>
      </c>
      <c r="H3263" s="4">
        <f>E3263*G3263*Inputs!$B$4/SUMPRODUCT($E$5:$E$6785,$G$5:$G$6785)</f>
        <v>5990.0332681110649</v>
      </c>
    </row>
    <row r="3264" spans="1:8" x14ac:dyDescent="0.2">
      <c r="A3264" s="167" t="s">
        <v>3384</v>
      </c>
      <c r="B3264" s="163" t="s">
        <v>3387</v>
      </c>
      <c r="C3264" s="164" t="s">
        <v>3388</v>
      </c>
      <c r="D3264">
        <v>176.1</v>
      </c>
      <c r="E3264" s="4">
        <v>8289</v>
      </c>
      <c r="F3264">
        <f t="shared" si="100"/>
        <v>10</v>
      </c>
      <c r="G3264" s="6">
        <f t="shared" si="101"/>
        <v>4.9996826525224378</v>
      </c>
      <c r="H3264" s="4">
        <f>E3264*G3264*Inputs!$B$4/SUMPRODUCT($E$5:$E$6785,$G$5:$G$6785)</f>
        <v>19142.84537528583</v>
      </c>
    </row>
    <row r="3265" spans="1:8" x14ac:dyDescent="0.2">
      <c r="A3265" s="167" t="s">
        <v>3384</v>
      </c>
      <c r="B3265" s="163" t="s">
        <v>3389</v>
      </c>
      <c r="C3265" s="164" t="s">
        <v>3390</v>
      </c>
      <c r="D3265">
        <v>99.5</v>
      </c>
      <c r="E3265" s="4">
        <v>6170</v>
      </c>
      <c r="F3265">
        <f t="shared" si="100"/>
        <v>5</v>
      </c>
      <c r="G3265" s="6">
        <f t="shared" si="101"/>
        <v>2.0447540826884101</v>
      </c>
      <c r="H3265" s="4">
        <f>E3265*G3265*Inputs!$B$4/SUMPRODUCT($E$5:$E$6785,$G$5:$G$6785)</f>
        <v>5827.5788811487337</v>
      </c>
    </row>
    <row r="3266" spans="1:8" x14ac:dyDescent="0.2">
      <c r="A3266" s="167" t="s">
        <v>3384</v>
      </c>
      <c r="B3266" s="163" t="s">
        <v>3391</v>
      </c>
      <c r="C3266" s="164" t="s">
        <v>3392</v>
      </c>
      <c r="D3266">
        <v>126.6</v>
      </c>
      <c r="E3266" s="4">
        <v>10214</v>
      </c>
      <c r="F3266">
        <f t="shared" si="100"/>
        <v>7</v>
      </c>
      <c r="G3266" s="6">
        <f t="shared" si="101"/>
        <v>2.9238940129502371</v>
      </c>
      <c r="H3266" s="4">
        <f>E3266*G3266*Inputs!$B$4/SUMPRODUCT($E$5:$E$6785,$G$5:$G$6785)</f>
        <v>13794.926543801217</v>
      </c>
    </row>
    <row r="3267" spans="1:8" x14ac:dyDescent="0.2">
      <c r="A3267" s="167" t="s">
        <v>3384</v>
      </c>
      <c r="B3267" s="163" t="s">
        <v>3393</v>
      </c>
      <c r="C3267" s="164" t="s">
        <v>3394</v>
      </c>
      <c r="D3267">
        <v>102.6</v>
      </c>
      <c r="E3267" s="4">
        <v>11605</v>
      </c>
      <c r="F3267">
        <f t="shared" si="100"/>
        <v>5</v>
      </c>
      <c r="G3267" s="6">
        <f t="shared" si="101"/>
        <v>2.0447540826884101</v>
      </c>
      <c r="H3267" s="4">
        <f>E3267*G3267*Inputs!$B$4/SUMPRODUCT($E$5:$E$6785,$G$5:$G$6785)</f>
        <v>10960.948608708437</v>
      </c>
    </row>
    <row r="3268" spans="1:8" x14ac:dyDescent="0.2">
      <c r="A3268" s="167" t="s">
        <v>3384</v>
      </c>
      <c r="B3268" s="163" t="s">
        <v>3395</v>
      </c>
      <c r="C3268" s="164" t="s">
        <v>3396</v>
      </c>
      <c r="D3268">
        <v>75.400000000000006</v>
      </c>
      <c r="E3268" s="4">
        <v>9304</v>
      </c>
      <c r="F3268">
        <f t="shared" si="100"/>
        <v>3</v>
      </c>
      <c r="G3268" s="6">
        <f t="shared" si="101"/>
        <v>1.4299489790507947</v>
      </c>
      <c r="H3268" s="4">
        <f>E3268*G3268*Inputs!$B$4/SUMPRODUCT($E$5:$E$6785,$G$5:$G$6785)</f>
        <v>6145.4283059774907</v>
      </c>
    </row>
    <row r="3269" spans="1:8" x14ac:dyDescent="0.2">
      <c r="A3269" s="167" t="s">
        <v>3384</v>
      </c>
      <c r="B3269" s="163" t="s">
        <v>3397</v>
      </c>
      <c r="C3269" s="164" t="s">
        <v>3398</v>
      </c>
      <c r="D3269">
        <v>79.8</v>
      </c>
      <c r="E3269" s="4">
        <v>8187</v>
      </c>
      <c r="F3269">
        <f t="shared" si="100"/>
        <v>3</v>
      </c>
      <c r="G3269" s="6">
        <f t="shared" si="101"/>
        <v>1.4299489790507947</v>
      </c>
      <c r="H3269" s="4">
        <f>E3269*G3269*Inputs!$B$4/SUMPRODUCT($E$5:$E$6785,$G$5:$G$6785)</f>
        <v>5407.6334416420596</v>
      </c>
    </row>
    <row r="3270" spans="1:8" x14ac:dyDescent="0.2">
      <c r="A3270" s="167" t="s">
        <v>3384</v>
      </c>
      <c r="B3270" s="163" t="s">
        <v>3399</v>
      </c>
      <c r="C3270" s="164" t="s">
        <v>3400</v>
      </c>
      <c r="D3270">
        <v>114.3</v>
      </c>
      <c r="E3270" s="4">
        <v>9774</v>
      </c>
      <c r="F3270">
        <f t="shared" ref="F3270:F3333" si="102">VLOOKUP(D3270,$K$5:$L$15,2)</f>
        <v>6</v>
      </c>
      <c r="G3270" s="6">
        <f t="shared" ref="G3270:G3333" si="103">VLOOKUP(F3270,$L$5:$M$15,2,0)</f>
        <v>2.4451266266449672</v>
      </c>
      <c r="H3270" s="4">
        <f>E3270*G3270*Inputs!$B$4/SUMPRODUCT($E$5:$E$6785,$G$5:$G$6785)</f>
        <v>11039.14918287311</v>
      </c>
    </row>
    <row r="3271" spans="1:8" x14ac:dyDescent="0.2">
      <c r="A3271" s="167" t="s">
        <v>3384</v>
      </c>
      <c r="B3271" s="163" t="s">
        <v>3401</v>
      </c>
      <c r="C3271" s="164" t="s">
        <v>3402</v>
      </c>
      <c r="D3271">
        <v>100.6</v>
      </c>
      <c r="E3271" s="4">
        <v>12164</v>
      </c>
      <c r="F3271">
        <f t="shared" si="102"/>
        <v>5</v>
      </c>
      <c r="G3271" s="6">
        <f t="shared" si="103"/>
        <v>2.0447540826884101</v>
      </c>
      <c r="H3271" s="4">
        <f>E3271*G3271*Inputs!$B$4/SUMPRODUCT($E$5:$E$6785,$G$5:$G$6785)</f>
        <v>11488.925366336012</v>
      </c>
    </row>
    <row r="3272" spans="1:8" x14ac:dyDescent="0.2">
      <c r="A3272" s="167" t="s">
        <v>3384</v>
      </c>
      <c r="B3272" s="163" t="s">
        <v>3403</v>
      </c>
      <c r="C3272" s="164" t="s">
        <v>3404</v>
      </c>
      <c r="D3272">
        <v>136.6</v>
      </c>
      <c r="E3272" s="4">
        <v>10825</v>
      </c>
      <c r="F3272">
        <f t="shared" si="102"/>
        <v>8</v>
      </c>
      <c r="G3272" s="6">
        <f t="shared" si="103"/>
        <v>3.4964063234208851</v>
      </c>
      <c r="H3272" s="4">
        <f>E3272*G3272*Inputs!$B$4/SUMPRODUCT($E$5:$E$6785,$G$5:$G$6785)</f>
        <v>17482.829202157794</v>
      </c>
    </row>
    <row r="3273" spans="1:8" x14ac:dyDescent="0.2">
      <c r="A3273" s="167" t="s">
        <v>3384</v>
      </c>
      <c r="B3273" s="163" t="s">
        <v>3405</v>
      </c>
      <c r="C3273" s="164" t="s">
        <v>3406</v>
      </c>
      <c r="D3273">
        <v>89.9</v>
      </c>
      <c r="E3273" s="4">
        <v>9424</v>
      </c>
      <c r="F3273">
        <f t="shared" si="102"/>
        <v>4</v>
      </c>
      <c r="G3273" s="6">
        <f t="shared" si="103"/>
        <v>1.7099397688077311</v>
      </c>
      <c r="H3273" s="4">
        <f>E3273*G3273*Inputs!$B$4/SUMPRODUCT($E$5:$E$6785,$G$5:$G$6785)</f>
        <v>7443.5138909748448</v>
      </c>
    </row>
    <row r="3274" spans="1:8" x14ac:dyDescent="0.2">
      <c r="A3274" s="167" t="s">
        <v>3384</v>
      </c>
      <c r="B3274" s="163" t="s">
        <v>3407</v>
      </c>
      <c r="C3274" s="164" t="s">
        <v>3408</v>
      </c>
      <c r="D3274">
        <v>105.5</v>
      </c>
      <c r="E3274" s="4">
        <v>8169</v>
      </c>
      <c r="F3274">
        <f t="shared" si="102"/>
        <v>5</v>
      </c>
      <c r="G3274" s="6">
        <f t="shared" si="103"/>
        <v>2.0447540826884101</v>
      </c>
      <c r="H3274" s="4">
        <f>E3274*G3274*Inputs!$B$4/SUMPRODUCT($E$5:$E$6785,$G$5:$G$6785)</f>
        <v>7715.6388784609398</v>
      </c>
    </row>
    <row r="3275" spans="1:8" x14ac:dyDescent="0.2">
      <c r="A3275" s="167" t="s">
        <v>3384</v>
      </c>
      <c r="B3275" s="163" t="s">
        <v>3409</v>
      </c>
      <c r="C3275" s="164" t="s">
        <v>3410</v>
      </c>
      <c r="D3275">
        <v>94.6</v>
      </c>
      <c r="E3275" s="4">
        <v>10033</v>
      </c>
      <c r="F3275">
        <f t="shared" si="102"/>
        <v>4</v>
      </c>
      <c r="G3275" s="6">
        <f t="shared" si="103"/>
        <v>1.7099397688077311</v>
      </c>
      <c r="H3275" s="4">
        <f>E3275*G3275*Inputs!$B$4/SUMPRODUCT($E$5:$E$6785,$G$5:$G$6785)</f>
        <v>7924.5304401687836</v>
      </c>
    </row>
    <row r="3276" spans="1:8" x14ac:dyDescent="0.2">
      <c r="A3276" s="167" t="s">
        <v>3384</v>
      </c>
      <c r="B3276" s="163" t="s">
        <v>3411</v>
      </c>
      <c r="C3276" s="164" t="s">
        <v>3412</v>
      </c>
      <c r="D3276">
        <v>96.8</v>
      </c>
      <c r="E3276" s="4">
        <v>9843</v>
      </c>
      <c r="F3276">
        <f t="shared" si="102"/>
        <v>4</v>
      </c>
      <c r="G3276" s="6">
        <f t="shared" si="103"/>
        <v>1.7099397688077311</v>
      </c>
      <c r="H3276" s="4">
        <f>E3276*G3276*Inputs!$B$4/SUMPRODUCT($E$5:$E$6785,$G$5:$G$6785)</f>
        <v>7774.459595592677</v>
      </c>
    </row>
    <row r="3277" spans="1:8" x14ac:dyDescent="0.2">
      <c r="A3277" s="167" t="s">
        <v>3384</v>
      </c>
      <c r="B3277" s="163" t="s">
        <v>3413</v>
      </c>
      <c r="C3277" s="164" t="s">
        <v>3414</v>
      </c>
      <c r="D3277">
        <v>127.1</v>
      </c>
      <c r="E3277" s="4">
        <v>10096</v>
      </c>
      <c r="F3277">
        <f t="shared" si="102"/>
        <v>7</v>
      </c>
      <c r="G3277" s="6">
        <f t="shared" si="103"/>
        <v>2.9238940129502371</v>
      </c>
      <c r="H3277" s="4">
        <f>E3277*G3277*Inputs!$B$4/SUMPRODUCT($E$5:$E$6785,$G$5:$G$6785)</f>
        <v>13635.556920522524</v>
      </c>
    </row>
    <row r="3278" spans="1:8" x14ac:dyDescent="0.2">
      <c r="A3278" s="167" t="s">
        <v>3384</v>
      </c>
      <c r="B3278" s="163" t="s">
        <v>3415</v>
      </c>
      <c r="C3278" s="164" t="s">
        <v>3416</v>
      </c>
      <c r="D3278">
        <v>152.80000000000001</v>
      </c>
      <c r="E3278" s="4">
        <v>10024</v>
      </c>
      <c r="F3278">
        <f t="shared" si="102"/>
        <v>9</v>
      </c>
      <c r="G3278" s="6">
        <f t="shared" si="103"/>
        <v>4.1810192586709229</v>
      </c>
      <c r="H3278" s="4">
        <f>E3278*G3278*Inputs!$B$4/SUMPRODUCT($E$5:$E$6785,$G$5:$G$6785)</f>
        <v>19359.09890943312</v>
      </c>
    </row>
    <row r="3279" spans="1:8" x14ac:dyDescent="0.2">
      <c r="A3279" s="167" t="s">
        <v>3384</v>
      </c>
      <c r="B3279" s="163" t="s">
        <v>3417</v>
      </c>
      <c r="C3279" s="164" t="s">
        <v>3418</v>
      </c>
      <c r="D3279">
        <v>182.3</v>
      </c>
      <c r="E3279" s="4">
        <v>10929</v>
      </c>
      <c r="F3279">
        <f t="shared" si="102"/>
        <v>10</v>
      </c>
      <c r="G3279" s="6">
        <f t="shared" si="103"/>
        <v>4.9996826525224378</v>
      </c>
      <c r="H3279" s="4">
        <f>E3279*G3279*Inputs!$B$4/SUMPRODUCT($E$5:$E$6785,$G$5:$G$6785)</f>
        <v>25239.734238930978</v>
      </c>
    </row>
    <row r="3280" spans="1:8" x14ac:dyDescent="0.2">
      <c r="A3280" s="167" t="s">
        <v>3384</v>
      </c>
      <c r="B3280" s="163" t="s">
        <v>3419</v>
      </c>
      <c r="C3280" s="164" t="s">
        <v>3420</v>
      </c>
      <c r="D3280">
        <v>163</v>
      </c>
      <c r="E3280" s="4">
        <v>7686</v>
      </c>
      <c r="F3280">
        <f t="shared" si="102"/>
        <v>9</v>
      </c>
      <c r="G3280" s="6">
        <f t="shared" si="103"/>
        <v>4.1810192586709229</v>
      </c>
      <c r="H3280" s="4">
        <f>E3280*G3280*Inputs!$B$4/SUMPRODUCT($E$5:$E$6785,$G$5:$G$6785)</f>
        <v>14843.778353741318</v>
      </c>
    </row>
    <row r="3281" spans="1:8" x14ac:dyDescent="0.2">
      <c r="A3281" s="167" t="s">
        <v>3384</v>
      </c>
      <c r="B3281" s="163" t="s">
        <v>3421</v>
      </c>
      <c r="C3281" s="164" t="s">
        <v>3422</v>
      </c>
      <c r="D3281">
        <v>138.69999999999999</v>
      </c>
      <c r="E3281" s="4">
        <v>10225</v>
      </c>
      <c r="F3281">
        <f t="shared" si="102"/>
        <v>8</v>
      </c>
      <c r="G3281" s="6">
        <f t="shared" si="103"/>
        <v>3.4964063234208851</v>
      </c>
      <c r="H3281" s="4">
        <f>E3281*G3281*Inputs!$B$4/SUMPRODUCT($E$5:$E$6785,$G$5:$G$6785)</f>
        <v>16513.804026980455</v>
      </c>
    </row>
    <row r="3282" spans="1:8" x14ac:dyDescent="0.2">
      <c r="A3282" s="167" t="s">
        <v>3384</v>
      </c>
      <c r="B3282" s="163" t="s">
        <v>3423</v>
      </c>
      <c r="C3282" s="164" t="s">
        <v>3424</v>
      </c>
      <c r="D3282">
        <v>123.3</v>
      </c>
      <c r="E3282" s="4">
        <v>10716</v>
      </c>
      <c r="F3282">
        <f t="shared" si="102"/>
        <v>6</v>
      </c>
      <c r="G3282" s="6">
        <f t="shared" si="103"/>
        <v>2.4451266266449672</v>
      </c>
      <c r="H3282" s="4">
        <f>E3282*G3282*Inputs!$B$4/SUMPRODUCT($E$5:$E$6785,$G$5:$G$6785)</f>
        <v>12103.081915660759</v>
      </c>
    </row>
    <row r="3283" spans="1:8" x14ac:dyDescent="0.2">
      <c r="A3283" s="167" t="s">
        <v>3427</v>
      </c>
      <c r="B3283" s="163" t="s">
        <v>3425</v>
      </c>
      <c r="C3283" s="164" t="s">
        <v>3426</v>
      </c>
      <c r="D3283">
        <v>73.400000000000006</v>
      </c>
      <c r="E3283" s="4">
        <v>9165</v>
      </c>
      <c r="F3283">
        <f t="shared" si="102"/>
        <v>2</v>
      </c>
      <c r="G3283" s="6">
        <f t="shared" si="103"/>
        <v>1.195804741189294</v>
      </c>
      <c r="H3283" s="4">
        <f>E3283*G3283*Inputs!$B$4/SUMPRODUCT($E$5:$E$6785,$G$5:$G$6785)</f>
        <v>5062.3789662945428</v>
      </c>
    </row>
    <row r="3284" spans="1:8" x14ac:dyDescent="0.2">
      <c r="A3284" s="167" t="s">
        <v>3427</v>
      </c>
      <c r="B3284" s="163" t="s">
        <v>3428</v>
      </c>
      <c r="C3284" s="164" t="s">
        <v>3429</v>
      </c>
      <c r="D3284">
        <v>85.3</v>
      </c>
      <c r="E3284" s="4">
        <v>9633</v>
      </c>
      <c r="F3284">
        <f t="shared" si="102"/>
        <v>3</v>
      </c>
      <c r="G3284" s="6">
        <f t="shared" si="103"/>
        <v>1.4299489790507947</v>
      </c>
      <c r="H3284" s="4">
        <f>E3284*G3284*Inputs!$B$4/SUMPRODUCT($E$5:$E$6785,$G$5:$G$6785)</f>
        <v>6362.7376259115626</v>
      </c>
    </row>
    <row r="3285" spans="1:8" x14ac:dyDescent="0.2">
      <c r="A3285" s="167" t="s">
        <v>3427</v>
      </c>
      <c r="B3285" s="163" t="s">
        <v>3430</v>
      </c>
      <c r="C3285" s="164" t="s">
        <v>3431</v>
      </c>
      <c r="D3285">
        <v>84.8</v>
      </c>
      <c r="E3285" s="4">
        <v>8893</v>
      </c>
      <c r="F3285">
        <f t="shared" si="102"/>
        <v>3</v>
      </c>
      <c r="G3285" s="6">
        <f t="shared" si="103"/>
        <v>1.4299489790507947</v>
      </c>
      <c r="H3285" s="4">
        <f>E3285*G3285*Inputs!$B$4/SUMPRODUCT($E$5:$E$6785,$G$5:$G$6785)</f>
        <v>5873.9567847224671</v>
      </c>
    </row>
    <row r="3286" spans="1:8" x14ac:dyDescent="0.2">
      <c r="A3286" s="167" t="s">
        <v>3427</v>
      </c>
      <c r="B3286" s="163" t="s">
        <v>3432</v>
      </c>
      <c r="C3286" s="164" t="s">
        <v>3433</v>
      </c>
      <c r="D3286">
        <v>93.1</v>
      </c>
      <c r="E3286" s="4">
        <v>9712</v>
      </c>
      <c r="F3286">
        <f t="shared" si="102"/>
        <v>4</v>
      </c>
      <c r="G3286" s="6">
        <f t="shared" si="103"/>
        <v>1.7099397688077311</v>
      </c>
      <c r="H3286" s="4">
        <f>E3286*G3286*Inputs!$B$4/SUMPRODUCT($E$5:$E$6785,$G$5:$G$6785)</f>
        <v>7670.989697490204</v>
      </c>
    </row>
    <row r="3287" spans="1:8" x14ac:dyDescent="0.2">
      <c r="A3287" s="167" t="s">
        <v>3427</v>
      </c>
      <c r="B3287" s="163" t="s">
        <v>3434</v>
      </c>
      <c r="C3287" s="164" t="s">
        <v>365</v>
      </c>
      <c r="D3287">
        <v>109.3</v>
      </c>
      <c r="E3287" s="4">
        <v>10080</v>
      </c>
      <c r="F3287">
        <f t="shared" si="102"/>
        <v>5</v>
      </c>
      <c r="G3287" s="6">
        <f t="shared" si="103"/>
        <v>2.0447540826884101</v>
      </c>
      <c r="H3287" s="4">
        <f>E3287*G3287*Inputs!$B$4/SUMPRODUCT($E$5:$E$6785,$G$5:$G$6785)</f>
        <v>9520.5826777924212</v>
      </c>
    </row>
    <row r="3288" spans="1:8" x14ac:dyDescent="0.2">
      <c r="A3288" s="167" t="s">
        <v>3427</v>
      </c>
      <c r="B3288" s="163" t="s">
        <v>366</v>
      </c>
      <c r="C3288" s="164" t="s">
        <v>367</v>
      </c>
      <c r="D3288">
        <v>107.1</v>
      </c>
      <c r="E3288" s="4">
        <v>10869</v>
      </c>
      <c r="F3288">
        <f t="shared" si="102"/>
        <v>5</v>
      </c>
      <c r="G3288" s="6">
        <f t="shared" si="103"/>
        <v>2.0447540826884101</v>
      </c>
      <c r="H3288" s="4">
        <f>E3288*G3288*Inputs!$B$4/SUMPRODUCT($E$5:$E$6785,$G$5:$G$6785)</f>
        <v>10265.794952869623</v>
      </c>
    </row>
    <row r="3289" spans="1:8" x14ac:dyDescent="0.2">
      <c r="A3289" s="167" t="s">
        <v>3427</v>
      </c>
      <c r="B3289" s="163" t="s">
        <v>368</v>
      </c>
      <c r="C3289" s="164" t="s">
        <v>369</v>
      </c>
      <c r="D3289">
        <v>105.4</v>
      </c>
      <c r="E3289" s="4">
        <v>10993</v>
      </c>
      <c r="F3289">
        <f t="shared" si="102"/>
        <v>5</v>
      </c>
      <c r="G3289" s="6">
        <f t="shared" si="103"/>
        <v>2.0447540826884101</v>
      </c>
      <c r="H3289" s="4">
        <f>E3289*G3289*Inputs!$B$4/SUMPRODUCT($E$5:$E$6785,$G$5:$G$6785)</f>
        <v>10382.913231842467</v>
      </c>
    </row>
    <row r="3290" spans="1:8" x14ac:dyDescent="0.2">
      <c r="A3290" s="167" t="s">
        <v>3427</v>
      </c>
      <c r="B3290" s="163" t="s">
        <v>370</v>
      </c>
      <c r="C3290" s="164" t="s">
        <v>371</v>
      </c>
      <c r="D3290">
        <v>79.099999999999994</v>
      </c>
      <c r="E3290" s="4">
        <v>8843</v>
      </c>
      <c r="F3290">
        <f t="shared" si="102"/>
        <v>3</v>
      </c>
      <c r="G3290" s="6">
        <f t="shared" si="103"/>
        <v>1.4299489790507947</v>
      </c>
      <c r="H3290" s="4">
        <f>E3290*G3290*Inputs!$B$4/SUMPRODUCT($E$5:$E$6785,$G$5:$G$6785)</f>
        <v>5840.9310522096903</v>
      </c>
    </row>
    <row r="3291" spans="1:8" x14ac:dyDescent="0.2">
      <c r="A3291" s="167" t="s">
        <v>3427</v>
      </c>
      <c r="B3291" s="163" t="s">
        <v>372</v>
      </c>
      <c r="C3291" s="164" t="s">
        <v>373</v>
      </c>
      <c r="D3291">
        <v>96.5</v>
      </c>
      <c r="E3291" s="4">
        <v>9771</v>
      </c>
      <c r="F3291">
        <f t="shared" si="102"/>
        <v>4</v>
      </c>
      <c r="G3291" s="6">
        <f t="shared" si="103"/>
        <v>1.7099397688077311</v>
      </c>
      <c r="H3291" s="4">
        <f>E3291*G3291*Inputs!$B$4/SUMPRODUCT($E$5:$E$6785,$G$5:$G$6785)</f>
        <v>7717.5906439638384</v>
      </c>
    </row>
    <row r="3292" spans="1:8" x14ac:dyDescent="0.2">
      <c r="A3292" s="167" t="s">
        <v>3427</v>
      </c>
      <c r="B3292" s="163" t="s">
        <v>374</v>
      </c>
      <c r="C3292" s="164" t="s">
        <v>375</v>
      </c>
      <c r="D3292">
        <v>143.5</v>
      </c>
      <c r="E3292" s="4">
        <v>10299</v>
      </c>
      <c r="F3292">
        <f t="shared" si="102"/>
        <v>8</v>
      </c>
      <c r="G3292" s="6">
        <f t="shared" si="103"/>
        <v>3.4964063234208851</v>
      </c>
      <c r="H3292" s="4">
        <f>E3292*G3292*Inputs!$B$4/SUMPRODUCT($E$5:$E$6785,$G$5:$G$6785)</f>
        <v>16633.317131918993</v>
      </c>
    </row>
    <row r="3293" spans="1:8" x14ac:dyDescent="0.2">
      <c r="A3293" s="167" t="s">
        <v>3427</v>
      </c>
      <c r="B3293" s="163" t="s">
        <v>376</v>
      </c>
      <c r="C3293" s="164" t="s">
        <v>377</v>
      </c>
      <c r="D3293">
        <v>79.2</v>
      </c>
      <c r="E3293" s="4">
        <v>9106</v>
      </c>
      <c r="F3293">
        <f t="shared" si="102"/>
        <v>3</v>
      </c>
      <c r="G3293" s="6">
        <f t="shared" si="103"/>
        <v>1.4299489790507947</v>
      </c>
      <c r="H3293" s="4">
        <f>E3293*G3293*Inputs!$B$4/SUMPRODUCT($E$5:$E$6785,$G$5:$G$6785)</f>
        <v>6014.6464052268957</v>
      </c>
    </row>
    <row r="3294" spans="1:8" x14ac:dyDescent="0.2">
      <c r="A3294" s="167" t="s">
        <v>3427</v>
      </c>
      <c r="B3294" s="163" t="s">
        <v>378</v>
      </c>
      <c r="C3294" s="164" t="s">
        <v>379</v>
      </c>
      <c r="D3294">
        <v>112.2</v>
      </c>
      <c r="E3294" s="4">
        <v>9223</v>
      </c>
      <c r="F3294">
        <f t="shared" si="102"/>
        <v>6</v>
      </c>
      <c r="G3294" s="6">
        <f t="shared" si="103"/>
        <v>2.4451266266449672</v>
      </c>
      <c r="H3294" s="4">
        <f>E3294*G3294*Inputs!$B$4/SUMPRODUCT($E$5:$E$6785,$G$5:$G$6785)</f>
        <v>10416.827595011122</v>
      </c>
    </row>
    <row r="3295" spans="1:8" x14ac:dyDescent="0.2">
      <c r="A3295" s="167" t="s">
        <v>3427</v>
      </c>
      <c r="B3295" s="163" t="s">
        <v>380</v>
      </c>
      <c r="C3295" s="164" t="s">
        <v>381</v>
      </c>
      <c r="D3295">
        <v>111.4</v>
      </c>
      <c r="E3295" s="4">
        <v>10810</v>
      </c>
      <c r="F3295">
        <f t="shared" si="102"/>
        <v>5</v>
      </c>
      <c r="G3295" s="6">
        <f t="shared" si="103"/>
        <v>2.0447540826884101</v>
      </c>
      <c r="H3295" s="4">
        <f>E3295*G3295*Inputs!$B$4/SUMPRODUCT($E$5:$E$6785,$G$5:$G$6785)</f>
        <v>10210.069320132547</v>
      </c>
    </row>
    <row r="3296" spans="1:8" x14ac:dyDescent="0.2">
      <c r="A3296" s="167" t="s">
        <v>3427</v>
      </c>
      <c r="B3296" s="163" t="s">
        <v>382</v>
      </c>
      <c r="C3296" s="164" t="s">
        <v>383</v>
      </c>
      <c r="D3296">
        <v>172.4</v>
      </c>
      <c r="E3296" s="4">
        <v>9890</v>
      </c>
      <c r="F3296">
        <f t="shared" si="102"/>
        <v>10</v>
      </c>
      <c r="G3296" s="6">
        <f t="shared" si="103"/>
        <v>4.9996826525224378</v>
      </c>
      <c r="H3296" s="4">
        <f>E3296*G3296*Inputs!$B$4/SUMPRODUCT($E$5:$E$6785,$G$5:$G$6785)</f>
        <v>22840.238962670632</v>
      </c>
    </row>
    <row r="3297" spans="1:8" x14ac:dyDescent="0.2">
      <c r="A3297" s="167" t="s">
        <v>3427</v>
      </c>
      <c r="B3297" s="163" t="s">
        <v>384</v>
      </c>
      <c r="C3297" s="164" t="s">
        <v>385</v>
      </c>
      <c r="D3297">
        <v>151.9</v>
      </c>
      <c r="E3297" s="4">
        <v>9527</v>
      </c>
      <c r="F3297">
        <f t="shared" si="102"/>
        <v>9</v>
      </c>
      <c r="G3297" s="6">
        <f t="shared" si="103"/>
        <v>4.1810192586709229</v>
      </c>
      <c r="H3297" s="4">
        <f>E3297*G3297*Inputs!$B$4/SUMPRODUCT($E$5:$E$6785,$G$5:$G$6785)</f>
        <v>18399.25531825313</v>
      </c>
    </row>
    <row r="3298" spans="1:8" x14ac:dyDescent="0.2">
      <c r="A3298" s="167" t="s">
        <v>3427</v>
      </c>
      <c r="B3298" s="163" t="s">
        <v>386</v>
      </c>
      <c r="C3298" s="164" t="s">
        <v>387</v>
      </c>
      <c r="D3298">
        <v>79.8</v>
      </c>
      <c r="E3298" s="4">
        <v>8557</v>
      </c>
      <c r="F3298">
        <f t="shared" si="102"/>
        <v>3</v>
      </c>
      <c r="G3298" s="6">
        <f t="shared" si="103"/>
        <v>1.4299489790507947</v>
      </c>
      <c r="H3298" s="4">
        <f>E3298*G3298*Inputs!$B$4/SUMPRODUCT($E$5:$E$6785,$G$5:$G$6785)</f>
        <v>5652.0238622366069</v>
      </c>
    </row>
    <row r="3299" spans="1:8" x14ac:dyDescent="0.2">
      <c r="A3299" s="167" t="s">
        <v>3427</v>
      </c>
      <c r="B3299" s="163" t="s">
        <v>388</v>
      </c>
      <c r="C3299" s="164" t="s">
        <v>389</v>
      </c>
      <c r="D3299">
        <v>111.6</v>
      </c>
      <c r="E3299" s="4">
        <v>9940</v>
      </c>
      <c r="F3299">
        <f t="shared" si="102"/>
        <v>6</v>
      </c>
      <c r="G3299" s="6">
        <f t="shared" si="103"/>
        <v>2.4451266266449672</v>
      </c>
      <c r="H3299" s="4">
        <f>E3299*G3299*Inputs!$B$4/SUMPRODUCT($E$5:$E$6785,$G$5:$G$6785)</f>
        <v>11226.636267419555</v>
      </c>
    </row>
    <row r="3300" spans="1:8" x14ac:dyDescent="0.2">
      <c r="A3300" s="167" t="s">
        <v>392</v>
      </c>
      <c r="B3300" s="163" t="s">
        <v>390</v>
      </c>
      <c r="C3300" s="164" t="s">
        <v>391</v>
      </c>
      <c r="D3300">
        <v>71.2</v>
      </c>
      <c r="E3300" s="4">
        <v>7318</v>
      </c>
      <c r="F3300">
        <f t="shared" si="102"/>
        <v>2</v>
      </c>
      <c r="G3300" s="6">
        <f t="shared" si="103"/>
        <v>1.195804741189294</v>
      </c>
      <c r="H3300" s="4">
        <f>E3300*G3300*Inputs!$B$4/SUMPRODUCT($E$5:$E$6785,$G$5:$G$6785)</f>
        <v>4042.1701336981409</v>
      </c>
    </row>
    <row r="3301" spans="1:8" x14ac:dyDescent="0.2">
      <c r="A3301" s="167" t="s">
        <v>392</v>
      </c>
      <c r="B3301" s="163" t="s">
        <v>393</v>
      </c>
      <c r="C3301" s="164" t="s">
        <v>394</v>
      </c>
      <c r="D3301">
        <v>94.4</v>
      </c>
      <c r="E3301" s="4">
        <v>7412</v>
      </c>
      <c r="F3301">
        <f t="shared" si="102"/>
        <v>4</v>
      </c>
      <c r="G3301" s="6">
        <f t="shared" si="103"/>
        <v>1.7099397688077311</v>
      </c>
      <c r="H3301" s="4">
        <f>E3301*G3301*Inputs!$B$4/SUMPRODUCT($E$5:$E$6785,$G$5:$G$6785)</f>
        <v>5854.3426315689258</v>
      </c>
    </row>
    <row r="3302" spans="1:8" x14ac:dyDescent="0.2">
      <c r="A3302" s="167" t="s">
        <v>392</v>
      </c>
      <c r="B3302" s="163" t="s">
        <v>395</v>
      </c>
      <c r="C3302" s="164" t="s">
        <v>396</v>
      </c>
      <c r="D3302">
        <v>80</v>
      </c>
      <c r="E3302" s="4">
        <v>7387</v>
      </c>
      <c r="F3302">
        <f t="shared" si="102"/>
        <v>3</v>
      </c>
      <c r="G3302" s="6">
        <f t="shared" si="103"/>
        <v>1.4299489790507947</v>
      </c>
      <c r="H3302" s="4">
        <f>E3302*G3302*Inputs!$B$4/SUMPRODUCT($E$5:$E$6785,$G$5:$G$6785)</f>
        <v>4879.2217214376324</v>
      </c>
    </row>
    <row r="3303" spans="1:8" x14ac:dyDescent="0.2">
      <c r="A3303" s="167" t="s">
        <v>392</v>
      </c>
      <c r="B3303" s="163" t="s">
        <v>397</v>
      </c>
      <c r="C3303" s="164" t="s">
        <v>398</v>
      </c>
      <c r="D3303">
        <v>69.5</v>
      </c>
      <c r="E3303" s="4">
        <v>6099</v>
      </c>
      <c r="F3303">
        <f t="shared" si="102"/>
        <v>2</v>
      </c>
      <c r="G3303" s="6">
        <f t="shared" si="103"/>
        <v>1.195804741189294</v>
      </c>
      <c r="H3303" s="4">
        <f>E3303*G3303*Inputs!$B$4/SUMPRODUCT($E$5:$E$6785,$G$5:$G$6785)</f>
        <v>3368.8433513835698</v>
      </c>
    </row>
    <row r="3304" spans="1:8" x14ac:dyDescent="0.2">
      <c r="A3304" s="167" t="s">
        <v>392</v>
      </c>
      <c r="B3304" s="163" t="s">
        <v>362</v>
      </c>
      <c r="C3304" s="164" t="s">
        <v>363</v>
      </c>
      <c r="D3304">
        <v>67.7</v>
      </c>
      <c r="E3304" s="4">
        <v>8232</v>
      </c>
      <c r="F3304">
        <f t="shared" si="102"/>
        <v>2</v>
      </c>
      <c r="G3304" s="6">
        <f t="shared" si="103"/>
        <v>1.195804741189294</v>
      </c>
      <c r="H3304" s="4">
        <f>E3304*G3304*Inputs!$B$4/SUMPRODUCT($E$5:$E$6785,$G$5:$G$6785)</f>
        <v>4547.0271304459002</v>
      </c>
    </row>
    <row r="3305" spans="1:8" x14ac:dyDescent="0.2">
      <c r="A3305" s="167" t="s">
        <v>392</v>
      </c>
      <c r="B3305" s="163" t="s">
        <v>364</v>
      </c>
      <c r="C3305" s="164" t="s">
        <v>8179</v>
      </c>
      <c r="D3305">
        <v>93.6</v>
      </c>
      <c r="E3305" s="4">
        <v>9200</v>
      </c>
      <c r="F3305">
        <f t="shared" si="102"/>
        <v>4</v>
      </c>
      <c r="G3305" s="6">
        <f t="shared" si="103"/>
        <v>1.7099397688077311</v>
      </c>
      <c r="H3305" s="4">
        <f>E3305*G3305*Inputs!$B$4/SUMPRODUCT($E$5:$E$6785,$G$5:$G$6785)</f>
        <v>7266.5882636851202</v>
      </c>
    </row>
    <row r="3306" spans="1:8" x14ac:dyDescent="0.2">
      <c r="A3306" s="167" t="s">
        <v>392</v>
      </c>
      <c r="B3306" s="163" t="s">
        <v>8180</v>
      </c>
      <c r="C3306" s="164" t="s">
        <v>8181</v>
      </c>
      <c r="D3306">
        <v>134.80000000000001</v>
      </c>
      <c r="E3306" s="4">
        <v>9576</v>
      </c>
      <c r="F3306">
        <f t="shared" si="102"/>
        <v>7</v>
      </c>
      <c r="G3306" s="6">
        <f t="shared" si="103"/>
        <v>2.9238940129502371</v>
      </c>
      <c r="H3306" s="4">
        <f>E3306*G3306*Inputs!$B$4/SUMPRODUCT($E$5:$E$6785,$G$5:$G$6785)</f>
        <v>12933.250106074058</v>
      </c>
    </row>
    <row r="3307" spans="1:8" x14ac:dyDescent="0.2">
      <c r="A3307" s="167" t="s">
        <v>392</v>
      </c>
      <c r="B3307" s="163" t="s">
        <v>403</v>
      </c>
      <c r="C3307" s="164" t="s">
        <v>404</v>
      </c>
      <c r="D3307">
        <v>113.3</v>
      </c>
      <c r="E3307" s="4">
        <v>7276</v>
      </c>
      <c r="F3307">
        <f t="shared" si="102"/>
        <v>6</v>
      </c>
      <c r="G3307" s="6">
        <f t="shared" si="103"/>
        <v>2.4451266266449672</v>
      </c>
      <c r="H3307" s="4">
        <f>E3307*G3307*Inputs!$B$4/SUMPRODUCT($E$5:$E$6785,$G$5:$G$6785)</f>
        <v>8217.8073925296467</v>
      </c>
    </row>
    <row r="3308" spans="1:8" x14ac:dyDescent="0.2">
      <c r="A3308" s="167" t="s">
        <v>392</v>
      </c>
      <c r="B3308" s="163" t="s">
        <v>640</v>
      </c>
      <c r="C3308" s="164" t="s">
        <v>641</v>
      </c>
      <c r="D3308">
        <v>102.2</v>
      </c>
      <c r="E3308" s="4">
        <v>9701</v>
      </c>
      <c r="F3308">
        <f t="shared" si="102"/>
        <v>5</v>
      </c>
      <c r="G3308" s="6">
        <f t="shared" si="103"/>
        <v>2.0447540826884101</v>
      </c>
      <c r="H3308" s="4">
        <f>E3308*G3308*Inputs!$B$4/SUMPRODUCT($E$5:$E$6785,$G$5:$G$6785)</f>
        <v>9162.6163251254238</v>
      </c>
    </row>
    <row r="3309" spans="1:8" x14ac:dyDescent="0.2">
      <c r="A3309" s="167" t="s">
        <v>392</v>
      </c>
      <c r="B3309" s="163" t="s">
        <v>642</v>
      </c>
      <c r="C3309" s="164" t="s">
        <v>643</v>
      </c>
      <c r="D3309">
        <v>106.5</v>
      </c>
      <c r="E3309" s="4">
        <v>6195</v>
      </c>
      <c r="F3309">
        <f t="shared" si="102"/>
        <v>5</v>
      </c>
      <c r="G3309" s="6">
        <f t="shared" si="103"/>
        <v>2.0447540826884101</v>
      </c>
      <c r="H3309" s="4">
        <f>E3309*G3309*Inputs!$B$4/SUMPRODUCT($E$5:$E$6785,$G$5:$G$6785)</f>
        <v>5851.1914373932586</v>
      </c>
    </row>
    <row r="3310" spans="1:8" x14ac:dyDescent="0.2">
      <c r="A3310" s="167" t="s">
        <v>392</v>
      </c>
      <c r="B3310" s="163" t="s">
        <v>644</v>
      </c>
      <c r="C3310" s="164" t="s">
        <v>645</v>
      </c>
      <c r="D3310">
        <v>60.1</v>
      </c>
      <c r="E3310" s="4">
        <v>16473</v>
      </c>
      <c r="F3310">
        <f t="shared" si="102"/>
        <v>1</v>
      </c>
      <c r="G3310" s="6">
        <f t="shared" si="103"/>
        <v>1</v>
      </c>
      <c r="H3310" s="4">
        <f>E3310*G3310*Inputs!$B$4/SUMPRODUCT($E$5:$E$6785,$G$5:$G$6785)</f>
        <v>7609.1231177227301</v>
      </c>
    </row>
    <row r="3311" spans="1:8" x14ac:dyDescent="0.2">
      <c r="A3311" s="167" t="s">
        <v>392</v>
      </c>
      <c r="B3311" s="163" t="s">
        <v>646</v>
      </c>
      <c r="C3311" s="164" t="s">
        <v>647</v>
      </c>
      <c r="D3311">
        <v>97.5</v>
      </c>
      <c r="E3311" s="4">
        <v>9873</v>
      </c>
      <c r="F3311">
        <f t="shared" si="102"/>
        <v>4</v>
      </c>
      <c r="G3311" s="6">
        <f t="shared" si="103"/>
        <v>1.7099397688077311</v>
      </c>
      <c r="H3311" s="4">
        <f>E3311*G3311*Inputs!$B$4/SUMPRODUCT($E$5:$E$6785,$G$5:$G$6785)</f>
        <v>7798.1549921046953</v>
      </c>
    </row>
    <row r="3312" spans="1:8" x14ac:dyDescent="0.2">
      <c r="A3312" s="167" t="s">
        <v>392</v>
      </c>
      <c r="B3312" s="163" t="s">
        <v>648</v>
      </c>
      <c r="C3312" s="164" t="s">
        <v>649</v>
      </c>
      <c r="D3312">
        <v>105.4</v>
      </c>
      <c r="E3312" s="4">
        <v>6552</v>
      </c>
      <c r="F3312">
        <f t="shared" si="102"/>
        <v>5</v>
      </c>
      <c r="G3312" s="6">
        <f t="shared" si="103"/>
        <v>2.0447540826884101</v>
      </c>
      <c r="H3312" s="4">
        <f>E3312*G3312*Inputs!$B$4/SUMPRODUCT($E$5:$E$6785,$G$5:$G$6785)</f>
        <v>6188.3787405650737</v>
      </c>
    </row>
    <row r="3313" spans="1:8" x14ac:dyDescent="0.2">
      <c r="A3313" s="167" t="s">
        <v>392</v>
      </c>
      <c r="B3313" s="163" t="s">
        <v>650</v>
      </c>
      <c r="C3313" s="164" t="s">
        <v>651</v>
      </c>
      <c r="D3313">
        <v>96</v>
      </c>
      <c r="E3313" s="4">
        <v>7823</v>
      </c>
      <c r="F3313">
        <f t="shared" si="102"/>
        <v>4</v>
      </c>
      <c r="G3313" s="6">
        <f t="shared" si="103"/>
        <v>1.7099397688077311</v>
      </c>
      <c r="H3313" s="4">
        <f>E3313*G3313*Inputs!$B$4/SUMPRODUCT($E$5:$E$6785,$G$5:$G$6785)</f>
        <v>6178.9695637835539</v>
      </c>
    </row>
    <row r="3314" spans="1:8" x14ac:dyDescent="0.2">
      <c r="A3314" s="167" t="s">
        <v>392</v>
      </c>
      <c r="B3314" s="163" t="s">
        <v>652</v>
      </c>
      <c r="C3314" s="164" t="s">
        <v>653</v>
      </c>
      <c r="D3314">
        <v>104.3</v>
      </c>
      <c r="E3314" s="4">
        <v>10761</v>
      </c>
      <c r="F3314">
        <f t="shared" si="102"/>
        <v>5</v>
      </c>
      <c r="G3314" s="6">
        <f t="shared" si="103"/>
        <v>2.0447540826884101</v>
      </c>
      <c r="H3314" s="4">
        <f>E3314*G3314*Inputs!$B$4/SUMPRODUCT($E$5:$E$6785,$G$5:$G$6785)</f>
        <v>10163.788709893277</v>
      </c>
    </row>
    <row r="3315" spans="1:8" x14ac:dyDescent="0.2">
      <c r="A3315" s="167" t="s">
        <v>392</v>
      </c>
      <c r="B3315" s="163" t="s">
        <v>654</v>
      </c>
      <c r="C3315" s="164" t="s">
        <v>655</v>
      </c>
      <c r="D3315">
        <v>112.7</v>
      </c>
      <c r="E3315" s="4">
        <v>8859</v>
      </c>
      <c r="F3315">
        <f t="shared" si="102"/>
        <v>6</v>
      </c>
      <c r="G3315" s="6">
        <f t="shared" si="103"/>
        <v>2.4451266266449672</v>
      </c>
      <c r="H3315" s="4">
        <f>E3315*G3315*Inputs!$B$4/SUMPRODUCT($E$5:$E$6785,$G$5:$G$6785)</f>
        <v>10005.711337330968</v>
      </c>
    </row>
    <row r="3316" spans="1:8" x14ac:dyDescent="0.2">
      <c r="A3316" s="167" t="s">
        <v>392</v>
      </c>
      <c r="B3316" s="163" t="s">
        <v>656</v>
      </c>
      <c r="C3316" s="164" t="s">
        <v>657</v>
      </c>
      <c r="D3316">
        <v>129.19999999999999</v>
      </c>
      <c r="E3316" s="4">
        <v>8123</v>
      </c>
      <c r="F3316">
        <f t="shared" si="102"/>
        <v>7</v>
      </c>
      <c r="G3316" s="6">
        <f t="shared" si="103"/>
        <v>2.9238940129502371</v>
      </c>
      <c r="H3316" s="4">
        <f>E3316*G3316*Inputs!$B$4/SUMPRODUCT($E$5:$E$6785,$G$5:$G$6785)</f>
        <v>10970.84279570171</v>
      </c>
    </row>
    <row r="3317" spans="1:8" x14ac:dyDescent="0.2">
      <c r="A3317" s="167" t="s">
        <v>392</v>
      </c>
      <c r="B3317" s="163" t="s">
        <v>658</v>
      </c>
      <c r="C3317" s="164" t="s">
        <v>659</v>
      </c>
      <c r="D3317">
        <v>148.30000000000001</v>
      </c>
      <c r="E3317" s="4">
        <v>12798</v>
      </c>
      <c r="F3317">
        <f t="shared" si="102"/>
        <v>8</v>
      </c>
      <c r="G3317" s="6">
        <f t="shared" si="103"/>
        <v>3.4964063234208851</v>
      </c>
      <c r="H3317" s="4">
        <f>E3317*G3317*Inputs!$B$4/SUMPRODUCT($E$5:$E$6785,$G$5:$G$6785)</f>
        <v>20669.306986532603</v>
      </c>
    </row>
    <row r="3318" spans="1:8" x14ac:dyDescent="0.2">
      <c r="A3318" s="167" t="s">
        <v>662</v>
      </c>
      <c r="B3318" s="163" t="s">
        <v>660</v>
      </c>
      <c r="C3318" s="164" t="s">
        <v>661</v>
      </c>
      <c r="D3318">
        <v>115.8</v>
      </c>
      <c r="E3318" s="4">
        <v>6210</v>
      </c>
      <c r="F3318">
        <f t="shared" si="102"/>
        <v>6</v>
      </c>
      <c r="G3318" s="6">
        <f t="shared" si="103"/>
        <v>2.4451266266449672</v>
      </c>
      <c r="H3318" s="4">
        <f>E3318*G3318*Inputs!$B$4/SUMPRODUCT($E$5:$E$6785,$G$5:$G$6785)</f>
        <v>7013.8240664663417</v>
      </c>
    </row>
    <row r="3319" spans="1:8" x14ac:dyDescent="0.2">
      <c r="A3319" s="167" t="s">
        <v>662</v>
      </c>
      <c r="B3319" s="163" t="s">
        <v>663</v>
      </c>
      <c r="C3319" s="164" t="s">
        <v>664</v>
      </c>
      <c r="D3319">
        <v>86.5</v>
      </c>
      <c r="E3319" s="4">
        <v>5644</v>
      </c>
      <c r="F3319">
        <f t="shared" si="102"/>
        <v>3</v>
      </c>
      <c r="G3319" s="6">
        <f t="shared" si="103"/>
        <v>1.4299489790507947</v>
      </c>
      <c r="H3319" s="4">
        <f>E3319*G3319*Inputs!$B$4/SUMPRODUCT($E$5:$E$6785,$G$5:$G$6785)</f>
        <v>3727.9446860422358</v>
      </c>
    </row>
    <row r="3320" spans="1:8" x14ac:dyDescent="0.2">
      <c r="A3320" s="167" t="s">
        <v>662</v>
      </c>
      <c r="B3320" s="163" t="s">
        <v>665</v>
      </c>
      <c r="C3320" s="164" t="s">
        <v>666</v>
      </c>
      <c r="D3320">
        <v>92.4</v>
      </c>
      <c r="E3320" s="4">
        <v>9226</v>
      </c>
      <c r="F3320">
        <f t="shared" si="102"/>
        <v>4</v>
      </c>
      <c r="G3320" s="6">
        <f t="shared" si="103"/>
        <v>1.7099397688077311</v>
      </c>
      <c r="H3320" s="4">
        <f>E3320*G3320*Inputs!$B$4/SUMPRODUCT($E$5:$E$6785,$G$5:$G$6785)</f>
        <v>7287.1242739955342</v>
      </c>
    </row>
    <row r="3321" spans="1:8" x14ac:dyDescent="0.2">
      <c r="A3321" s="167" t="s">
        <v>662</v>
      </c>
      <c r="B3321" s="163" t="s">
        <v>667</v>
      </c>
      <c r="C3321" s="164" t="s">
        <v>668</v>
      </c>
      <c r="D3321">
        <v>106.4</v>
      </c>
      <c r="E3321" s="4">
        <v>5792</v>
      </c>
      <c r="F3321">
        <f t="shared" si="102"/>
        <v>5</v>
      </c>
      <c r="G3321" s="6">
        <f t="shared" si="103"/>
        <v>2.0447540826884101</v>
      </c>
      <c r="H3321" s="4">
        <f>E3321*G3321*Inputs!$B$4/SUMPRODUCT($E$5:$E$6785,$G$5:$G$6785)</f>
        <v>5470.5570307315174</v>
      </c>
    </row>
    <row r="3322" spans="1:8" x14ac:dyDescent="0.2">
      <c r="A3322" s="167" t="s">
        <v>662</v>
      </c>
      <c r="B3322" s="163" t="s">
        <v>669</v>
      </c>
      <c r="C3322" s="164" t="s">
        <v>670</v>
      </c>
      <c r="D3322">
        <v>81.8</v>
      </c>
      <c r="E3322" s="4">
        <v>5775</v>
      </c>
      <c r="F3322">
        <f t="shared" si="102"/>
        <v>3</v>
      </c>
      <c r="G3322" s="6">
        <f t="shared" si="103"/>
        <v>1.4299489790507947</v>
      </c>
      <c r="H3322" s="4">
        <f>E3322*G3322*Inputs!$B$4/SUMPRODUCT($E$5:$E$6785,$G$5:$G$6785)</f>
        <v>3814.4721052257109</v>
      </c>
    </row>
    <row r="3323" spans="1:8" x14ac:dyDescent="0.2">
      <c r="A3323" s="167" t="s">
        <v>662</v>
      </c>
      <c r="B3323" s="163" t="s">
        <v>671</v>
      </c>
      <c r="C3323" s="164" t="s">
        <v>672</v>
      </c>
      <c r="D3323">
        <v>153.5</v>
      </c>
      <c r="E3323" s="4">
        <v>7139</v>
      </c>
      <c r="F3323">
        <f t="shared" si="102"/>
        <v>9</v>
      </c>
      <c r="G3323" s="6">
        <f t="shared" si="103"/>
        <v>4.1810192586709229</v>
      </c>
      <c r="H3323" s="4">
        <f>E3323*G3323*Inputs!$B$4/SUMPRODUCT($E$5:$E$6785,$G$5:$G$6785)</f>
        <v>13787.37102099392</v>
      </c>
    </row>
    <row r="3324" spans="1:8" x14ac:dyDescent="0.2">
      <c r="A3324" s="167" t="s">
        <v>662</v>
      </c>
      <c r="B3324" s="163" t="s">
        <v>673</v>
      </c>
      <c r="C3324" s="164" t="s">
        <v>674</v>
      </c>
      <c r="D3324">
        <v>103.2</v>
      </c>
      <c r="E3324" s="4">
        <v>7909</v>
      </c>
      <c r="F3324">
        <f t="shared" si="102"/>
        <v>5</v>
      </c>
      <c r="G3324" s="6">
        <f t="shared" si="103"/>
        <v>2.0447540826884101</v>
      </c>
      <c r="H3324" s="4">
        <f>E3324*G3324*Inputs!$B$4/SUMPRODUCT($E$5:$E$6785,$G$5:$G$6785)</f>
        <v>7470.068293517882</v>
      </c>
    </row>
    <row r="3325" spans="1:8" x14ac:dyDescent="0.2">
      <c r="A3325" s="167" t="s">
        <v>662</v>
      </c>
      <c r="B3325" s="163" t="s">
        <v>675</v>
      </c>
      <c r="C3325" s="164" t="s">
        <v>676</v>
      </c>
      <c r="D3325">
        <v>137.1</v>
      </c>
      <c r="E3325" s="4">
        <v>5986</v>
      </c>
      <c r="F3325">
        <f t="shared" si="102"/>
        <v>8</v>
      </c>
      <c r="G3325" s="6">
        <f t="shared" si="103"/>
        <v>3.4964063234208851</v>
      </c>
      <c r="H3325" s="4">
        <f>E3325*G3325*Inputs!$B$4/SUMPRODUCT($E$5:$E$6785,$G$5:$G$6785)</f>
        <v>9667.641164352568</v>
      </c>
    </row>
    <row r="3326" spans="1:8" x14ac:dyDescent="0.2">
      <c r="A3326" s="167" t="s">
        <v>662</v>
      </c>
      <c r="B3326" s="163" t="s">
        <v>677</v>
      </c>
      <c r="C3326" s="164" t="s">
        <v>678</v>
      </c>
      <c r="D3326">
        <v>131.19999999999999</v>
      </c>
      <c r="E3326" s="4">
        <v>6207</v>
      </c>
      <c r="F3326">
        <f t="shared" si="102"/>
        <v>7</v>
      </c>
      <c r="G3326" s="6">
        <f t="shared" si="103"/>
        <v>2.9238940129502371</v>
      </c>
      <c r="H3326" s="4">
        <f>E3326*G3326*Inputs!$B$4/SUMPRODUCT($E$5:$E$6785,$G$5:$G$6785)</f>
        <v>8383.1123024646713</v>
      </c>
    </row>
    <row r="3327" spans="1:8" x14ac:dyDescent="0.2">
      <c r="A3327" s="167" t="s">
        <v>662</v>
      </c>
      <c r="B3327" s="163" t="s">
        <v>679</v>
      </c>
      <c r="C3327" s="164" t="s">
        <v>680</v>
      </c>
      <c r="D3327">
        <v>124.1</v>
      </c>
      <c r="E3327" s="4">
        <v>6699</v>
      </c>
      <c r="F3327">
        <f t="shared" si="102"/>
        <v>7</v>
      </c>
      <c r="G3327" s="6">
        <f t="shared" si="103"/>
        <v>2.9238940129502371</v>
      </c>
      <c r="H3327" s="4">
        <f>E3327*G3327*Inputs!$B$4/SUMPRODUCT($E$5:$E$6785,$G$5:$G$6785)</f>
        <v>9047.6025961351424</v>
      </c>
    </row>
    <row r="3328" spans="1:8" x14ac:dyDescent="0.2">
      <c r="A3328" s="167" t="s">
        <v>662</v>
      </c>
      <c r="B3328" s="163" t="s">
        <v>681</v>
      </c>
      <c r="C3328" s="164" t="s">
        <v>682</v>
      </c>
      <c r="D3328">
        <v>113.7</v>
      </c>
      <c r="E3328" s="4">
        <v>8328</v>
      </c>
      <c r="F3328">
        <f t="shared" si="102"/>
        <v>6</v>
      </c>
      <c r="G3328" s="6">
        <f t="shared" si="103"/>
        <v>2.4451266266449672</v>
      </c>
      <c r="H3328" s="4">
        <f>E3328*G3328*Inputs!$B$4/SUMPRODUCT($E$5:$E$6785,$G$5:$G$6785)</f>
        <v>9405.9785548360214</v>
      </c>
    </row>
    <row r="3329" spans="1:8" x14ac:dyDescent="0.2">
      <c r="A3329" s="167" t="s">
        <v>662</v>
      </c>
      <c r="B3329" s="163" t="s">
        <v>683</v>
      </c>
      <c r="C3329" s="164" t="s">
        <v>684</v>
      </c>
      <c r="D3329">
        <v>155.1</v>
      </c>
      <c r="E3329" s="4">
        <v>6654</v>
      </c>
      <c r="F3329">
        <f t="shared" si="102"/>
        <v>9</v>
      </c>
      <c r="G3329" s="6">
        <f t="shared" si="103"/>
        <v>4.1810192586709229</v>
      </c>
      <c r="H3329" s="4">
        <f>E3329*G3329*Inputs!$B$4/SUMPRODUCT($E$5:$E$6785,$G$5:$G$6785)</f>
        <v>12850.702727790103</v>
      </c>
    </row>
    <row r="3330" spans="1:8" x14ac:dyDescent="0.2">
      <c r="A3330" s="167" t="s">
        <v>662</v>
      </c>
      <c r="B3330" s="163" t="s">
        <v>685</v>
      </c>
      <c r="C3330" s="164" t="s">
        <v>686</v>
      </c>
      <c r="D3330">
        <v>134.30000000000001</v>
      </c>
      <c r="E3330" s="4">
        <v>7415</v>
      </c>
      <c r="F3330">
        <f t="shared" si="102"/>
        <v>7</v>
      </c>
      <c r="G3330" s="6">
        <f t="shared" si="103"/>
        <v>2.9238940129502371</v>
      </c>
      <c r="H3330" s="4">
        <f>E3330*G3330*Inputs!$B$4/SUMPRODUCT($E$5:$E$6785,$G$5:$G$6785)</f>
        <v>10014.625056029568</v>
      </c>
    </row>
    <row r="3331" spans="1:8" x14ac:dyDescent="0.2">
      <c r="A3331" s="167" t="s">
        <v>662</v>
      </c>
      <c r="B3331" s="163" t="s">
        <v>687</v>
      </c>
      <c r="C3331" s="164" t="s">
        <v>688</v>
      </c>
      <c r="D3331">
        <v>114</v>
      </c>
      <c r="E3331" s="4">
        <v>6963</v>
      </c>
      <c r="F3331">
        <f t="shared" si="102"/>
        <v>6</v>
      </c>
      <c r="G3331" s="6">
        <f t="shared" si="103"/>
        <v>2.4451266266449672</v>
      </c>
      <c r="H3331" s="4">
        <f>E3331*G3331*Inputs!$B$4/SUMPRODUCT($E$5:$E$6785,$G$5:$G$6785)</f>
        <v>7864.2925885354489</v>
      </c>
    </row>
    <row r="3332" spans="1:8" x14ac:dyDescent="0.2">
      <c r="A3332" s="167" t="s">
        <v>662</v>
      </c>
      <c r="B3332" s="163" t="s">
        <v>689</v>
      </c>
      <c r="C3332" s="164" t="s">
        <v>690</v>
      </c>
      <c r="D3332">
        <v>191.8</v>
      </c>
      <c r="E3332" s="4">
        <v>7794</v>
      </c>
      <c r="F3332">
        <f t="shared" si="102"/>
        <v>10</v>
      </c>
      <c r="G3332" s="6">
        <f t="shared" si="103"/>
        <v>4.9996826525224378</v>
      </c>
      <c r="H3332" s="4">
        <f>E3332*G3332*Inputs!$B$4/SUMPRODUCT($E$5:$E$6785,$G$5:$G$6785)</f>
        <v>17999.678713352369</v>
      </c>
    </row>
    <row r="3333" spans="1:8" x14ac:dyDescent="0.2">
      <c r="A3333" s="167" t="s">
        <v>662</v>
      </c>
      <c r="B3333" s="163" t="s">
        <v>691</v>
      </c>
      <c r="C3333" s="164" t="s">
        <v>692</v>
      </c>
      <c r="D3333">
        <v>135.19999999999999</v>
      </c>
      <c r="E3333" s="4">
        <v>6449</v>
      </c>
      <c r="F3333">
        <f t="shared" si="102"/>
        <v>7</v>
      </c>
      <c r="G3333" s="6">
        <f t="shared" si="103"/>
        <v>2.9238940129502371</v>
      </c>
      <c r="H3333" s="4">
        <f>E3333*G3333*Inputs!$B$4/SUMPRODUCT($E$5:$E$6785,$G$5:$G$6785)</f>
        <v>8709.9550891887629</v>
      </c>
    </row>
    <row r="3334" spans="1:8" x14ac:dyDescent="0.2">
      <c r="A3334" s="167" t="s">
        <v>662</v>
      </c>
      <c r="B3334" s="163" t="s">
        <v>693</v>
      </c>
      <c r="C3334" s="164" t="s">
        <v>694</v>
      </c>
      <c r="D3334">
        <v>101.1</v>
      </c>
      <c r="E3334" s="4">
        <v>6584</v>
      </c>
      <c r="F3334">
        <f t="shared" ref="F3334:F3397" si="104">VLOOKUP(D3334,$K$5:$L$15,2)</f>
        <v>5</v>
      </c>
      <c r="G3334" s="6">
        <f t="shared" ref="G3334:G3397" si="105">VLOOKUP(F3334,$L$5:$M$15,2,0)</f>
        <v>2.0447540826884101</v>
      </c>
      <c r="H3334" s="4">
        <f>E3334*G3334*Inputs!$B$4/SUMPRODUCT($E$5:$E$6785,$G$5:$G$6785)</f>
        <v>6218.6028125580642</v>
      </c>
    </row>
    <row r="3335" spans="1:8" x14ac:dyDescent="0.2">
      <c r="A3335" s="167" t="s">
        <v>662</v>
      </c>
      <c r="B3335" s="163" t="s">
        <v>695</v>
      </c>
      <c r="C3335" s="164" t="s">
        <v>696</v>
      </c>
      <c r="D3335">
        <v>115.6</v>
      </c>
      <c r="E3335" s="4">
        <v>8743</v>
      </c>
      <c r="F3335">
        <f t="shared" si="104"/>
        <v>6</v>
      </c>
      <c r="G3335" s="6">
        <f t="shared" si="105"/>
        <v>2.4451266266449672</v>
      </c>
      <c r="H3335" s="4">
        <f>E3335*G3335*Inputs!$B$4/SUMPRODUCT($E$5:$E$6785,$G$5:$G$6785)</f>
        <v>9874.6962662021288</v>
      </c>
    </row>
    <row r="3336" spans="1:8" x14ac:dyDescent="0.2">
      <c r="A3336" s="167" t="s">
        <v>662</v>
      </c>
      <c r="B3336" s="163" t="s">
        <v>697</v>
      </c>
      <c r="C3336" s="164" t="s">
        <v>698</v>
      </c>
      <c r="D3336">
        <v>99.3</v>
      </c>
      <c r="E3336" s="4">
        <v>5950</v>
      </c>
      <c r="F3336">
        <f t="shared" si="104"/>
        <v>5</v>
      </c>
      <c r="G3336" s="6">
        <f t="shared" si="105"/>
        <v>2.0447540826884101</v>
      </c>
      <c r="H3336" s="4">
        <f>E3336*G3336*Inputs!$B$4/SUMPRODUCT($E$5:$E$6785,$G$5:$G$6785)</f>
        <v>5619.7883861969158</v>
      </c>
    </row>
    <row r="3337" spans="1:8" x14ac:dyDescent="0.2">
      <c r="A3337" s="167" t="s">
        <v>662</v>
      </c>
      <c r="B3337" s="163" t="s">
        <v>699</v>
      </c>
      <c r="C3337" s="164" t="s">
        <v>700</v>
      </c>
      <c r="D3337">
        <v>164.6</v>
      </c>
      <c r="E3337" s="4">
        <v>6509</v>
      </c>
      <c r="F3337">
        <f t="shared" si="104"/>
        <v>9</v>
      </c>
      <c r="G3337" s="6">
        <f t="shared" si="105"/>
        <v>4.1810192586709229</v>
      </c>
      <c r="H3337" s="4">
        <f>E3337*G3337*Inputs!$B$4/SUMPRODUCT($E$5:$E$6785,$G$5:$G$6785)</f>
        <v>12570.667877244632</v>
      </c>
    </row>
    <row r="3338" spans="1:8" x14ac:dyDescent="0.2">
      <c r="A3338" s="167" t="s">
        <v>662</v>
      </c>
      <c r="B3338" s="163" t="s">
        <v>701</v>
      </c>
      <c r="C3338" s="164" t="s">
        <v>702</v>
      </c>
      <c r="D3338">
        <v>110</v>
      </c>
      <c r="E3338" s="4">
        <v>6038</v>
      </c>
      <c r="F3338">
        <f t="shared" si="104"/>
        <v>5</v>
      </c>
      <c r="G3338" s="6">
        <f t="shared" si="105"/>
        <v>2.0447540826884101</v>
      </c>
      <c r="H3338" s="4">
        <f>E3338*G3338*Inputs!$B$4/SUMPRODUCT($E$5:$E$6785,$G$5:$G$6785)</f>
        <v>5702.9045841776424</v>
      </c>
    </row>
    <row r="3339" spans="1:8" x14ac:dyDescent="0.2">
      <c r="A3339" s="167" t="s">
        <v>662</v>
      </c>
      <c r="B3339" s="163" t="s">
        <v>703</v>
      </c>
      <c r="C3339" s="164" t="s">
        <v>704</v>
      </c>
      <c r="D3339">
        <v>117.8</v>
      </c>
      <c r="E3339" s="4">
        <v>6860</v>
      </c>
      <c r="F3339">
        <f t="shared" si="104"/>
        <v>6</v>
      </c>
      <c r="G3339" s="6">
        <f t="shared" si="105"/>
        <v>2.4451266266449672</v>
      </c>
      <c r="H3339" s="4">
        <f>E3339*G3339*Inputs!$B$4/SUMPRODUCT($E$5:$E$6785,$G$5:$G$6785)</f>
        <v>7747.960240895186</v>
      </c>
    </row>
    <row r="3340" spans="1:8" x14ac:dyDescent="0.2">
      <c r="A3340" s="167" t="s">
        <v>662</v>
      </c>
      <c r="B3340" s="163" t="s">
        <v>705</v>
      </c>
      <c r="C3340" s="164" t="s">
        <v>706</v>
      </c>
      <c r="D3340">
        <v>107.2</v>
      </c>
      <c r="E3340" s="4">
        <v>5872</v>
      </c>
      <c r="F3340">
        <f t="shared" si="104"/>
        <v>5</v>
      </c>
      <c r="G3340" s="6">
        <f t="shared" si="105"/>
        <v>2.0447540826884101</v>
      </c>
      <c r="H3340" s="4">
        <f>E3340*G3340*Inputs!$B$4/SUMPRODUCT($E$5:$E$6785,$G$5:$G$6785)</f>
        <v>5546.1172107139973</v>
      </c>
    </row>
    <row r="3341" spans="1:8" x14ac:dyDescent="0.2">
      <c r="A3341" s="167" t="s">
        <v>662</v>
      </c>
      <c r="B3341" s="163" t="s">
        <v>707</v>
      </c>
      <c r="C3341" s="164" t="s">
        <v>708</v>
      </c>
      <c r="D3341">
        <v>91.4</v>
      </c>
      <c r="E3341" s="4">
        <v>7084</v>
      </c>
      <c r="F3341">
        <f t="shared" si="104"/>
        <v>4</v>
      </c>
      <c r="G3341" s="6">
        <f t="shared" si="105"/>
        <v>1.7099397688077311</v>
      </c>
      <c r="H3341" s="4">
        <f>E3341*G3341*Inputs!$B$4/SUMPRODUCT($E$5:$E$6785,$G$5:$G$6785)</f>
        <v>5595.2729630375425</v>
      </c>
    </row>
    <row r="3342" spans="1:8" x14ac:dyDescent="0.2">
      <c r="A3342" s="167" t="s">
        <v>662</v>
      </c>
      <c r="B3342" s="163" t="s">
        <v>709</v>
      </c>
      <c r="C3342" s="164" t="s">
        <v>710</v>
      </c>
      <c r="D3342">
        <v>129.9</v>
      </c>
      <c r="E3342" s="4">
        <v>6880</v>
      </c>
      <c r="F3342">
        <f t="shared" si="104"/>
        <v>7</v>
      </c>
      <c r="G3342" s="6">
        <f t="shared" si="105"/>
        <v>2.9238940129502371</v>
      </c>
      <c r="H3342" s="4">
        <f>E3342*G3342*Inputs!$B$4/SUMPRODUCT($E$5:$E$6785,$G$5:$G$6785)</f>
        <v>9292.0593911643209</v>
      </c>
    </row>
    <row r="3343" spans="1:8" x14ac:dyDescent="0.2">
      <c r="A3343" s="167" t="s">
        <v>662</v>
      </c>
      <c r="B3343" s="163" t="s">
        <v>711</v>
      </c>
      <c r="C3343" s="164" t="s">
        <v>712</v>
      </c>
      <c r="D3343">
        <v>111.1</v>
      </c>
      <c r="E3343" s="4">
        <v>6142</v>
      </c>
      <c r="F3343">
        <f t="shared" si="104"/>
        <v>5</v>
      </c>
      <c r="G3343" s="6">
        <f t="shared" si="105"/>
        <v>2.0447540826884101</v>
      </c>
      <c r="H3343" s="4">
        <f>E3343*G3343*Inputs!$B$4/SUMPRODUCT($E$5:$E$6785,$G$5:$G$6785)</f>
        <v>5801.1328181548661</v>
      </c>
    </row>
    <row r="3344" spans="1:8" x14ac:dyDescent="0.2">
      <c r="A3344" s="167" t="s">
        <v>662</v>
      </c>
      <c r="B3344" s="163" t="s">
        <v>713</v>
      </c>
      <c r="C3344" s="164" t="s">
        <v>714</v>
      </c>
      <c r="D3344">
        <v>140.19999999999999</v>
      </c>
      <c r="E3344" s="4">
        <v>7506</v>
      </c>
      <c r="F3344">
        <f t="shared" si="104"/>
        <v>8</v>
      </c>
      <c r="G3344" s="6">
        <f t="shared" si="105"/>
        <v>3.4964063234208851</v>
      </c>
      <c r="H3344" s="4">
        <f>E3344*G3344*Inputs!$B$4/SUMPRODUCT($E$5:$E$6785,$G$5:$G$6785)</f>
        <v>12122.504941468489</v>
      </c>
    </row>
    <row r="3345" spans="1:8" x14ac:dyDescent="0.2">
      <c r="A3345" s="167" t="s">
        <v>662</v>
      </c>
      <c r="B3345" s="163" t="s">
        <v>715</v>
      </c>
      <c r="C3345" s="164" t="s">
        <v>716</v>
      </c>
      <c r="D3345">
        <v>74.400000000000006</v>
      </c>
      <c r="E3345" s="4">
        <v>5522</v>
      </c>
      <c r="F3345">
        <f t="shared" si="104"/>
        <v>3</v>
      </c>
      <c r="G3345" s="6">
        <f t="shared" si="105"/>
        <v>1.4299489790507947</v>
      </c>
      <c r="H3345" s="4">
        <f>E3345*G3345*Inputs!$B$4/SUMPRODUCT($E$5:$E$6785,$G$5:$G$6785)</f>
        <v>3647.3618987110603</v>
      </c>
    </row>
    <row r="3346" spans="1:8" x14ac:dyDescent="0.2">
      <c r="A3346" s="167" t="s">
        <v>662</v>
      </c>
      <c r="B3346" s="163" t="s">
        <v>717</v>
      </c>
      <c r="C3346" s="164" t="s">
        <v>718</v>
      </c>
      <c r="D3346">
        <v>106.1</v>
      </c>
      <c r="E3346" s="4">
        <v>6337</v>
      </c>
      <c r="F3346">
        <f t="shared" si="104"/>
        <v>5</v>
      </c>
      <c r="G3346" s="6">
        <f t="shared" si="105"/>
        <v>2.0447540826884101</v>
      </c>
      <c r="H3346" s="4">
        <f>E3346*G3346*Inputs!$B$4/SUMPRODUCT($E$5:$E$6785,$G$5:$G$6785)</f>
        <v>5985.310756862159</v>
      </c>
    </row>
    <row r="3347" spans="1:8" x14ac:dyDescent="0.2">
      <c r="A3347" s="167" t="s">
        <v>662</v>
      </c>
      <c r="B3347" s="163" t="s">
        <v>719</v>
      </c>
      <c r="C3347" s="164" t="s">
        <v>720</v>
      </c>
      <c r="D3347">
        <v>57.3</v>
      </c>
      <c r="E3347" s="4">
        <v>6107</v>
      </c>
      <c r="F3347">
        <f t="shared" si="104"/>
        <v>1</v>
      </c>
      <c r="G3347" s="6">
        <f t="shared" si="105"/>
        <v>1</v>
      </c>
      <c r="H3347" s="4">
        <f>E3347*G3347*Inputs!$B$4/SUMPRODUCT($E$5:$E$6785,$G$5:$G$6785)</f>
        <v>2820.9139124587332</v>
      </c>
    </row>
    <row r="3348" spans="1:8" x14ac:dyDescent="0.2">
      <c r="A3348" s="167" t="s">
        <v>662</v>
      </c>
      <c r="B3348" s="163" t="s">
        <v>721</v>
      </c>
      <c r="C3348" s="164" t="s">
        <v>722</v>
      </c>
      <c r="D3348">
        <v>118.4</v>
      </c>
      <c r="E3348" s="4">
        <v>6884</v>
      </c>
      <c r="F3348">
        <f t="shared" si="104"/>
        <v>6</v>
      </c>
      <c r="G3348" s="6">
        <f t="shared" si="105"/>
        <v>2.4451266266449672</v>
      </c>
      <c r="H3348" s="4">
        <f>E3348*G3348*Inputs!$B$4/SUMPRODUCT($E$5:$E$6785,$G$5:$G$6785)</f>
        <v>7775.0668073356355</v>
      </c>
    </row>
    <row r="3349" spans="1:8" x14ac:dyDescent="0.2">
      <c r="A3349" s="167" t="s">
        <v>662</v>
      </c>
      <c r="B3349" s="163" t="s">
        <v>723</v>
      </c>
      <c r="C3349" s="164" t="s">
        <v>724</v>
      </c>
      <c r="D3349">
        <v>94.9</v>
      </c>
      <c r="E3349" s="4">
        <v>5777</v>
      </c>
      <c r="F3349">
        <f t="shared" si="104"/>
        <v>4</v>
      </c>
      <c r="G3349" s="6">
        <f t="shared" si="105"/>
        <v>1.7099397688077311</v>
      </c>
      <c r="H3349" s="4">
        <f>E3349*G3349*Inputs!$B$4/SUMPRODUCT($E$5:$E$6785,$G$5:$G$6785)</f>
        <v>4562.943521664015</v>
      </c>
    </row>
    <row r="3350" spans="1:8" x14ac:dyDescent="0.2">
      <c r="A3350" s="167" t="s">
        <v>662</v>
      </c>
      <c r="B3350" s="163" t="s">
        <v>725</v>
      </c>
      <c r="C3350" s="164" t="s">
        <v>726</v>
      </c>
      <c r="D3350">
        <v>90.2</v>
      </c>
      <c r="E3350" s="4">
        <v>6061</v>
      </c>
      <c r="F3350">
        <f t="shared" si="104"/>
        <v>4</v>
      </c>
      <c r="G3350" s="6">
        <f t="shared" si="105"/>
        <v>1.7099397688077311</v>
      </c>
      <c r="H3350" s="4">
        <f>E3350*G3350*Inputs!$B$4/SUMPRODUCT($E$5:$E$6785,$G$5:$G$6785)</f>
        <v>4787.2599419777725</v>
      </c>
    </row>
    <row r="3351" spans="1:8" x14ac:dyDescent="0.2">
      <c r="A3351" s="167" t="s">
        <v>662</v>
      </c>
      <c r="B3351" s="163" t="s">
        <v>727</v>
      </c>
      <c r="C3351" s="164" t="s">
        <v>728</v>
      </c>
      <c r="D3351">
        <v>82.5</v>
      </c>
      <c r="E3351" s="4">
        <v>6064</v>
      </c>
      <c r="F3351">
        <f t="shared" si="104"/>
        <v>3</v>
      </c>
      <c r="G3351" s="6">
        <f t="shared" si="105"/>
        <v>1.4299489790507947</v>
      </c>
      <c r="H3351" s="4">
        <f>E3351*G3351*Inputs!$B$4/SUMPRODUCT($E$5:$E$6785,$G$5:$G$6785)</f>
        <v>4005.36083914956</v>
      </c>
    </row>
    <row r="3352" spans="1:8" x14ac:dyDescent="0.2">
      <c r="A3352" s="167" t="s">
        <v>662</v>
      </c>
      <c r="B3352" s="163" t="s">
        <v>729</v>
      </c>
      <c r="C3352" s="164" t="s">
        <v>730</v>
      </c>
      <c r="D3352">
        <v>67.400000000000006</v>
      </c>
      <c r="E3352" s="4">
        <v>8037</v>
      </c>
      <c r="F3352">
        <f t="shared" si="104"/>
        <v>2</v>
      </c>
      <c r="G3352" s="6">
        <f t="shared" si="105"/>
        <v>1.195804741189294</v>
      </c>
      <c r="H3352" s="4">
        <f>E3352*G3352*Inputs!$B$4/SUMPRODUCT($E$5:$E$6785,$G$5:$G$6785)</f>
        <v>4439.3169396736757</v>
      </c>
    </row>
    <row r="3353" spans="1:8" x14ac:dyDescent="0.2">
      <c r="A3353" s="167" t="s">
        <v>662</v>
      </c>
      <c r="B3353" s="163" t="s">
        <v>731</v>
      </c>
      <c r="C3353" s="164" t="s">
        <v>732</v>
      </c>
      <c r="D3353">
        <v>83.8</v>
      </c>
      <c r="E3353" s="4">
        <v>7305</v>
      </c>
      <c r="F3353">
        <f t="shared" si="104"/>
        <v>3</v>
      </c>
      <c r="G3353" s="6">
        <f t="shared" si="105"/>
        <v>1.4299489790507947</v>
      </c>
      <c r="H3353" s="4">
        <f>E3353*G3353*Inputs!$B$4/SUMPRODUCT($E$5:$E$6785,$G$5:$G$6785)</f>
        <v>4825.059520116678</v>
      </c>
    </row>
    <row r="3354" spans="1:8" x14ac:dyDescent="0.2">
      <c r="A3354" s="167" t="s">
        <v>662</v>
      </c>
      <c r="B3354" s="163" t="s">
        <v>733</v>
      </c>
      <c r="C3354" s="164" t="s">
        <v>734</v>
      </c>
      <c r="D3354">
        <v>94.7</v>
      </c>
      <c r="E3354" s="4">
        <v>6213</v>
      </c>
      <c r="F3354">
        <f t="shared" si="104"/>
        <v>4</v>
      </c>
      <c r="G3354" s="6">
        <f t="shared" si="105"/>
        <v>1.7099397688077311</v>
      </c>
      <c r="H3354" s="4">
        <f>E3354*G3354*Inputs!$B$4/SUMPRODUCT($E$5:$E$6785,$G$5:$G$6785)</f>
        <v>4907.3166176386576</v>
      </c>
    </row>
    <row r="3355" spans="1:8" x14ac:dyDescent="0.2">
      <c r="A3355" s="167" t="s">
        <v>662</v>
      </c>
      <c r="B3355" s="163" t="s">
        <v>735</v>
      </c>
      <c r="C3355" s="164" t="s">
        <v>736</v>
      </c>
      <c r="D3355">
        <v>101.4</v>
      </c>
      <c r="E3355" s="4">
        <v>8034</v>
      </c>
      <c r="F3355">
        <f t="shared" si="104"/>
        <v>5</v>
      </c>
      <c r="G3355" s="6">
        <f t="shared" si="105"/>
        <v>2.0447540826884101</v>
      </c>
      <c r="H3355" s="4">
        <f>E3355*G3355*Inputs!$B$4/SUMPRODUCT($E$5:$E$6785,$G$5:$G$6785)</f>
        <v>7588.1310747405068</v>
      </c>
    </row>
    <row r="3356" spans="1:8" x14ac:dyDescent="0.2">
      <c r="A3356" s="167" t="s">
        <v>739</v>
      </c>
      <c r="B3356" s="163" t="s">
        <v>737</v>
      </c>
      <c r="C3356" s="164" t="s">
        <v>738</v>
      </c>
      <c r="D3356">
        <v>74.8</v>
      </c>
      <c r="E3356" s="4">
        <v>5994</v>
      </c>
      <c r="F3356">
        <f t="shared" si="104"/>
        <v>3</v>
      </c>
      <c r="G3356" s="6">
        <f t="shared" si="105"/>
        <v>1.4299489790507947</v>
      </c>
      <c r="H3356" s="4">
        <f>E3356*G3356*Inputs!$B$4/SUMPRODUCT($E$5:$E$6785,$G$5:$G$6785)</f>
        <v>3959.1248136316726</v>
      </c>
    </row>
    <row r="3357" spans="1:8" x14ac:dyDescent="0.2">
      <c r="A3357" s="167" t="s">
        <v>739</v>
      </c>
      <c r="B3357" s="163" t="s">
        <v>740</v>
      </c>
      <c r="C3357" s="164" t="s">
        <v>741</v>
      </c>
      <c r="D3357">
        <v>62.1</v>
      </c>
      <c r="E3357" s="4">
        <v>9017</v>
      </c>
      <c r="F3357">
        <f t="shared" si="104"/>
        <v>2</v>
      </c>
      <c r="G3357" s="6">
        <f t="shared" si="105"/>
        <v>1.195804741189294</v>
      </c>
      <c r="H3357" s="4">
        <f>E3357*G3357*Inputs!$B$4/SUMPRODUCT($E$5:$E$6785,$G$5:$G$6785)</f>
        <v>4980.6296932981886</v>
      </c>
    </row>
    <row r="3358" spans="1:8" x14ac:dyDescent="0.2">
      <c r="A3358" s="167" t="s">
        <v>739</v>
      </c>
      <c r="B3358" s="163" t="s">
        <v>742</v>
      </c>
      <c r="C3358" s="164" t="s">
        <v>743</v>
      </c>
      <c r="D3358">
        <v>68</v>
      </c>
      <c r="E3358" s="4">
        <v>10417</v>
      </c>
      <c r="F3358">
        <f t="shared" si="104"/>
        <v>2</v>
      </c>
      <c r="G3358" s="6">
        <f t="shared" si="105"/>
        <v>1.195804741189294</v>
      </c>
      <c r="H3358" s="4">
        <f>E3358*G3358*Inputs!$B$4/SUMPRODUCT($E$5:$E$6785,$G$5:$G$6785)</f>
        <v>5753.9336270474905</v>
      </c>
    </row>
    <row r="3359" spans="1:8" x14ac:dyDescent="0.2">
      <c r="A3359" s="167" t="s">
        <v>739</v>
      </c>
      <c r="B3359" s="163" t="s">
        <v>744</v>
      </c>
      <c r="C3359" s="164" t="s">
        <v>745</v>
      </c>
      <c r="D3359">
        <v>92.7</v>
      </c>
      <c r="E3359" s="4">
        <v>6570</v>
      </c>
      <c r="F3359">
        <f t="shared" si="104"/>
        <v>4</v>
      </c>
      <c r="G3359" s="6">
        <f t="shared" si="105"/>
        <v>1.7099397688077311</v>
      </c>
      <c r="H3359" s="4">
        <f>E3359*G3359*Inputs!$B$4/SUMPRODUCT($E$5:$E$6785,$G$5:$G$6785)</f>
        <v>5189.2918361316561</v>
      </c>
    </row>
    <row r="3360" spans="1:8" x14ac:dyDescent="0.2">
      <c r="A3360" s="167" t="s">
        <v>739</v>
      </c>
      <c r="B3360" s="163" t="s">
        <v>746</v>
      </c>
      <c r="C3360" s="164" t="s">
        <v>747</v>
      </c>
      <c r="D3360">
        <v>66.5</v>
      </c>
      <c r="E3360" s="4">
        <v>7226</v>
      </c>
      <c r="F3360">
        <f t="shared" si="104"/>
        <v>2</v>
      </c>
      <c r="G3360" s="6">
        <f t="shared" si="105"/>
        <v>1.195804741189294</v>
      </c>
      <c r="H3360" s="4">
        <f>E3360*G3360*Inputs!$B$4/SUMPRODUCT($E$5:$E$6785,$G$5:$G$6785)</f>
        <v>3991.3530180517587</v>
      </c>
    </row>
    <row r="3361" spans="1:8" x14ac:dyDescent="0.2">
      <c r="A3361" s="167" t="s">
        <v>739</v>
      </c>
      <c r="B3361" s="163" t="s">
        <v>748</v>
      </c>
      <c r="C3361" s="164" t="s">
        <v>749</v>
      </c>
      <c r="D3361">
        <v>96.1</v>
      </c>
      <c r="E3361" s="4">
        <v>9301</v>
      </c>
      <c r="F3361">
        <f t="shared" si="104"/>
        <v>4</v>
      </c>
      <c r="G3361" s="6">
        <f t="shared" si="105"/>
        <v>1.7099397688077311</v>
      </c>
      <c r="H3361" s="4">
        <f>E3361*G3361*Inputs!$B$4/SUMPRODUCT($E$5:$E$6785,$G$5:$G$6785)</f>
        <v>7346.3627652755758</v>
      </c>
    </row>
    <row r="3362" spans="1:8" x14ac:dyDescent="0.2">
      <c r="A3362" s="167" t="s">
        <v>739</v>
      </c>
      <c r="B3362" s="163" t="s">
        <v>750</v>
      </c>
      <c r="C3362" s="164" t="s">
        <v>751</v>
      </c>
      <c r="D3362">
        <v>117.7</v>
      </c>
      <c r="E3362" s="4">
        <v>9306</v>
      </c>
      <c r="F3362">
        <f t="shared" si="104"/>
        <v>6</v>
      </c>
      <c r="G3362" s="6">
        <f t="shared" si="105"/>
        <v>2.4451266266449672</v>
      </c>
      <c r="H3362" s="4">
        <f>E3362*G3362*Inputs!$B$4/SUMPRODUCT($E$5:$E$6785,$G$5:$G$6785)</f>
        <v>10510.571137284342</v>
      </c>
    </row>
    <row r="3363" spans="1:8" x14ac:dyDescent="0.2">
      <c r="A3363" s="167" t="s">
        <v>739</v>
      </c>
      <c r="B3363" s="163" t="s">
        <v>752</v>
      </c>
      <c r="C3363" s="164" t="s">
        <v>753</v>
      </c>
      <c r="D3363">
        <v>105.4</v>
      </c>
      <c r="E3363" s="4">
        <v>6708</v>
      </c>
      <c r="F3363">
        <f t="shared" si="104"/>
        <v>5</v>
      </c>
      <c r="G3363" s="6">
        <f t="shared" si="105"/>
        <v>2.0447540826884101</v>
      </c>
      <c r="H3363" s="4">
        <f>E3363*G3363*Inputs!$B$4/SUMPRODUCT($E$5:$E$6785,$G$5:$G$6785)</f>
        <v>6335.7210915309079</v>
      </c>
    </row>
    <row r="3364" spans="1:8" x14ac:dyDescent="0.2">
      <c r="A3364" s="167" t="s">
        <v>739</v>
      </c>
      <c r="B3364" s="163" t="s">
        <v>754</v>
      </c>
      <c r="C3364" s="164" t="s">
        <v>755</v>
      </c>
      <c r="D3364">
        <v>93.1</v>
      </c>
      <c r="E3364" s="4">
        <v>9336</v>
      </c>
      <c r="F3364">
        <f t="shared" si="104"/>
        <v>4</v>
      </c>
      <c r="G3364" s="6">
        <f t="shared" si="105"/>
        <v>1.7099397688077311</v>
      </c>
      <c r="H3364" s="4">
        <f>E3364*G3364*Inputs!$B$4/SUMPRODUCT($E$5:$E$6785,$G$5:$G$6785)</f>
        <v>7374.0073945395961</v>
      </c>
    </row>
    <row r="3365" spans="1:8" x14ac:dyDescent="0.2">
      <c r="A3365" s="167" t="s">
        <v>739</v>
      </c>
      <c r="B3365" s="163" t="s">
        <v>7040</v>
      </c>
      <c r="C3365" s="164" t="s">
        <v>7041</v>
      </c>
      <c r="D3365">
        <v>89.9</v>
      </c>
      <c r="E3365" s="4">
        <v>7769</v>
      </c>
      <c r="F3365">
        <f t="shared" si="104"/>
        <v>4</v>
      </c>
      <c r="G3365" s="6">
        <f t="shared" si="105"/>
        <v>1.7099397688077311</v>
      </c>
      <c r="H3365" s="4">
        <f>E3365*G3365*Inputs!$B$4/SUMPRODUCT($E$5:$E$6785,$G$5:$G$6785)</f>
        <v>6136.3178500619233</v>
      </c>
    </row>
    <row r="3366" spans="1:8" x14ac:dyDescent="0.2">
      <c r="A3366" s="167" t="s">
        <v>739</v>
      </c>
      <c r="B3366" s="163" t="s">
        <v>7042</v>
      </c>
      <c r="C3366" s="164" t="s">
        <v>7043</v>
      </c>
      <c r="D3366">
        <v>113.1</v>
      </c>
      <c r="E3366" s="4">
        <v>6847</v>
      </c>
      <c r="F3366">
        <f t="shared" si="104"/>
        <v>6</v>
      </c>
      <c r="G3366" s="6">
        <f t="shared" si="105"/>
        <v>2.4451266266449672</v>
      </c>
      <c r="H3366" s="4">
        <f>E3366*G3366*Inputs!$B$4/SUMPRODUCT($E$5:$E$6785,$G$5:$G$6785)</f>
        <v>7733.2775174066091</v>
      </c>
    </row>
    <row r="3367" spans="1:8" x14ac:dyDescent="0.2">
      <c r="A3367" s="167" t="s">
        <v>739</v>
      </c>
      <c r="B3367" s="163" t="s">
        <v>7044</v>
      </c>
      <c r="C3367" s="164" t="s">
        <v>7045</v>
      </c>
      <c r="D3367">
        <v>62.1</v>
      </c>
      <c r="E3367" s="4">
        <v>6650</v>
      </c>
      <c r="F3367">
        <f t="shared" si="104"/>
        <v>2</v>
      </c>
      <c r="G3367" s="6">
        <f t="shared" si="105"/>
        <v>1.195804741189294</v>
      </c>
      <c r="H3367" s="4">
        <f>E3367*G3367*Inputs!$B$4/SUMPRODUCT($E$5:$E$6785,$G$5:$G$6785)</f>
        <v>3673.1936853091884</v>
      </c>
    </row>
    <row r="3368" spans="1:8" x14ac:dyDescent="0.2">
      <c r="A3368" s="167" t="s">
        <v>739</v>
      </c>
      <c r="B3368" s="163" t="s">
        <v>7046</v>
      </c>
      <c r="C3368" s="164" t="s">
        <v>7047</v>
      </c>
      <c r="D3368">
        <v>98.8</v>
      </c>
      <c r="E3368" s="4">
        <v>6958</v>
      </c>
      <c r="F3368">
        <f t="shared" si="104"/>
        <v>4</v>
      </c>
      <c r="G3368" s="6">
        <f t="shared" si="105"/>
        <v>1.7099397688077311</v>
      </c>
      <c r="H3368" s="4">
        <f>E3368*G3368*Inputs!$B$4/SUMPRODUCT($E$5:$E$6785,$G$5:$G$6785)</f>
        <v>5495.7522976870723</v>
      </c>
    </row>
    <row r="3369" spans="1:8" x14ac:dyDescent="0.2">
      <c r="A3369" s="167" t="s">
        <v>739</v>
      </c>
      <c r="B3369" s="163" t="s">
        <v>7048</v>
      </c>
      <c r="C3369" s="164" t="s">
        <v>7049</v>
      </c>
      <c r="D3369">
        <v>98.3</v>
      </c>
      <c r="E3369" s="4">
        <v>6891</v>
      </c>
      <c r="F3369">
        <f t="shared" si="104"/>
        <v>4</v>
      </c>
      <c r="G3369" s="6">
        <f t="shared" si="105"/>
        <v>1.7099397688077311</v>
      </c>
      <c r="H3369" s="4">
        <f>E3369*G3369*Inputs!$B$4/SUMPRODUCT($E$5:$E$6785,$G$5:$G$6785)</f>
        <v>5442.8325788102347</v>
      </c>
    </row>
    <row r="3370" spans="1:8" x14ac:dyDescent="0.2">
      <c r="A3370" s="167" t="s">
        <v>739</v>
      </c>
      <c r="B3370" s="163" t="s">
        <v>7050</v>
      </c>
      <c r="C3370" s="164" t="s">
        <v>7051</v>
      </c>
      <c r="D3370">
        <v>62.1</v>
      </c>
      <c r="E3370" s="4">
        <v>7548</v>
      </c>
      <c r="F3370">
        <f t="shared" si="104"/>
        <v>2</v>
      </c>
      <c r="G3370" s="6">
        <f t="shared" si="105"/>
        <v>1.195804741189294</v>
      </c>
      <c r="H3370" s="4">
        <f>E3370*G3370*Inputs!$B$4/SUMPRODUCT($E$5:$E$6785,$G$5:$G$6785)</f>
        <v>4169.2129228140984</v>
      </c>
    </row>
    <row r="3371" spans="1:8" x14ac:dyDescent="0.2">
      <c r="A3371" s="167" t="s">
        <v>7054</v>
      </c>
      <c r="B3371" s="163" t="s">
        <v>7052</v>
      </c>
      <c r="C3371" s="164" t="s">
        <v>7053</v>
      </c>
      <c r="D3371">
        <v>89</v>
      </c>
      <c r="E3371" s="4">
        <v>6424</v>
      </c>
      <c r="F3371">
        <f t="shared" si="104"/>
        <v>4</v>
      </c>
      <c r="G3371" s="6">
        <f t="shared" si="105"/>
        <v>1.7099397688077311</v>
      </c>
      <c r="H3371" s="4">
        <f>E3371*G3371*Inputs!$B$4/SUMPRODUCT($E$5:$E$6785,$G$5:$G$6785)</f>
        <v>5073.9742397731752</v>
      </c>
    </row>
    <row r="3372" spans="1:8" x14ac:dyDescent="0.2">
      <c r="A3372" s="167" t="s">
        <v>7054</v>
      </c>
      <c r="B3372" s="163" t="s">
        <v>7055</v>
      </c>
      <c r="C3372" s="164" t="s">
        <v>7056</v>
      </c>
      <c r="D3372">
        <v>83.8</v>
      </c>
      <c r="E3372" s="4">
        <v>5813</v>
      </c>
      <c r="F3372">
        <f t="shared" si="104"/>
        <v>3</v>
      </c>
      <c r="G3372" s="6">
        <f t="shared" si="105"/>
        <v>1.4299489790507947</v>
      </c>
      <c r="H3372" s="4">
        <f>E3372*G3372*Inputs!$B$4/SUMPRODUCT($E$5:$E$6785,$G$5:$G$6785)</f>
        <v>3839.5716619354212</v>
      </c>
    </row>
    <row r="3373" spans="1:8" x14ac:dyDescent="0.2">
      <c r="A3373" s="167" t="s">
        <v>7054</v>
      </c>
      <c r="B3373" s="163" t="s">
        <v>7057</v>
      </c>
      <c r="C3373" s="164" t="s">
        <v>7058</v>
      </c>
      <c r="D3373">
        <v>75.3</v>
      </c>
      <c r="E3373" s="4">
        <v>5956</v>
      </c>
      <c r="F3373">
        <f t="shared" si="104"/>
        <v>3</v>
      </c>
      <c r="G3373" s="6">
        <f t="shared" si="105"/>
        <v>1.4299489790507947</v>
      </c>
      <c r="H3373" s="4">
        <f>E3373*G3373*Inputs!$B$4/SUMPRODUCT($E$5:$E$6785,$G$5:$G$6785)</f>
        <v>3934.0252569219629</v>
      </c>
    </row>
    <row r="3374" spans="1:8" x14ac:dyDescent="0.2">
      <c r="A3374" s="167" t="s">
        <v>7054</v>
      </c>
      <c r="B3374" s="163" t="s">
        <v>7059</v>
      </c>
      <c r="C3374" s="164" t="s">
        <v>7060</v>
      </c>
      <c r="D3374">
        <v>77.099999999999994</v>
      </c>
      <c r="E3374" s="4">
        <v>6626</v>
      </c>
      <c r="F3374">
        <f t="shared" si="104"/>
        <v>3</v>
      </c>
      <c r="G3374" s="6">
        <f t="shared" si="105"/>
        <v>1.4299489790507947</v>
      </c>
      <c r="H3374" s="4">
        <f>E3374*G3374*Inputs!$B$4/SUMPRODUCT($E$5:$E$6785,$G$5:$G$6785)</f>
        <v>4376.5700725931702</v>
      </c>
    </row>
    <row r="3375" spans="1:8" x14ac:dyDescent="0.2">
      <c r="A3375" s="167" t="s">
        <v>7054</v>
      </c>
      <c r="B3375" s="163" t="s">
        <v>7061</v>
      </c>
      <c r="C3375" s="164" t="s">
        <v>7062</v>
      </c>
      <c r="D3375">
        <v>68.3</v>
      </c>
      <c r="E3375" s="4">
        <v>6126</v>
      </c>
      <c r="F3375">
        <f t="shared" si="104"/>
        <v>2</v>
      </c>
      <c r="G3375" s="6">
        <f t="shared" si="105"/>
        <v>1.195804741189294</v>
      </c>
      <c r="H3375" s="4">
        <f>E3375*G3375*Inputs!$B$4/SUMPRODUCT($E$5:$E$6785,$G$5:$G$6785)</f>
        <v>3383.7570701058776</v>
      </c>
    </row>
    <row r="3376" spans="1:8" x14ac:dyDescent="0.2">
      <c r="A3376" s="167" t="s">
        <v>7054</v>
      </c>
      <c r="B3376" s="163" t="s">
        <v>7063</v>
      </c>
      <c r="C3376" s="164" t="s">
        <v>7064</v>
      </c>
      <c r="D3376">
        <v>75.599999999999994</v>
      </c>
      <c r="E3376" s="4">
        <v>7788</v>
      </c>
      <c r="F3376">
        <f t="shared" si="104"/>
        <v>3</v>
      </c>
      <c r="G3376" s="6">
        <f t="shared" si="105"/>
        <v>1.4299489790507947</v>
      </c>
      <c r="H3376" s="4">
        <f>E3376*G3376*Inputs!$B$4/SUMPRODUCT($E$5:$E$6785,$G$5:$G$6785)</f>
        <v>5144.0880961901021</v>
      </c>
    </row>
    <row r="3377" spans="1:8" x14ac:dyDescent="0.2">
      <c r="A3377" s="167" t="s">
        <v>7054</v>
      </c>
      <c r="B3377" s="163" t="s">
        <v>6574</v>
      </c>
      <c r="C3377" s="164" t="s">
        <v>6575</v>
      </c>
      <c r="D3377">
        <v>58.6</v>
      </c>
      <c r="E3377" s="4">
        <v>8899</v>
      </c>
      <c r="F3377">
        <f t="shared" si="104"/>
        <v>1</v>
      </c>
      <c r="G3377" s="6">
        <f t="shared" si="105"/>
        <v>1</v>
      </c>
      <c r="H3377" s="4">
        <f>E3377*G3377*Inputs!$B$4/SUMPRODUCT($E$5:$E$6785,$G$5:$G$6785)</f>
        <v>4110.5801386884341</v>
      </c>
    </row>
    <row r="3378" spans="1:8" x14ac:dyDescent="0.2">
      <c r="A3378" s="167" t="s">
        <v>7054</v>
      </c>
      <c r="B3378" s="163" t="s">
        <v>6576</v>
      </c>
      <c r="C3378" s="164" t="s">
        <v>6577</v>
      </c>
      <c r="D3378">
        <v>71.7</v>
      </c>
      <c r="E3378" s="4">
        <v>5794</v>
      </c>
      <c r="F3378">
        <f t="shared" si="104"/>
        <v>2</v>
      </c>
      <c r="G3378" s="6">
        <f t="shared" si="105"/>
        <v>1.195804741189294</v>
      </c>
      <c r="H3378" s="4">
        <f>E3378*G3378*Inputs!$B$4/SUMPRODUCT($E$5:$E$6785,$G$5:$G$6785)</f>
        <v>3200.373565816757</v>
      </c>
    </row>
    <row r="3379" spans="1:8" x14ac:dyDescent="0.2">
      <c r="A3379" s="167" t="s">
        <v>7054</v>
      </c>
      <c r="B3379" s="163" t="s">
        <v>6578</v>
      </c>
      <c r="C3379" s="164" t="s">
        <v>8651</v>
      </c>
      <c r="D3379">
        <v>73.099999999999994</v>
      </c>
      <c r="E3379" s="4">
        <v>5626</v>
      </c>
      <c r="F3379">
        <f t="shared" si="104"/>
        <v>2</v>
      </c>
      <c r="G3379" s="6">
        <f t="shared" si="105"/>
        <v>1.195804741189294</v>
      </c>
      <c r="H3379" s="4">
        <f>E3379*G3379*Inputs!$B$4/SUMPRODUCT($E$5:$E$6785,$G$5:$G$6785)</f>
        <v>3107.5770937668412</v>
      </c>
    </row>
    <row r="3380" spans="1:8" x14ac:dyDescent="0.2">
      <c r="A3380" s="167" t="s">
        <v>7054</v>
      </c>
      <c r="B3380" s="163" t="s">
        <v>8652</v>
      </c>
      <c r="C3380" s="164" t="s">
        <v>8653</v>
      </c>
      <c r="D3380">
        <v>87.8</v>
      </c>
      <c r="E3380" s="4">
        <v>5684</v>
      </c>
      <c r="F3380">
        <f t="shared" si="104"/>
        <v>4</v>
      </c>
      <c r="G3380" s="6">
        <f t="shared" si="105"/>
        <v>1.7099397688077311</v>
      </c>
      <c r="H3380" s="4">
        <f>E3380*G3380*Inputs!$B$4/SUMPRODUCT($E$5:$E$6785,$G$5:$G$6785)</f>
        <v>4489.4877924767625</v>
      </c>
    </row>
    <row r="3381" spans="1:8" x14ac:dyDescent="0.2">
      <c r="A3381" s="167" t="s">
        <v>7054</v>
      </c>
      <c r="B3381" s="163" t="s">
        <v>8654</v>
      </c>
      <c r="C3381" s="164" t="s">
        <v>8655</v>
      </c>
      <c r="D3381">
        <v>70.400000000000006</v>
      </c>
      <c r="E3381" s="4">
        <v>10299</v>
      </c>
      <c r="F3381">
        <f t="shared" si="104"/>
        <v>2</v>
      </c>
      <c r="G3381" s="6">
        <f t="shared" si="105"/>
        <v>1.195804741189294</v>
      </c>
      <c r="H3381" s="4">
        <f>E3381*G3381*Inputs!$B$4/SUMPRODUCT($E$5:$E$6785,$G$5:$G$6785)</f>
        <v>5688.7551526314783</v>
      </c>
    </row>
    <row r="3382" spans="1:8" x14ac:dyDescent="0.2">
      <c r="A3382" s="167" t="s">
        <v>7054</v>
      </c>
      <c r="B3382" s="163" t="s">
        <v>8656</v>
      </c>
      <c r="C3382" s="164" t="s">
        <v>1976</v>
      </c>
      <c r="D3382">
        <v>99.5</v>
      </c>
      <c r="E3382" s="4">
        <v>7584</v>
      </c>
      <c r="F3382">
        <f t="shared" si="104"/>
        <v>5</v>
      </c>
      <c r="G3382" s="6">
        <f t="shared" si="105"/>
        <v>2.0447540826884101</v>
      </c>
      <c r="H3382" s="4">
        <f>E3382*G3382*Inputs!$B$4/SUMPRODUCT($E$5:$E$6785,$G$5:$G$6785)</f>
        <v>7163.1050623390593</v>
      </c>
    </row>
    <row r="3383" spans="1:8" x14ac:dyDescent="0.2">
      <c r="A3383" s="167" t="s">
        <v>7054</v>
      </c>
      <c r="B3383" s="163" t="s">
        <v>1977</v>
      </c>
      <c r="C3383" s="164" t="s">
        <v>1978</v>
      </c>
      <c r="D3383">
        <v>99.1</v>
      </c>
      <c r="E3383" s="4">
        <v>6671</v>
      </c>
      <c r="F3383">
        <f t="shared" si="104"/>
        <v>5</v>
      </c>
      <c r="G3383" s="6">
        <f t="shared" si="105"/>
        <v>2.0447540826884101</v>
      </c>
      <c r="H3383" s="4">
        <f>E3383*G3383*Inputs!$B$4/SUMPRODUCT($E$5:$E$6785,$G$5:$G$6785)</f>
        <v>6300.7745082890115</v>
      </c>
    </row>
    <row r="3384" spans="1:8" x14ac:dyDescent="0.2">
      <c r="A3384" s="167" t="s">
        <v>7054</v>
      </c>
      <c r="B3384" s="163" t="s">
        <v>1979</v>
      </c>
      <c r="C3384" s="164" t="s">
        <v>1980</v>
      </c>
      <c r="D3384">
        <v>91.9</v>
      </c>
      <c r="E3384" s="4">
        <v>7460</v>
      </c>
      <c r="F3384">
        <f t="shared" si="104"/>
        <v>4</v>
      </c>
      <c r="G3384" s="6">
        <f t="shared" si="105"/>
        <v>1.7099397688077311</v>
      </c>
      <c r="H3384" s="4">
        <f>E3384*G3384*Inputs!$B$4/SUMPRODUCT($E$5:$E$6785,$G$5:$G$6785)</f>
        <v>5892.2552659881521</v>
      </c>
    </row>
    <row r="3385" spans="1:8" x14ac:dyDescent="0.2">
      <c r="A3385" s="167" t="s">
        <v>7054</v>
      </c>
      <c r="B3385" s="163" t="s">
        <v>1981</v>
      </c>
      <c r="C3385" s="164" t="s">
        <v>8658</v>
      </c>
      <c r="D3385">
        <v>69.900000000000006</v>
      </c>
      <c r="E3385" s="4">
        <v>6036</v>
      </c>
      <c r="F3385">
        <f t="shared" si="104"/>
        <v>2</v>
      </c>
      <c r="G3385" s="6">
        <f t="shared" si="105"/>
        <v>1.195804741189294</v>
      </c>
      <c r="H3385" s="4">
        <f>E3385*G3385*Inputs!$B$4/SUMPRODUCT($E$5:$E$6785,$G$5:$G$6785)</f>
        <v>3334.0446743648513</v>
      </c>
    </row>
    <row r="3386" spans="1:8" x14ac:dyDescent="0.2">
      <c r="A3386" s="167" t="s">
        <v>7054</v>
      </c>
      <c r="B3386" s="163" t="s">
        <v>8659</v>
      </c>
      <c r="C3386" s="164" t="s">
        <v>8660</v>
      </c>
      <c r="D3386">
        <v>89.1</v>
      </c>
      <c r="E3386" s="4">
        <v>7432</v>
      </c>
      <c r="F3386">
        <f t="shared" si="104"/>
        <v>4</v>
      </c>
      <c r="G3386" s="6">
        <f t="shared" si="105"/>
        <v>1.7099397688077311</v>
      </c>
      <c r="H3386" s="4">
        <f>E3386*G3386*Inputs!$B$4/SUMPRODUCT($E$5:$E$6785,$G$5:$G$6785)</f>
        <v>5870.1395625769355</v>
      </c>
    </row>
    <row r="3387" spans="1:8" x14ac:dyDescent="0.2">
      <c r="A3387" s="167" t="s">
        <v>7054</v>
      </c>
      <c r="B3387" s="163" t="s">
        <v>8640</v>
      </c>
      <c r="C3387" s="164" t="s">
        <v>8641</v>
      </c>
      <c r="D3387">
        <v>84.5</v>
      </c>
      <c r="E3387" s="4">
        <v>6756</v>
      </c>
      <c r="F3387">
        <f t="shared" si="104"/>
        <v>3</v>
      </c>
      <c r="G3387" s="6">
        <f t="shared" si="105"/>
        <v>1.4299489790507947</v>
      </c>
      <c r="H3387" s="4">
        <f>E3387*G3387*Inputs!$B$4/SUMPRODUCT($E$5:$E$6785,$G$5:$G$6785)</f>
        <v>4462.43697712639</v>
      </c>
    </row>
    <row r="3388" spans="1:8" x14ac:dyDescent="0.2">
      <c r="A3388" s="167" t="s">
        <v>7054</v>
      </c>
      <c r="B3388" s="163" t="s">
        <v>8642</v>
      </c>
      <c r="C3388" s="164" t="s">
        <v>8643</v>
      </c>
      <c r="D3388">
        <v>87.8</v>
      </c>
      <c r="E3388" s="4">
        <v>6424</v>
      </c>
      <c r="F3388">
        <f t="shared" si="104"/>
        <v>4</v>
      </c>
      <c r="G3388" s="6">
        <f t="shared" si="105"/>
        <v>1.7099397688077311</v>
      </c>
      <c r="H3388" s="4">
        <f>E3388*G3388*Inputs!$B$4/SUMPRODUCT($E$5:$E$6785,$G$5:$G$6785)</f>
        <v>5073.9742397731752</v>
      </c>
    </row>
    <row r="3389" spans="1:8" x14ac:dyDescent="0.2">
      <c r="A3389" s="167" t="s">
        <v>7054</v>
      </c>
      <c r="B3389" s="163" t="s">
        <v>8644</v>
      </c>
      <c r="C3389" s="164" t="s">
        <v>8645</v>
      </c>
      <c r="D3389">
        <v>118.9</v>
      </c>
      <c r="E3389" s="4">
        <v>7511</v>
      </c>
      <c r="F3389">
        <f t="shared" si="104"/>
        <v>6</v>
      </c>
      <c r="G3389" s="6">
        <f t="shared" si="105"/>
        <v>2.4451266266449672</v>
      </c>
      <c r="H3389" s="4">
        <f>E3389*G3389*Inputs!$B$4/SUMPRODUCT($E$5:$E$6785,$G$5:$G$6785)</f>
        <v>8483.2258555923818</v>
      </c>
    </row>
    <row r="3390" spans="1:8" x14ac:dyDescent="0.2">
      <c r="A3390" s="167" t="s">
        <v>7054</v>
      </c>
      <c r="B3390" s="163" t="s">
        <v>8646</v>
      </c>
      <c r="C3390" s="164" t="s">
        <v>8647</v>
      </c>
      <c r="D3390">
        <v>108</v>
      </c>
      <c r="E3390" s="4">
        <v>7980</v>
      </c>
      <c r="F3390">
        <f t="shared" si="104"/>
        <v>5</v>
      </c>
      <c r="G3390" s="6">
        <f t="shared" si="105"/>
        <v>2.0447540826884101</v>
      </c>
      <c r="H3390" s="4">
        <f>E3390*G3390*Inputs!$B$4/SUMPRODUCT($E$5:$E$6785,$G$5:$G$6785)</f>
        <v>7537.1279532523322</v>
      </c>
    </row>
    <row r="3391" spans="1:8" x14ac:dyDescent="0.2">
      <c r="A3391" s="167" t="s">
        <v>7054</v>
      </c>
      <c r="B3391" s="163" t="s">
        <v>8648</v>
      </c>
      <c r="C3391" s="164" t="s">
        <v>8649</v>
      </c>
      <c r="D3391">
        <v>59</v>
      </c>
      <c r="E3391" s="4">
        <v>9173</v>
      </c>
      <c r="F3391">
        <f t="shared" si="104"/>
        <v>1</v>
      </c>
      <c r="G3391" s="6">
        <f t="shared" si="105"/>
        <v>1</v>
      </c>
      <c r="H3391" s="4">
        <f>E3391*G3391*Inputs!$B$4/SUMPRODUCT($E$5:$E$6785,$G$5:$G$6785)</f>
        <v>4237.1448041565354</v>
      </c>
    </row>
    <row r="3392" spans="1:8" x14ac:dyDescent="0.2">
      <c r="A3392" s="167" t="s">
        <v>7054</v>
      </c>
      <c r="B3392" s="163" t="s">
        <v>8650</v>
      </c>
      <c r="C3392" s="164" t="s">
        <v>13179</v>
      </c>
      <c r="D3392">
        <v>64.900000000000006</v>
      </c>
      <c r="E3392" s="4">
        <v>5913</v>
      </c>
      <c r="F3392">
        <f t="shared" si="104"/>
        <v>2</v>
      </c>
      <c r="G3392" s="6">
        <f t="shared" si="105"/>
        <v>1.195804741189294</v>
      </c>
      <c r="H3392" s="4">
        <f>E3392*G3392*Inputs!$B$4/SUMPRODUCT($E$5:$E$6785,$G$5:$G$6785)</f>
        <v>3266.1044001854475</v>
      </c>
    </row>
    <row r="3393" spans="1:8" x14ac:dyDescent="0.2">
      <c r="A3393" s="167" t="s">
        <v>13182</v>
      </c>
      <c r="B3393" s="163" t="s">
        <v>13180</v>
      </c>
      <c r="C3393" s="164" t="s">
        <v>13181</v>
      </c>
      <c r="D3393">
        <v>58.8</v>
      </c>
      <c r="E3393" s="4">
        <v>7572</v>
      </c>
      <c r="F3393">
        <f t="shared" si="104"/>
        <v>1</v>
      </c>
      <c r="G3393" s="6">
        <f t="shared" si="105"/>
        <v>1</v>
      </c>
      <c r="H3393" s="4">
        <f>E3393*G3393*Inputs!$B$4/SUMPRODUCT($E$5:$E$6785,$G$5:$G$6785)</f>
        <v>3497.6191493593465</v>
      </c>
    </row>
    <row r="3394" spans="1:8" x14ac:dyDescent="0.2">
      <c r="A3394" s="167" t="s">
        <v>13182</v>
      </c>
      <c r="B3394" s="163" t="s">
        <v>13183</v>
      </c>
      <c r="C3394" s="164" t="s">
        <v>13184</v>
      </c>
      <c r="D3394">
        <v>52.4</v>
      </c>
      <c r="E3394" s="4">
        <v>7520</v>
      </c>
      <c r="F3394">
        <f t="shared" si="104"/>
        <v>1</v>
      </c>
      <c r="G3394" s="6">
        <f t="shared" si="105"/>
        <v>1</v>
      </c>
      <c r="H3394" s="4">
        <f>E3394*G3394*Inputs!$B$4/SUMPRODUCT($E$5:$E$6785,$G$5:$G$6785)</f>
        <v>3473.5995778106553</v>
      </c>
    </row>
    <row r="3395" spans="1:8" x14ac:dyDescent="0.2">
      <c r="A3395" s="167" t="s">
        <v>13182</v>
      </c>
      <c r="B3395" s="163" t="s">
        <v>13185</v>
      </c>
      <c r="C3395" s="164" t="s">
        <v>13186</v>
      </c>
      <c r="D3395">
        <v>85.8</v>
      </c>
      <c r="E3395" s="4">
        <v>8177</v>
      </c>
      <c r="F3395">
        <f t="shared" si="104"/>
        <v>3</v>
      </c>
      <c r="G3395" s="6">
        <f t="shared" si="105"/>
        <v>1.4299489790507947</v>
      </c>
      <c r="H3395" s="4">
        <f>E3395*G3395*Inputs!$B$4/SUMPRODUCT($E$5:$E$6785,$G$5:$G$6785)</f>
        <v>5401.0282951395038</v>
      </c>
    </row>
    <row r="3396" spans="1:8" x14ac:dyDescent="0.2">
      <c r="A3396" s="167" t="s">
        <v>13182</v>
      </c>
      <c r="B3396" s="163" t="s">
        <v>13187</v>
      </c>
      <c r="C3396" s="164" t="s">
        <v>13188</v>
      </c>
      <c r="D3396">
        <v>99.7</v>
      </c>
      <c r="E3396" s="4">
        <v>8196</v>
      </c>
      <c r="F3396">
        <f t="shared" si="104"/>
        <v>5</v>
      </c>
      <c r="G3396" s="6">
        <f t="shared" si="105"/>
        <v>2.0447540826884101</v>
      </c>
      <c r="H3396" s="4">
        <f>E3396*G3396*Inputs!$B$4/SUMPRODUCT($E$5:$E$6785,$G$5:$G$6785)</f>
        <v>7741.1404392050272</v>
      </c>
    </row>
    <row r="3397" spans="1:8" x14ac:dyDescent="0.2">
      <c r="A3397" s="167" t="s">
        <v>13182</v>
      </c>
      <c r="B3397" s="163" t="s">
        <v>13189</v>
      </c>
      <c r="C3397" s="164" t="s">
        <v>13190</v>
      </c>
      <c r="D3397">
        <v>65.8</v>
      </c>
      <c r="E3397" s="4">
        <v>8078</v>
      </c>
      <c r="F3397">
        <f t="shared" si="104"/>
        <v>2</v>
      </c>
      <c r="G3397" s="6">
        <f t="shared" si="105"/>
        <v>1.195804741189294</v>
      </c>
      <c r="H3397" s="4">
        <f>E3397*G3397*Inputs!$B$4/SUMPRODUCT($E$5:$E$6785,$G$5:$G$6785)</f>
        <v>4461.9636977334767</v>
      </c>
    </row>
    <row r="3398" spans="1:8" x14ac:dyDescent="0.2">
      <c r="A3398" s="167" t="s">
        <v>13182</v>
      </c>
      <c r="B3398" s="163" t="s">
        <v>13191</v>
      </c>
      <c r="C3398" s="164" t="s">
        <v>13192</v>
      </c>
      <c r="D3398">
        <v>146.6</v>
      </c>
      <c r="E3398" s="4">
        <v>7767</v>
      </c>
      <c r="F3398">
        <f t="shared" ref="F3398:F3461" si="106">VLOOKUP(D3398,$K$5:$L$15,2)</f>
        <v>8</v>
      </c>
      <c r="G3398" s="6">
        <f t="shared" ref="G3398:G3461" si="107">VLOOKUP(F3398,$L$5:$M$15,2,0)</f>
        <v>3.4964063234208851</v>
      </c>
      <c r="H3398" s="4">
        <f>E3398*G3398*Inputs!$B$4/SUMPRODUCT($E$5:$E$6785,$G$5:$G$6785)</f>
        <v>12544.030892670629</v>
      </c>
    </row>
    <row r="3399" spans="1:8" x14ac:dyDescent="0.2">
      <c r="A3399" s="167" t="s">
        <v>13182</v>
      </c>
      <c r="B3399" s="163" t="s">
        <v>13193</v>
      </c>
      <c r="C3399" s="164" t="s">
        <v>13194</v>
      </c>
      <c r="D3399">
        <v>106.4</v>
      </c>
      <c r="E3399" s="4">
        <v>8544</v>
      </c>
      <c r="F3399">
        <f t="shared" si="106"/>
        <v>5</v>
      </c>
      <c r="G3399" s="6">
        <f t="shared" si="107"/>
        <v>2.0447540826884101</v>
      </c>
      <c r="H3399" s="4">
        <f>E3399*G3399*Inputs!$B$4/SUMPRODUCT($E$5:$E$6785,$G$5:$G$6785)</f>
        <v>8069.8272221288134</v>
      </c>
    </row>
    <row r="3400" spans="1:8" x14ac:dyDescent="0.2">
      <c r="A3400" s="167" t="s">
        <v>13182</v>
      </c>
      <c r="B3400" s="163" t="s">
        <v>13195</v>
      </c>
      <c r="C3400" s="164" t="s">
        <v>13196</v>
      </c>
      <c r="D3400">
        <v>111</v>
      </c>
      <c r="E3400" s="4">
        <v>9285</v>
      </c>
      <c r="F3400">
        <f t="shared" si="106"/>
        <v>5</v>
      </c>
      <c r="G3400" s="6">
        <f t="shared" si="107"/>
        <v>2.0447540826884101</v>
      </c>
      <c r="H3400" s="4">
        <f>E3400*G3400*Inputs!$B$4/SUMPRODUCT($E$5:$E$6785,$G$5:$G$6785)</f>
        <v>8769.7033892165309</v>
      </c>
    </row>
    <row r="3401" spans="1:8" x14ac:dyDescent="0.2">
      <c r="A3401" s="167" t="s">
        <v>13182</v>
      </c>
      <c r="B3401" s="163" t="s">
        <v>13197</v>
      </c>
      <c r="C3401" s="164" t="s">
        <v>4231</v>
      </c>
      <c r="D3401">
        <v>113.1</v>
      </c>
      <c r="E3401" s="4">
        <v>7719</v>
      </c>
      <c r="F3401">
        <f t="shared" si="106"/>
        <v>6</v>
      </c>
      <c r="G3401" s="6">
        <f t="shared" si="107"/>
        <v>2.4451266266449672</v>
      </c>
      <c r="H3401" s="4">
        <f>E3401*G3401*Inputs!$B$4/SUMPRODUCT($E$5:$E$6785,$G$5:$G$6785)</f>
        <v>8718.1494314096126</v>
      </c>
    </row>
    <row r="3402" spans="1:8" x14ac:dyDescent="0.2">
      <c r="A3402" s="167" t="s">
        <v>13182</v>
      </c>
      <c r="B3402" s="163" t="s">
        <v>4232</v>
      </c>
      <c r="C3402" s="164" t="s">
        <v>4233</v>
      </c>
      <c r="D3402">
        <v>146.19999999999999</v>
      </c>
      <c r="E3402" s="4">
        <v>9801</v>
      </c>
      <c r="F3402">
        <f t="shared" si="106"/>
        <v>8</v>
      </c>
      <c r="G3402" s="6">
        <f t="shared" si="107"/>
        <v>3.4964063234208851</v>
      </c>
      <c r="H3402" s="4">
        <f>E3402*G3402*Inputs!$B$4/SUMPRODUCT($E$5:$E$6785,$G$5:$G$6785)</f>
        <v>15829.026236521802</v>
      </c>
    </row>
    <row r="3403" spans="1:8" x14ac:dyDescent="0.2">
      <c r="A3403" s="167" t="s">
        <v>13182</v>
      </c>
      <c r="B3403" s="163" t="s">
        <v>4234</v>
      </c>
      <c r="C3403" s="164" t="s">
        <v>4235</v>
      </c>
      <c r="D3403">
        <v>169.4</v>
      </c>
      <c r="E3403" s="4">
        <v>10461</v>
      </c>
      <c r="F3403">
        <f t="shared" si="106"/>
        <v>10</v>
      </c>
      <c r="G3403" s="6">
        <f t="shared" si="107"/>
        <v>4.9996826525224378</v>
      </c>
      <c r="H3403" s="4">
        <f>E3403*G3403*Inputs!$B$4/SUMPRODUCT($E$5:$E$6785,$G$5:$G$6785)</f>
        <v>24158.922122193882</v>
      </c>
    </row>
    <row r="3404" spans="1:8" x14ac:dyDescent="0.2">
      <c r="A3404" s="167" t="s">
        <v>13182</v>
      </c>
      <c r="B3404" s="163" t="s">
        <v>4236</v>
      </c>
      <c r="C3404" s="164" t="s">
        <v>4237</v>
      </c>
      <c r="D3404">
        <v>90.5</v>
      </c>
      <c r="E3404" s="4">
        <v>8151</v>
      </c>
      <c r="F3404">
        <f t="shared" si="106"/>
        <v>4</v>
      </c>
      <c r="G3404" s="6">
        <f t="shared" si="107"/>
        <v>1.7099397688077311</v>
      </c>
      <c r="H3404" s="4">
        <f>E3404*G3404*Inputs!$B$4/SUMPRODUCT($E$5:$E$6785,$G$5:$G$6785)</f>
        <v>6438.0392323149363</v>
      </c>
    </row>
    <row r="3405" spans="1:8" x14ac:dyDescent="0.2">
      <c r="A3405" s="167" t="s">
        <v>13182</v>
      </c>
      <c r="B3405" s="163" t="s">
        <v>4238</v>
      </c>
      <c r="C3405" s="164" t="s">
        <v>4239</v>
      </c>
      <c r="D3405">
        <v>132.30000000000001</v>
      </c>
      <c r="E3405" s="4">
        <v>8182</v>
      </c>
      <c r="F3405">
        <f t="shared" si="106"/>
        <v>7</v>
      </c>
      <c r="G3405" s="6">
        <f t="shared" si="107"/>
        <v>2.9238940129502371</v>
      </c>
      <c r="H3405" s="4">
        <f>E3405*G3405*Inputs!$B$4/SUMPRODUCT($E$5:$E$6785,$G$5:$G$6785)</f>
        <v>11050.527607341055</v>
      </c>
    </row>
    <row r="3406" spans="1:8" x14ac:dyDescent="0.2">
      <c r="A3406" s="167" t="s">
        <v>13182</v>
      </c>
      <c r="B3406" s="163" t="s">
        <v>4240</v>
      </c>
      <c r="C3406" s="164" t="s">
        <v>4241</v>
      </c>
      <c r="D3406">
        <v>88.2</v>
      </c>
      <c r="E3406" s="4">
        <v>10029</v>
      </c>
      <c r="F3406">
        <f t="shared" si="106"/>
        <v>4</v>
      </c>
      <c r="G3406" s="6">
        <f t="shared" si="107"/>
        <v>1.7099397688077311</v>
      </c>
      <c r="H3406" s="4">
        <f>E3406*G3406*Inputs!$B$4/SUMPRODUCT($E$5:$E$6785,$G$5:$G$6785)</f>
        <v>7921.3710539671802</v>
      </c>
    </row>
    <row r="3407" spans="1:8" x14ac:dyDescent="0.2">
      <c r="A3407" s="167" t="s">
        <v>13182</v>
      </c>
      <c r="B3407" s="163" t="s">
        <v>4242</v>
      </c>
      <c r="C3407" s="164" t="s">
        <v>4243</v>
      </c>
      <c r="D3407">
        <v>97.7</v>
      </c>
      <c r="E3407" s="4">
        <v>8485</v>
      </c>
      <c r="F3407">
        <f t="shared" si="106"/>
        <v>4</v>
      </c>
      <c r="G3407" s="6">
        <f t="shared" si="107"/>
        <v>1.7099397688077311</v>
      </c>
      <c r="H3407" s="4">
        <f>E3407*G3407*Inputs!$B$4/SUMPRODUCT($E$5:$E$6785,$G$5:$G$6785)</f>
        <v>6701.8479801487219</v>
      </c>
    </row>
    <row r="3408" spans="1:8" x14ac:dyDescent="0.2">
      <c r="A3408" s="167" t="s">
        <v>13182</v>
      </c>
      <c r="B3408" s="163" t="s">
        <v>4244</v>
      </c>
      <c r="C3408" s="164" t="s">
        <v>4245</v>
      </c>
      <c r="D3408">
        <v>131.4</v>
      </c>
      <c r="E3408" s="4">
        <v>9034</v>
      </c>
      <c r="F3408">
        <f t="shared" si="106"/>
        <v>7</v>
      </c>
      <c r="G3408" s="6">
        <f t="shared" si="107"/>
        <v>2.9238940129502371</v>
      </c>
      <c r="H3408" s="4">
        <f>E3408*G3408*Inputs!$B$4/SUMPRODUCT($E$5:$E$6785,$G$5:$G$6785)</f>
        <v>12201.230311014311</v>
      </c>
    </row>
    <row r="3409" spans="1:8" x14ac:dyDescent="0.2">
      <c r="A3409" s="167" t="s">
        <v>13182</v>
      </c>
      <c r="B3409" s="163" t="s">
        <v>4246</v>
      </c>
      <c r="C3409" s="164" t="s">
        <v>4247</v>
      </c>
      <c r="D3409">
        <v>144.19999999999999</v>
      </c>
      <c r="E3409" s="4">
        <v>9672</v>
      </c>
      <c r="F3409">
        <f t="shared" si="106"/>
        <v>8</v>
      </c>
      <c r="G3409" s="6">
        <f t="shared" si="107"/>
        <v>3.4964063234208851</v>
      </c>
      <c r="H3409" s="4">
        <f>E3409*G3409*Inputs!$B$4/SUMPRODUCT($E$5:$E$6785,$G$5:$G$6785)</f>
        <v>15620.685823858674</v>
      </c>
    </row>
    <row r="3410" spans="1:8" x14ac:dyDescent="0.2">
      <c r="A3410" s="167" t="s">
        <v>13182</v>
      </c>
      <c r="B3410" s="163" t="s">
        <v>4248</v>
      </c>
      <c r="C3410" s="164" t="s">
        <v>4249</v>
      </c>
      <c r="D3410">
        <v>134.30000000000001</v>
      </c>
      <c r="E3410" s="4">
        <v>7561</v>
      </c>
      <c r="F3410">
        <f t="shared" si="106"/>
        <v>7</v>
      </c>
      <c r="G3410" s="6">
        <f t="shared" si="107"/>
        <v>2.9238940129502371</v>
      </c>
      <c r="H3410" s="4">
        <f>E3410*G3410*Inputs!$B$4/SUMPRODUCT($E$5:$E$6785,$G$5:$G$6785)</f>
        <v>10211.811200086253</v>
      </c>
    </row>
    <row r="3411" spans="1:8" x14ac:dyDescent="0.2">
      <c r="A3411" s="167" t="s">
        <v>4252</v>
      </c>
      <c r="B3411" s="163" t="s">
        <v>4250</v>
      </c>
      <c r="C3411" s="164" t="s">
        <v>4251</v>
      </c>
      <c r="D3411">
        <v>116.5</v>
      </c>
      <c r="E3411" s="4">
        <v>9510</v>
      </c>
      <c r="F3411">
        <f t="shared" si="106"/>
        <v>6</v>
      </c>
      <c r="G3411" s="6">
        <f t="shared" si="107"/>
        <v>2.4451266266449672</v>
      </c>
      <c r="H3411" s="4">
        <f>E3411*G3411*Inputs!$B$4/SUMPRODUCT($E$5:$E$6785,$G$5:$G$6785)</f>
        <v>10740.976952028164</v>
      </c>
    </row>
    <row r="3412" spans="1:8" x14ac:dyDescent="0.2">
      <c r="A3412" s="167" t="s">
        <v>4252</v>
      </c>
      <c r="B3412" s="163" t="s">
        <v>4253</v>
      </c>
      <c r="C3412" s="164" t="s">
        <v>4254</v>
      </c>
      <c r="D3412">
        <v>108.9</v>
      </c>
      <c r="E3412" s="4">
        <v>10070</v>
      </c>
      <c r="F3412">
        <f t="shared" si="106"/>
        <v>5</v>
      </c>
      <c r="G3412" s="6">
        <f t="shared" si="107"/>
        <v>2.0447540826884101</v>
      </c>
      <c r="H3412" s="4">
        <f>E3412*G3412*Inputs!$B$4/SUMPRODUCT($E$5:$E$6785,$G$5:$G$6785)</f>
        <v>9511.1376552946112</v>
      </c>
    </row>
    <row r="3413" spans="1:8" x14ac:dyDescent="0.2">
      <c r="A3413" s="167" t="s">
        <v>4252</v>
      </c>
      <c r="B3413" s="163" t="s">
        <v>4255</v>
      </c>
      <c r="C3413" s="164" t="s">
        <v>4256</v>
      </c>
      <c r="D3413">
        <v>124.8</v>
      </c>
      <c r="E3413" s="4">
        <v>9469</v>
      </c>
      <c r="F3413">
        <f t="shared" si="106"/>
        <v>7</v>
      </c>
      <c r="G3413" s="6">
        <f t="shared" si="107"/>
        <v>2.9238940129502371</v>
      </c>
      <c r="H3413" s="4">
        <f>E3413*G3413*Inputs!$B$4/SUMPRODUCT($E$5:$E$6785,$G$5:$G$6785)</f>
        <v>12788.736973101009</v>
      </c>
    </row>
    <row r="3414" spans="1:8" x14ac:dyDescent="0.2">
      <c r="A3414" s="167" t="s">
        <v>4252</v>
      </c>
      <c r="B3414" s="163" t="s">
        <v>12569</v>
      </c>
      <c r="C3414" s="164" t="s">
        <v>12570</v>
      </c>
      <c r="D3414">
        <v>126.2</v>
      </c>
      <c r="E3414" s="4">
        <v>11484</v>
      </c>
      <c r="F3414">
        <f t="shared" si="106"/>
        <v>7</v>
      </c>
      <c r="G3414" s="6">
        <f t="shared" si="107"/>
        <v>2.9238940129502371</v>
      </c>
      <c r="H3414" s="4">
        <f>E3414*G3414*Inputs!$B$4/SUMPRODUCT($E$5:$E$6785,$G$5:$G$6785)</f>
        <v>15510.175879088814</v>
      </c>
    </row>
    <row r="3415" spans="1:8" x14ac:dyDescent="0.2">
      <c r="A3415" s="167" t="s">
        <v>4252</v>
      </c>
      <c r="B3415" s="163" t="s">
        <v>12571</v>
      </c>
      <c r="C3415" s="164" t="s">
        <v>12572</v>
      </c>
      <c r="D3415">
        <v>111.6</v>
      </c>
      <c r="E3415" s="4">
        <v>10955</v>
      </c>
      <c r="F3415">
        <f t="shared" si="106"/>
        <v>6</v>
      </c>
      <c r="G3415" s="6">
        <f t="shared" si="107"/>
        <v>2.4451266266449672</v>
      </c>
      <c r="H3415" s="4">
        <f>E3415*G3415*Inputs!$B$4/SUMPRODUCT($E$5:$E$6785,$G$5:$G$6785)</f>
        <v>12373.018139796903</v>
      </c>
    </row>
    <row r="3416" spans="1:8" x14ac:dyDescent="0.2">
      <c r="A3416" s="167" t="s">
        <v>4252</v>
      </c>
      <c r="B3416" s="163" t="s">
        <v>12573</v>
      </c>
      <c r="C3416" s="164" t="s">
        <v>12574</v>
      </c>
      <c r="D3416">
        <v>88.7</v>
      </c>
      <c r="E3416" s="4">
        <v>9182</v>
      </c>
      <c r="F3416">
        <f t="shared" si="106"/>
        <v>4</v>
      </c>
      <c r="G3416" s="6">
        <f t="shared" si="107"/>
        <v>1.7099397688077311</v>
      </c>
      <c r="H3416" s="4">
        <f>E3416*G3416*Inputs!$B$4/SUMPRODUCT($E$5:$E$6785,$G$5:$G$6785)</f>
        <v>7252.3710257779094</v>
      </c>
    </row>
    <row r="3417" spans="1:8" x14ac:dyDescent="0.2">
      <c r="A3417" s="167" t="s">
        <v>4252</v>
      </c>
      <c r="B3417" s="163" t="s">
        <v>12575</v>
      </c>
      <c r="C3417" s="164" t="s">
        <v>12576</v>
      </c>
      <c r="D3417">
        <v>109.6</v>
      </c>
      <c r="E3417" s="4">
        <v>11665</v>
      </c>
      <c r="F3417">
        <f t="shared" si="106"/>
        <v>5</v>
      </c>
      <c r="G3417" s="6">
        <f t="shared" si="107"/>
        <v>2.0447540826884101</v>
      </c>
      <c r="H3417" s="4">
        <f>E3417*G3417*Inputs!$B$4/SUMPRODUCT($E$5:$E$6785,$G$5:$G$6785)</f>
        <v>11017.618743695297</v>
      </c>
    </row>
    <row r="3418" spans="1:8" x14ac:dyDescent="0.2">
      <c r="A3418" s="167" t="s">
        <v>4252</v>
      </c>
      <c r="B3418" s="163" t="s">
        <v>12577</v>
      </c>
      <c r="C3418" s="164" t="s">
        <v>12578</v>
      </c>
      <c r="D3418">
        <v>95.6</v>
      </c>
      <c r="E3418" s="4">
        <v>10986</v>
      </c>
      <c r="F3418">
        <f t="shared" si="106"/>
        <v>4</v>
      </c>
      <c r="G3418" s="6">
        <f t="shared" si="107"/>
        <v>1.7099397688077311</v>
      </c>
      <c r="H3418" s="4">
        <f>E3418*G3418*Inputs!$B$4/SUMPRODUCT($E$5:$E$6785,$G$5:$G$6785)</f>
        <v>8677.2542027005129</v>
      </c>
    </row>
    <row r="3419" spans="1:8" x14ac:dyDescent="0.2">
      <c r="A3419" s="167" t="s">
        <v>4252</v>
      </c>
      <c r="B3419" s="163" t="s">
        <v>12579</v>
      </c>
      <c r="C3419" s="164" t="s">
        <v>12580</v>
      </c>
      <c r="D3419">
        <v>150.19999999999999</v>
      </c>
      <c r="E3419" s="4">
        <v>10155</v>
      </c>
      <c r="F3419">
        <f t="shared" si="106"/>
        <v>9</v>
      </c>
      <c r="G3419" s="6">
        <f t="shared" si="107"/>
        <v>4.1810192586709229</v>
      </c>
      <c r="H3419" s="4">
        <f>E3419*G3419*Inputs!$B$4/SUMPRODUCT($E$5:$E$6785,$G$5:$G$6785)</f>
        <v>19612.095912339719</v>
      </c>
    </row>
    <row r="3420" spans="1:8" x14ac:dyDescent="0.2">
      <c r="A3420" s="167" t="s">
        <v>4252</v>
      </c>
      <c r="B3420" s="163" t="s">
        <v>12581</v>
      </c>
      <c r="C3420" s="164" t="s">
        <v>12582</v>
      </c>
      <c r="D3420">
        <v>83.1</v>
      </c>
      <c r="E3420" s="4">
        <v>6967</v>
      </c>
      <c r="F3420">
        <f t="shared" si="106"/>
        <v>3</v>
      </c>
      <c r="G3420" s="6">
        <f t="shared" si="107"/>
        <v>1.4299489790507947</v>
      </c>
      <c r="H3420" s="4">
        <f>E3420*G3420*Inputs!$B$4/SUMPRODUCT($E$5:$E$6785,$G$5:$G$6785)</f>
        <v>4601.8055683303073</v>
      </c>
    </row>
    <row r="3421" spans="1:8" x14ac:dyDescent="0.2">
      <c r="A3421" s="167" t="s">
        <v>4252</v>
      </c>
      <c r="B3421" s="163" t="s">
        <v>12583</v>
      </c>
      <c r="C3421" s="164" t="s">
        <v>12584</v>
      </c>
      <c r="D3421">
        <v>94.8</v>
      </c>
      <c r="E3421" s="4">
        <v>8856</v>
      </c>
      <c r="F3421">
        <f t="shared" si="106"/>
        <v>4</v>
      </c>
      <c r="G3421" s="6">
        <f t="shared" si="107"/>
        <v>1.7099397688077311</v>
      </c>
      <c r="H3421" s="4">
        <f>E3421*G3421*Inputs!$B$4/SUMPRODUCT($E$5:$E$6785,$G$5:$G$6785)</f>
        <v>6994.8810503473278</v>
      </c>
    </row>
    <row r="3422" spans="1:8" x14ac:dyDescent="0.2">
      <c r="A3422" s="167" t="s">
        <v>4252</v>
      </c>
      <c r="B3422" s="163" t="s">
        <v>12585</v>
      </c>
      <c r="C3422" s="164" t="s">
        <v>12586</v>
      </c>
      <c r="D3422">
        <v>110.9</v>
      </c>
      <c r="E3422" s="4">
        <v>9161</v>
      </c>
      <c r="F3422">
        <f t="shared" si="106"/>
        <v>5</v>
      </c>
      <c r="G3422" s="6">
        <f t="shared" si="107"/>
        <v>2.0447540826884101</v>
      </c>
      <c r="H3422" s="4">
        <f>E3422*G3422*Inputs!$B$4/SUMPRODUCT($E$5:$E$6785,$G$5:$G$6785)</f>
        <v>8652.5851102436882</v>
      </c>
    </row>
    <row r="3423" spans="1:8" x14ac:dyDescent="0.2">
      <c r="A3423" s="167" t="s">
        <v>4252</v>
      </c>
      <c r="B3423" s="163" t="s">
        <v>12587</v>
      </c>
      <c r="C3423" s="164" t="s">
        <v>12588</v>
      </c>
      <c r="D3423">
        <v>108.6</v>
      </c>
      <c r="E3423" s="4">
        <v>7542</v>
      </c>
      <c r="F3423">
        <f t="shared" si="106"/>
        <v>5</v>
      </c>
      <c r="G3423" s="6">
        <f t="shared" si="107"/>
        <v>2.0447540826884101</v>
      </c>
      <c r="H3423" s="4">
        <f>E3423*G3423*Inputs!$B$4/SUMPRODUCT($E$5:$E$6785,$G$5:$G$6785)</f>
        <v>7123.435967848257</v>
      </c>
    </row>
    <row r="3424" spans="1:8" x14ac:dyDescent="0.2">
      <c r="A3424" s="167" t="s">
        <v>4252</v>
      </c>
      <c r="B3424" s="163" t="s">
        <v>12589</v>
      </c>
      <c r="C3424" s="164" t="s">
        <v>12590</v>
      </c>
      <c r="D3424">
        <v>130.19999999999999</v>
      </c>
      <c r="E3424" s="4">
        <v>5082</v>
      </c>
      <c r="F3424">
        <f t="shared" si="106"/>
        <v>7</v>
      </c>
      <c r="G3424" s="6">
        <f t="shared" si="107"/>
        <v>2.9238940129502371</v>
      </c>
      <c r="H3424" s="4">
        <f>E3424*G3424*Inputs!$B$4/SUMPRODUCT($E$5:$E$6785,$G$5:$G$6785)</f>
        <v>6863.6985212059699</v>
      </c>
    </row>
    <row r="3425" spans="1:8" x14ac:dyDescent="0.2">
      <c r="A3425" s="167" t="s">
        <v>12593</v>
      </c>
      <c r="B3425" s="163" t="s">
        <v>12591</v>
      </c>
      <c r="C3425" s="164" t="s">
        <v>12592</v>
      </c>
      <c r="D3425">
        <v>82.7</v>
      </c>
      <c r="E3425" s="4">
        <v>5505</v>
      </c>
      <c r="F3425">
        <f t="shared" si="106"/>
        <v>3</v>
      </c>
      <c r="G3425" s="6">
        <f t="shared" si="107"/>
        <v>1.4299489790507947</v>
      </c>
      <c r="H3425" s="4">
        <f>E3425*G3425*Inputs!$B$4/SUMPRODUCT($E$5:$E$6785,$G$5:$G$6785)</f>
        <v>3636.1331496567163</v>
      </c>
    </row>
    <row r="3426" spans="1:8" x14ac:dyDescent="0.2">
      <c r="A3426" s="167" t="s">
        <v>12593</v>
      </c>
      <c r="B3426" s="163" t="s">
        <v>12594</v>
      </c>
      <c r="C3426" s="164" t="s">
        <v>12595</v>
      </c>
      <c r="D3426">
        <v>63.2</v>
      </c>
      <c r="E3426" s="4">
        <v>11744</v>
      </c>
      <c r="F3426">
        <f t="shared" si="106"/>
        <v>2</v>
      </c>
      <c r="G3426" s="6">
        <f t="shared" si="107"/>
        <v>1.195804741189294</v>
      </c>
      <c r="H3426" s="4">
        <f>E3426*G3426*Inputs!$B$4/SUMPRODUCT($E$5:$E$6785,$G$5:$G$6785)</f>
        <v>6486.915284251294</v>
      </c>
    </row>
    <row r="3427" spans="1:8" x14ac:dyDescent="0.2">
      <c r="A3427" s="167" t="s">
        <v>12593</v>
      </c>
      <c r="B3427" s="163" t="s">
        <v>12596</v>
      </c>
      <c r="C3427" s="164" t="s">
        <v>12597</v>
      </c>
      <c r="D3427">
        <v>90.6</v>
      </c>
      <c r="E3427" s="4">
        <v>6003</v>
      </c>
      <c r="F3427">
        <f t="shared" si="106"/>
        <v>4</v>
      </c>
      <c r="G3427" s="6">
        <f t="shared" si="107"/>
        <v>1.7099397688077311</v>
      </c>
      <c r="H3427" s="4">
        <f>E3427*G3427*Inputs!$B$4/SUMPRODUCT($E$5:$E$6785,$G$5:$G$6785)</f>
        <v>4741.4488420545413</v>
      </c>
    </row>
    <row r="3428" spans="1:8" x14ac:dyDescent="0.2">
      <c r="A3428" s="167" t="s">
        <v>12593</v>
      </c>
      <c r="B3428" s="163" t="s">
        <v>12598</v>
      </c>
      <c r="C3428" s="164" t="s">
        <v>12599</v>
      </c>
      <c r="D3428">
        <v>68.5</v>
      </c>
      <c r="E3428" s="4">
        <v>7708</v>
      </c>
      <c r="F3428">
        <f t="shared" si="106"/>
        <v>2</v>
      </c>
      <c r="G3428" s="6">
        <f t="shared" si="107"/>
        <v>1.195804741189294</v>
      </c>
      <c r="H3428" s="4">
        <f>E3428*G3428*Inputs!$B$4/SUMPRODUCT($E$5:$E$6785,$G$5:$G$6785)</f>
        <v>4257.5905152425894</v>
      </c>
    </row>
    <row r="3429" spans="1:8" x14ac:dyDescent="0.2">
      <c r="A3429" s="167" t="s">
        <v>12593</v>
      </c>
      <c r="B3429" s="163" t="s">
        <v>12600</v>
      </c>
      <c r="C3429" s="164" t="s">
        <v>12601</v>
      </c>
      <c r="D3429">
        <v>123.6</v>
      </c>
      <c r="E3429" s="4">
        <v>10117</v>
      </c>
      <c r="F3429">
        <f t="shared" si="106"/>
        <v>6</v>
      </c>
      <c r="G3429" s="6">
        <f t="shared" si="107"/>
        <v>2.4451266266449672</v>
      </c>
      <c r="H3429" s="4">
        <f>E3429*G3429*Inputs!$B$4/SUMPRODUCT($E$5:$E$6785,$G$5:$G$6785)</f>
        <v>11426.547194917872</v>
      </c>
    </row>
    <row r="3430" spans="1:8" x14ac:dyDescent="0.2">
      <c r="A3430" s="167" t="s">
        <v>12593</v>
      </c>
      <c r="B3430" s="163" t="s">
        <v>12602</v>
      </c>
      <c r="C3430" s="164" t="s">
        <v>12603</v>
      </c>
      <c r="D3430">
        <v>86.2</v>
      </c>
      <c r="E3430" s="4">
        <v>9470</v>
      </c>
      <c r="F3430">
        <f t="shared" si="106"/>
        <v>3</v>
      </c>
      <c r="G3430" s="6">
        <f t="shared" si="107"/>
        <v>1.4299489790507947</v>
      </c>
      <c r="H3430" s="4">
        <f>E3430*G3430*Inputs!$B$4/SUMPRODUCT($E$5:$E$6785,$G$5:$G$6785)</f>
        <v>6255.0737379199099</v>
      </c>
    </row>
    <row r="3431" spans="1:8" x14ac:dyDescent="0.2">
      <c r="A3431" s="167" t="s">
        <v>12593</v>
      </c>
      <c r="B3431" s="163" t="s">
        <v>12604</v>
      </c>
      <c r="C3431" s="164" t="s">
        <v>7219</v>
      </c>
      <c r="D3431">
        <v>96.3</v>
      </c>
      <c r="E3431" s="4">
        <v>7401</v>
      </c>
      <c r="F3431">
        <f t="shared" si="106"/>
        <v>4</v>
      </c>
      <c r="G3431" s="6">
        <f t="shared" si="107"/>
        <v>1.7099397688077311</v>
      </c>
      <c r="H3431" s="4">
        <f>E3431*G3431*Inputs!$B$4/SUMPRODUCT($E$5:$E$6785,$G$5:$G$6785)</f>
        <v>5845.6543195145186</v>
      </c>
    </row>
    <row r="3432" spans="1:8" x14ac:dyDescent="0.2">
      <c r="A3432" s="167" t="s">
        <v>12593</v>
      </c>
      <c r="B3432" s="163" t="s">
        <v>7220</v>
      </c>
      <c r="C3432" s="164" t="s">
        <v>7221</v>
      </c>
      <c r="D3432">
        <v>86.5</v>
      </c>
      <c r="E3432" s="4">
        <v>9078</v>
      </c>
      <c r="F3432">
        <f t="shared" si="106"/>
        <v>3</v>
      </c>
      <c r="G3432" s="6">
        <f t="shared" si="107"/>
        <v>1.4299489790507947</v>
      </c>
      <c r="H3432" s="4">
        <f>E3432*G3432*Inputs!$B$4/SUMPRODUCT($E$5:$E$6785,$G$5:$G$6785)</f>
        <v>5996.1519950197398</v>
      </c>
    </row>
    <row r="3433" spans="1:8" x14ac:dyDescent="0.2">
      <c r="A3433" s="167" t="s">
        <v>12593</v>
      </c>
      <c r="B3433" s="163" t="s">
        <v>7222</v>
      </c>
      <c r="C3433" s="164" t="s">
        <v>7223</v>
      </c>
      <c r="D3433">
        <v>75</v>
      </c>
      <c r="E3433" s="4">
        <v>7268</v>
      </c>
      <c r="F3433">
        <f t="shared" si="106"/>
        <v>3</v>
      </c>
      <c r="G3433" s="6">
        <f t="shared" si="107"/>
        <v>1.4299489790507947</v>
      </c>
      <c r="H3433" s="4">
        <f>E3433*G3433*Inputs!$B$4/SUMPRODUCT($E$5:$E$6785,$G$5:$G$6785)</f>
        <v>4800.6204780572234</v>
      </c>
    </row>
    <row r="3434" spans="1:8" x14ac:dyDescent="0.2">
      <c r="A3434" s="167" t="s">
        <v>12593</v>
      </c>
      <c r="B3434" s="163" t="s">
        <v>7224</v>
      </c>
      <c r="C3434" s="164" t="s">
        <v>7225</v>
      </c>
      <c r="D3434">
        <v>85.4</v>
      </c>
      <c r="E3434" s="4">
        <v>7829</v>
      </c>
      <c r="F3434">
        <f t="shared" si="106"/>
        <v>3</v>
      </c>
      <c r="G3434" s="6">
        <f t="shared" si="107"/>
        <v>1.4299489790507947</v>
      </c>
      <c r="H3434" s="4">
        <f>E3434*G3434*Inputs!$B$4/SUMPRODUCT($E$5:$E$6785,$G$5:$G$6785)</f>
        <v>5171.1691968505793</v>
      </c>
    </row>
    <row r="3435" spans="1:8" x14ac:dyDescent="0.2">
      <c r="A3435" s="167" t="s">
        <v>12593</v>
      </c>
      <c r="B3435" s="163" t="s">
        <v>7226</v>
      </c>
      <c r="C3435" s="164" t="s">
        <v>7227</v>
      </c>
      <c r="D3435">
        <v>91.6</v>
      </c>
      <c r="E3435" s="4">
        <v>7170</v>
      </c>
      <c r="F3435">
        <f t="shared" si="106"/>
        <v>4</v>
      </c>
      <c r="G3435" s="6">
        <f t="shared" si="107"/>
        <v>1.7099397688077311</v>
      </c>
      <c r="H3435" s="4">
        <f>E3435*G3435*Inputs!$B$4/SUMPRODUCT($E$5:$E$6785,$G$5:$G$6785)</f>
        <v>5663.1997663719903</v>
      </c>
    </row>
    <row r="3436" spans="1:8" x14ac:dyDescent="0.2">
      <c r="A3436" s="167" t="s">
        <v>12593</v>
      </c>
      <c r="B3436" s="163" t="s">
        <v>7228</v>
      </c>
      <c r="C3436" s="164" t="s">
        <v>7229</v>
      </c>
      <c r="D3436">
        <v>84.3</v>
      </c>
      <c r="E3436" s="4">
        <v>6753</v>
      </c>
      <c r="F3436">
        <f t="shared" si="106"/>
        <v>3</v>
      </c>
      <c r="G3436" s="6">
        <f t="shared" si="107"/>
        <v>1.4299489790507947</v>
      </c>
      <c r="H3436" s="4">
        <f>E3436*G3436*Inputs!$B$4/SUMPRODUCT($E$5:$E$6785,$G$5:$G$6785)</f>
        <v>4460.4554331756235</v>
      </c>
    </row>
    <row r="3437" spans="1:8" x14ac:dyDescent="0.2">
      <c r="A3437" s="167" t="s">
        <v>12593</v>
      </c>
      <c r="B3437" s="163" t="s">
        <v>7230</v>
      </c>
      <c r="C3437" s="164" t="s">
        <v>7231</v>
      </c>
      <c r="D3437">
        <v>74.2</v>
      </c>
      <c r="E3437" s="4">
        <v>6739</v>
      </c>
      <c r="F3437">
        <f t="shared" si="106"/>
        <v>2</v>
      </c>
      <c r="G3437" s="6">
        <f t="shared" si="107"/>
        <v>1.195804741189294</v>
      </c>
      <c r="H3437" s="4">
        <f>E3437*G3437*Inputs!$B$4/SUMPRODUCT($E$5:$E$6785,$G$5:$G$6785)</f>
        <v>3722.3537210975364</v>
      </c>
    </row>
    <row r="3438" spans="1:8" x14ac:dyDescent="0.2">
      <c r="A3438" s="167" t="s">
        <v>12593</v>
      </c>
      <c r="B3438" s="163" t="s">
        <v>3478</v>
      </c>
      <c r="C3438" s="164" t="s">
        <v>3479</v>
      </c>
      <c r="D3438">
        <v>114.5</v>
      </c>
      <c r="E3438" s="4">
        <v>8933</v>
      </c>
      <c r="F3438">
        <f t="shared" si="106"/>
        <v>6</v>
      </c>
      <c r="G3438" s="6">
        <f t="shared" si="107"/>
        <v>2.4451266266449672</v>
      </c>
      <c r="H3438" s="4">
        <f>E3438*G3438*Inputs!$B$4/SUMPRODUCT($E$5:$E$6785,$G$5:$G$6785)</f>
        <v>10089.289917189022</v>
      </c>
    </row>
    <row r="3439" spans="1:8" x14ac:dyDescent="0.2">
      <c r="A3439" s="167" t="s">
        <v>12593</v>
      </c>
      <c r="B3439" s="163" t="s">
        <v>3480</v>
      </c>
      <c r="C3439" s="164" t="s">
        <v>3481</v>
      </c>
      <c r="D3439">
        <v>75.400000000000006</v>
      </c>
      <c r="E3439" s="4">
        <v>6942</v>
      </c>
      <c r="F3439">
        <f t="shared" si="106"/>
        <v>3</v>
      </c>
      <c r="G3439" s="6">
        <f t="shared" si="107"/>
        <v>1.4299489790507947</v>
      </c>
      <c r="H3439" s="4">
        <f>E3439*G3439*Inputs!$B$4/SUMPRODUCT($E$5:$E$6785,$G$5:$G$6785)</f>
        <v>4585.2927020739198</v>
      </c>
    </row>
    <row r="3440" spans="1:8" x14ac:dyDescent="0.2">
      <c r="A3440" s="167" t="s">
        <v>12593</v>
      </c>
      <c r="B3440" s="163" t="s">
        <v>3482</v>
      </c>
      <c r="C3440" s="164" t="s">
        <v>3483</v>
      </c>
      <c r="D3440">
        <v>79.400000000000006</v>
      </c>
      <c r="E3440" s="4">
        <v>8787</v>
      </c>
      <c r="F3440">
        <f t="shared" si="106"/>
        <v>3</v>
      </c>
      <c r="G3440" s="6">
        <f t="shared" si="107"/>
        <v>1.4299489790507947</v>
      </c>
      <c r="H3440" s="4">
        <f>E3440*G3440*Inputs!$B$4/SUMPRODUCT($E$5:$E$6785,$G$5:$G$6785)</f>
        <v>5803.9422317953804</v>
      </c>
    </row>
    <row r="3441" spans="1:8" x14ac:dyDescent="0.2">
      <c r="A3441" s="167" t="s">
        <v>12593</v>
      </c>
      <c r="B3441" s="163" t="s">
        <v>3484</v>
      </c>
      <c r="C3441" s="164" t="s">
        <v>3485</v>
      </c>
      <c r="D3441">
        <v>98.4</v>
      </c>
      <c r="E3441" s="4">
        <v>7660</v>
      </c>
      <c r="F3441">
        <f t="shared" si="106"/>
        <v>4</v>
      </c>
      <c r="G3441" s="6">
        <f t="shared" si="107"/>
        <v>1.7099397688077311</v>
      </c>
      <c r="H3441" s="4">
        <f>E3441*G3441*Inputs!$B$4/SUMPRODUCT($E$5:$E$6785,$G$5:$G$6785)</f>
        <v>6050.2245760682617</v>
      </c>
    </row>
    <row r="3442" spans="1:8" x14ac:dyDescent="0.2">
      <c r="A3442" s="167" t="s">
        <v>12593</v>
      </c>
      <c r="B3442" s="163" t="s">
        <v>3486</v>
      </c>
      <c r="C3442" s="164" t="s">
        <v>3487</v>
      </c>
      <c r="D3442">
        <v>63.7</v>
      </c>
      <c r="E3442" s="4">
        <v>11041</v>
      </c>
      <c r="F3442">
        <f t="shared" si="106"/>
        <v>2</v>
      </c>
      <c r="G3442" s="6">
        <f t="shared" si="107"/>
        <v>1.195804741189294</v>
      </c>
      <c r="H3442" s="4">
        <f>E3442*G3442*Inputs!$B$4/SUMPRODUCT($E$5:$E$6785,$G$5:$G$6785)</f>
        <v>6098.6062375186093</v>
      </c>
    </row>
    <row r="3443" spans="1:8" x14ac:dyDescent="0.2">
      <c r="A3443" s="167" t="s">
        <v>3490</v>
      </c>
      <c r="B3443" s="163" t="s">
        <v>3488</v>
      </c>
      <c r="C3443" s="164" t="s">
        <v>3489</v>
      </c>
      <c r="D3443">
        <v>67.3</v>
      </c>
      <c r="E3443" s="4">
        <v>5680</v>
      </c>
      <c r="F3443">
        <f t="shared" si="106"/>
        <v>2</v>
      </c>
      <c r="G3443" s="6">
        <f t="shared" si="107"/>
        <v>1.195804741189294</v>
      </c>
      <c r="H3443" s="4">
        <f>E3443*G3443*Inputs!$B$4/SUMPRODUCT($E$5:$E$6785,$G$5:$G$6785)</f>
        <v>3137.4045312114567</v>
      </c>
    </row>
    <row r="3444" spans="1:8" x14ac:dyDescent="0.2">
      <c r="A3444" s="167" t="s">
        <v>3490</v>
      </c>
      <c r="B3444" s="163" t="s">
        <v>3491</v>
      </c>
      <c r="C3444" s="164" t="s">
        <v>3492</v>
      </c>
      <c r="D3444">
        <v>63.1</v>
      </c>
      <c r="E3444" s="4">
        <v>9331</v>
      </c>
      <c r="F3444">
        <f t="shared" si="106"/>
        <v>2</v>
      </c>
      <c r="G3444" s="6">
        <f t="shared" si="107"/>
        <v>1.195804741189294</v>
      </c>
      <c r="H3444" s="4">
        <f>E3444*G3444*Inputs!$B$4/SUMPRODUCT($E$5:$E$6785,$G$5:$G$6785)</f>
        <v>5154.0707184391022</v>
      </c>
    </row>
    <row r="3445" spans="1:8" x14ac:dyDescent="0.2">
      <c r="A3445" s="167" t="s">
        <v>3490</v>
      </c>
      <c r="B3445" s="163" t="s">
        <v>3493</v>
      </c>
      <c r="C3445" s="164" t="s">
        <v>3494</v>
      </c>
      <c r="D3445">
        <v>73</v>
      </c>
      <c r="E3445" s="4">
        <v>7918</v>
      </c>
      <c r="F3445">
        <f t="shared" si="106"/>
        <v>2</v>
      </c>
      <c r="G3445" s="6">
        <f t="shared" si="107"/>
        <v>1.195804741189294</v>
      </c>
      <c r="H3445" s="4">
        <f>E3445*G3445*Inputs!$B$4/SUMPRODUCT($E$5:$E$6785,$G$5:$G$6785)</f>
        <v>4373.5861053049848</v>
      </c>
    </row>
    <row r="3446" spans="1:8" x14ac:dyDescent="0.2">
      <c r="A3446" s="167" t="s">
        <v>3490</v>
      </c>
      <c r="B3446" s="163" t="s">
        <v>3495</v>
      </c>
      <c r="C3446" s="164" t="s">
        <v>3496</v>
      </c>
      <c r="D3446">
        <v>66.3</v>
      </c>
      <c r="E3446" s="4">
        <v>7637</v>
      </c>
      <c r="F3446">
        <f t="shared" si="106"/>
        <v>2</v>
      </c>
      <c r="G3446" s="6">
        <f t="shared" si="107"/>
        <v>1.195804741189294</v>
      </c>
      <c r="H3446" s="4">
        <f>E3446*G3446*Inputs!$B$4/SUMPRODUCT($E$5:$E$6785,$G$5:$G$6785)</f>
        <v>4218.3729586024465</v>
      </c>
    </row>
    <row r="3447" spans="1:8" x14ac:dyDescent="0.2">
      <c r="A3447" s="167" t="s">
        <v>3490</v>
      </c>
      <c r="B3447" s="163" t="s">
        <v>3497</v>
      </c>
      <c r="C3447" s="164" t="s">
        <v>3498</v>
      </c>
      <c r="D3447">
        <v>99.6</v>
      </c>
      <c r="E3447" s="4">
        <v>6031</v>
      </c>
      <c r="F3447">
        <f t="shared" si="106"/>
        <v>5</v>
      </c>
      <c r="G3447" s="6">
        <f t="shared" si="107"/>
        <v>2.0447540826884101</v>
      </c>
      <c r="H3447" s="4">
        <f>E3447*G3447*Inputs!$B$4/SUMPRODUCT($E$5:$E$6785,$G$5:$G$6785)</f>
        <v>5696.293068429175</v>
      </c>
    </row>
    <row r="3448" spans="1:8" x14ac:dyDescent="0.2">
      <c r="A3448" s="167" t="s">
        <v>3490</v>
      </c>
      <c r="B3448" s="163" t="s">
        <v>3499</v>
      </c>
      <c r="C3448" s="164" t="s">
        <v>3500</v>
      </c>
      <c r="D3448">
        <v>63.9</v>
      </c>
      <c r="E3448" s="4">
        <v>9161</v>
      </c>
      <c r="F3448">
        <f t="shared" si="106"/>
        <v>2</v>
      </c>
      <c r="G3448" s="6">
        <f t="shared" si="107"/>
        <v>1.195804741189294</v>
      </c>
      <c r="H3448" s="4">
        <f>E3448*G3448*Inputs!$B$4/SUMPRODUCT($E$5:$E$6785,$G$5:$G$6785)</f>
        <v>5060.1695264838299</v>
      </c>
    </row>
    <row r="3449" spans="1:8" x14ac:dyDescent="0.2">
      <c r="A3449" s="167" t="s">
        <v>3490</v>
      </c>
      <c r="B3449" s="163" t="s">
        <v>3501</v>
      </c>
      <c r="C3449" s="164" t="s">
        <v>3502</v>
      </c>
      <c r="D3449">
        <v>95.7</v>
      </c>
      <c r="E3449" s="4">
        <v>8950</v>
      </c>
      <c r="F3449">
        <f t="shared" si="106"/>
        <v>4</v>
      </c>
      <c r="G3449" s="6">
        <f t="shared" si="107"/>
        <v>1.7099397688077311</v>
      </c>
      <c r="H3449" s="4">
        <f>E3449*G3449*Inputs!$B$4/SUMPRODUCT($E$5:$E$6785,$G$5:$G$6785)</f>
        <v>7069.1266260849807</v>
      </c>
    </row>
    <row r="3450" spans="1:8" x14ac:dyDescent="0.2">
      <c r="A3450" s="167" t="s">
        <v>3490</v>
      </c>
      <c r="B3450" s="163" t="s">
        <v>3503</v>
      </c>
      <c r="C3450" s="164" t="s">
        <v>3504</v>
      </c>
      <c r="D3450">
        <v>58.9</v>
      </c>
      <c r="E3450" s="4">
        <v>9878</v>
      </c>
      <c r="F3450">
        <f t="shared" si="106"/>
        <v>1</v>
      </c>
      <c r="G3450" s="6">
        <f t="shared" si="107"/>
        <v>1</v>
      </c>
      <c r="H3450" s="4">
        <f>E3450*G3450*Inputs!$B$4/SUMPRODUCT($E$5:$E$6785,$G$5:$G$6785)</f>
        <v>4562.7947645762843</v>
      </c>
    </row>
    <row r="3451" spans="1:8" x14ac:dyDescent="0.2">
      <c r="A3451" s="167" t="s">
        <v>3490</v>
      </c>
      <c r="B3451" s="163" t="s">
        <v>3505</v>
      </c>
      <c r="C3451" s="164" t="s">
        <v>3506</v>
      </c>
      <c r="D3451">
        <v>77.400000000000006</v>
      </c>
      <c r="E3451" s="4">
        <v>9493</v>
      </c>
      <c r="F3451">
        <f t="shared" si="106"/>
        <v>3</v>
      </c>
      <c r="G3451" s="6">
        <f t="shared" si="107"/>
        <v>1.4299489790507947</v>
      </c>
      <c r="H3451" s="4">
        <f>E3451*G3451*Inputs!$B$4/SUMPRODUCT($E$5:$E$6785,$G$5:$G$6785)</f>
        <v>6270.2655748757879</v>
      </c>
    </row>
    <row r="3452" spans="1:8" x14ac:dyDescent="0.2">
      <c r="A3452" s="167" t="s">
        <v>3490</v>
      </c>
      <c r="B3452" s="163" t="s">
        <v>3507</v>
      </c>
      <c r="C3452" s="164" t="s">
        <v>3508</v>
      </c>
      <c r="D3452">
        <v>70.7</v>
      </c>
      <c r="E3452" s="4">
        <v>6883</v>
      </c>
      <c r="F3452">
        <f t="shared" si="106"/>
        <v>2</v>
      </c>
      <c r="G3452" s="6">
        <f t="shared" si="107"/>
        <v>1.195804741189294</v>
      </c>
      <c r="H3452" s="4">
        <f>E3452*G3452*Inputs!$B$4/SUMPRODUCT($E$5:$E$6785,$G$5:$G$6785)</f>
        <v>3801.8935542831796</v>
      </c>
    </row>
    <row r="3453" spans="1:8" x14ac:dyDescent="0.2">
      <c r="A3453" s="167" t="s">
        <v>3490</v>
      </c>
      <c r="B3453" s="163" t="s">
        <v>3509</v>
      </c>
      <c r="C3453" s="164" t="s">
        <v>3510</v>
      </c>
      <c r="D3453">
        <v>68.5</v>
      </c>
      <c r="E3453" s="4">
        <v>8041</v>
      </c>
      <c r="F3453">
        <f t="shared" si="106"/>
        <v>2</v>
      </c>
      <c r="G3453" s="6">
        <f t="shared" si="107"/>
        <v>1.195804741189294</v>
      </c>
      <c r="H3453" s="4">
        <f>E3453*G3453*Inputs!$B$4/SUMPRODUCT($E$5:$E$6785,$G$5:$G$6785)</f>
        <v>4441.5263794843886</v>
      </c>
    </row>
    <row r="3454" spans="1:8" x14ac:dyDescent="0.2">
      <c r="A3454" s="167" t="s">
        <v>3490</v>
      </c>
      <c r="B3454" s="163" t="s">
        <v>3511</v>
      </c>
      <c r="C3454" s="164" t="s">
        <v>3512</v>
      </c>
      <c r="D3454">
        <v>79.3</v>
      </c>
      <c r="E3454" s="4">
        <v>11128</v>
      </c>
      <c r="F3454">
        <f t="shared" si="106"/>
        <v>3</v>
      </c>
      <c r="G3454" s="6">
        <f t="shared" si="107"/>
        <v>1.4299489790507947</v>
      </c>
      <c r="H3454" s="4">
        <f>E3454*G3454*Inputs!$B$4/SUMPRODUCT($E$5:$E$6785,$G$5:$G$6785)</f>
        <v>7350.2070280435864</v>
      </c>
    </row>
    <row r="3455" spans="1:8" x14ac:dyDescent="0.2">
      <c r="A3455" s="167" t="s">
        <v>3490</v>
      </c>
      <c r="B3455" s="163" t="s">
        <v>3513</v>
      </c>
      <c r="C3455" s="164" t="s">
        <v>3514</v>
      </c>
      <c r="D3455">
        <v>86.6</v>
      </c>
      <c r="E3455" s="4">
        <v>8341</v>
      </c>
      <c r="F3455">
        <f t="shared" si="106"/>
        <v>3</v>
      </c>
      <c r="G3455" s="6">
        <f t="shared" si="107"/>
        <v>1.4299489790507947</v>
      </c>
      <c r="H3455" s="4">
        <f>E3455*G3455*Inputs!$B$4/SUMPRODUCT($E$5:$E$6785,$G$5:$G$6785)</f>
        <v>5509.3526977814108</v>
      </c>
    </row>
    <row r="3456" spans="1:8" x14ac:dyDescent="0.2">
      <c r="A3456" s="167" t="s">
        <v>3490</v>
      </c>
      <c r="B3456" s="163" t="s">
        <v>3515</v>
      </c>
      <c r="C3456" s="164" t="s">
        <v>3516</v>
      </c>
      <c r="D3456">
        <v>68.2</v>
      </c>
      <c r="E3456" s="4">
        <v>6322</v>
      </c>
      <c r="F3456">
        <f t="shared" si="106"/>
        <v>2</v>
      </c>
      <c r="G3456" s="6">
        <f t="shared" si="107"/>
        <v>1.195804741189294</v>
      </c>
      <c r="H3456" s="4">
        <f>E3456*G3456*Inputs!$B$4/SUMPRODUCT($E$5:$E$6785,$G$5:$G$6785)</f>
        <v>3492.0196208307802</v>
      </c>
    </row>
    <row r="3457" spans="1:8" x14ac:dyDescent="0.2">
      <c r="A3457" s="167" t="s">
        <v>3490</v>
      </c>
      <c r="B3457" s="163" t="s">
        <v>3517</v>
      </c>
      <c r="C3457" s="164" t="s">
        <v>3518</v>
      </c>
      <c r="D3457">
        <v>53.9</v>
      </c>
      <c r="E3457" s="4">
        <v>6863</v>
      </c>
      <c r="F3457">
        <f t="shared" si="106"/>
        <v>1</v>
      </c>
      <c r="G3457" s="6">
        <f t="shared" si="107"/>
        <v>1</v>
      </c>
      <c r="H3457" s="4">
        <f>E3457*G3457*Inputs!$B$4/SUMPRODUCT($E$5:$E$6785,$G$5:$G$6785)</f>
        <v>3170.1215295896982</v>
      </c>
    </row>
    <row r="3458" spans="1:8" x14ac:dyDescent="0.2">
      <c r="A3458" s="167" t="s">
        <v>3490</v>
      </c>
      <c r="B3458" s="163" t="s">
        <v>3519</v>
      </c>
      <c r="C3458" s="164" t="s">
        <v>3520</v>
      </c>
      <c r="D3458">
        <v>64</v>
      </c>
      <c r="E3458" s="4">
        <v>7783</v>
      </c>
      <c r="F3458">
        <f t="shared" si="106"/>
        <v>2</v>
      </c>
      <c r="G3458" s="6">
        <f t="shared" si="107"/>
        <v>1.195804741189294</v>
      </c>
      <c r="H3458" s="4">
        <f>E3458*G3458*Inputs!$B$4/SUMPRODUCT($E$5:$E$6785,$G$5:$G$6785)</f>
        <v>4299.0175116934452</v>
      </c>
    </row>
    <row r="3459" spans="1:8" x14ac:dyDescent="0.2">
      <c r="A3459" s="167" t="s">
        <v>3490</v>
      </c>
      <c r="B3459" s="163" t="s">
        <v>3521</v>
      </c>
      <c r="C3459" s="164" t="s">
        <v>3522</v>
      </c>
      <c r="D3459">
        <v>72.5</v>
      </c>
      <c r="E3459" s="4">
        <v>7082</v>
      </c>
      <c r="F3459">
        <f t="shared" si="106"/>
        <v>2</v>
      </c>
      <c r="G3459" s="6">
        <f t="shared" si="107"/>
        <v>1.195804741189294</v>
      </c>
      <c r="H3459" s="4">
        <f>E3459*G3459*Inputs!$B$4/SUMPRODUCT($E$5:$E$6785,$G$5:$G$6785)</f>
        <v>3911.8131848661155</v>
      </c>
    </row>
    <row r="3460" spans="1:8" x14ac:dyDescent="0.2">
      <c r="A3460" s="167" t="s">
        <v>3490</v>
      </c>
      <c r="B3460" s="163" t="s">
        <v>3523</v>
      </c>
      <c r="C3460" s="164" t="s">
        <v>3524</v>
      </c>
      <c r="D3460">
        <v>78.8</v>
      </c>
      <c r="E3460" s="4">
        <v>8006</v>
      </c>
      <c r="F3460">
        <f t="shared" si="106"/>
        <v>3</v>
      </c>
      <c r="G3460" s="6">
        <f t="shared" si="107"/>
        <v>1.4299489790507947</v>
      </c>
      <c r="H3460" s="4">
        <f>E3460*G3460*Inputs!$B$4/SUMPRODUCT($E$5:$E$6785,$G$5:$G$6785)</f>
        <v>5288.0802899458076</v>
      </c>
    </row>
    <row r="3461" spans="1:8" x14ac:dyDescent="0.2">
      <c r="A3461" s="167" t="s">
        <v>3490</v>
      </c>
      <c r="B3461" s="163" t="s">
        <v>3525</v>
      </c>
      <c r="C3461" s="164" t="s">
        <v>3526</v>
      </c>
      <c r="D3461">
        <v>58</v>
      </c>
      <c r="E3461" s="4">
        <v>10190</v>
      </c>
      <c r="F3461">
        <f t="shared" si="106"/>
        <v>1</v>
      </c>
      <c r="G3461" s="6">
        <f t="shared" si="107"/>
        <v>1</v>
      </c>
      <c r="H3461" s="4">
        <f>E3461*G3461*Inputs!$B$4/SUMPRODUCT($E$5:$E$6785,$G$5:$G$6785)</f>
        <v>4706.9121938684284</v>
      </c>
    </row>
    <row r="3462" spans="1:8" x14ac:dyDescent="0.2">
      <c r="A3462" s="167" t="s">
        <v>3490</v>
      </c>
      <c r="B3462" s="163" t="s">
        <v>3527</v>
      </c>
      <c r="C3462" s="164" t="s">
        <v>3528</v>
      </c>
      <c r="D3462">
        <v>80.400000000000006</v>
      </c>
      <c r="E3462" s="4">
        <v>8504</v>
      </c>
      <c r="F3462">
        <f t="shared" ref="F3462:F3525" si="108">VLOOKUP(D3462,$K$5:$L$15,2)</f>
        <v>3</v>
      </c>
      <c r="G3462" s="6">
        <f t="shared" ref="G3462:G3525" si="109">VLOOKUP(F3462,$L$5:$M$15,2,0)</f>
        <v>1.4299489790507947</v>
      </c>
      <c r="H3462" s="4">
        <f>E3462*G3462*Inputs!$B$4/SUMPRODUCT($E$5:$E$6785,$G$5:$G$6785)</f>
        <v>5617.0165857730644</v>
      </c>
    </row>
    <row r="3463" spans="1:8" x14ac:dyDescent="0.2">
      <c r="A3463" s="167" t="s">
        <v>3531</v>
      </c>
      <c r="B3463" s="163" t="s">
        <v>3529</v>
      </c>
      <c r="C3463" s="164" t="s">
        <v>3530</v>
      </c>
      <c r="D3463">
        <v>75.8</v>
      </c>
      <c r="E3463" s="4">
        <v>8983</v>
      </c>
      <c r="F3463">
        <f t="shared" si="108"/>
        <v>3</v>
      </c>
      <c r="G3463" s="6">
        <f t="shared" si="109"/>
        <v>1.4299489790507947</v>
      </c>
      <c r="H3463" s="4">
        <f>E3463*G3463*Inputs!$B$4/SUMPRODUCT($E$5:$E$6785,$G$5:$G$6785)</f>
        <v>5933.403103245465</v>
      </c>
    </row>
    <row r="3464" spans="1:8" x14ac:dyDescent="0.2">
      <c r="A3464" s="167" t="s">
        <v>3531</v>
      </c>
      <c r="B3464" s="163" t="s">
        <v>3532</v>
      </c>
      <c r="C3464" s="164" t="s">
        <v>3533</v>
      </c>
      <c r="D3464">
        <v>79</v>
      </c>
      <c r="E3464" s="4">
        <v>8865</v>
      </c>
      <c r="F3464">
        <f t="shared" si="108"/>
        <v>3</v>
      </c>
      <c r="G3464" s="6">
        <f t="shared" si="109"/>
        <v>1.4299489790507947</v>
      </c>
      <c r="H3464" s="4">
        <f>E3464*G3464*Inputs!$B$4/SUMPRODUCT($E$5:$E$6785,$G$5:$G$6785)</f>
        <v>5855.4623745153121</v>
      </c>
    </row>
    <row r="3465" spans="1:8" x14ac:dyDescent="0.2">
      <c r="A3465" s="167" t="s">
        <v>3531</v>
      </c>
      <c r="B3465" s="163" t="s">
        <v>3534</v>
      </c>
      <c r="C3465" s="164" t="s">
        <v>3535</v>
      </c>
      <c r="D3465">
        <v>71.7</v>
      </c>
      <c r="E3465" s="4">
        <v>7631</v>
      </c>
      <c r="F3465">
        <f t="shared" si="108"/>
        <v>2</v>
      </c>
      <c r="G3465" s="6">
        <f t="shared" si="109"/>
        <v>1.195804741189294</v>
      </c>
      <c r="H3465" s="4">
        <f>E3465*G3465*Inputs!$B$4/SUMPRODUCT($E$5:$E$6785,$G$5:$G$6785)</f>
        <v>4215.0587988863781</v>
      </c>
    </row>
    <row r="3466" spans="1:8" x14ac:dyDescent="0.2">
      <c r="A3466" s="167" t="s">
        <v>3531</v>
      </c>
      <c r="B3466" s="163" t="s">
        <v>3536</v>
      </c>
      <c r="C3466" s="164" t="s">
        <v>3537</v>
      </c>
      <c r="D3466">
        <v>81</v>
      </c>
      <c r="E3466" s="4">
        <v>7746</v>
      </c>
      <c r="F3466">
        <f t="shared" si="108"/>
        <v>3</v>
      </c>
      <c r="G3466" s="6">
        <f t="shared" si="109"/>
        <v>1.4299489790507947</v>
      </c>
      <c r="H3466" s="4">
        <f>E3466*G3466*Inputs!$B$4/SUMPRODUCT($E$5:$E$6785,$G$5:$G$6785)</f>
        <v>5116.3464808793697</v>
      </c>
    </row>
    <row r="3467" spans="1:8" x14ac:dyDescent="0.2">
      <c r="A3467" s="167" t="s">
        <v>3531</v>
      </c>
      <c r="B3467" s="163" t="s">
        <v>3538</v>
      </c>
      <c r="C3467" s="164" t="s">
        <v>3539</v>
      </c>
      <c r="D3467">
        <v>97.2</v>
      </c>
      <c r="E3467" s="4">
        <v>7014</v>
      </c>
      <c r="F3467">
        <f t="shared" si="108"/>
        <v>4</v>
      </c>
      <c r="G3467" s="6">
        <f t="shared" si="109"/>
        <v>1.7099397688077311</v>
      </c>
      <c r="H3467" s="4">
        <f>E3467*G3467*Inputs!$B$4/SUMPRODUCT($E$5:$E$6785,$G$5:$G$6785)</f>
        <v>5539.9837045095028</v>
      </c>
    </row>
    <row r="3468" spans="1:8" x14ac:dyDescent="0.2">
      <c r="A3468" s="167" t="s">
        <v>3531</v>
      </c>
      <c r="B3468" s="163" t="s">
        <v>3540</v>
      </c>
      <c r="C3468" s="164" t="s">
        <v>3541</v>
      </c>
      <c r="D3468">
        <v>115</v>
      </c>
      <c r="E3468" s="4">
        <v>6474</v>
      </c>
      <c r="F3468">
        <f t="shared" si="108"/>
        <v>6</v>
      </c>
      <c r="G3468" s="6">
        <f t="shared" si="109"/>
        <v>2.4451266266449672</v>
      </c>
      <c r="H3468" s="4">
        <f>E3468*G3468*Inputs!$B$4/SUMPRODUCT($E$5:$E$6785,$G$5:$G$6785)</f>
        <v>7311.9962973112879</v>
      </c>
    </row>
    <row r="3469" spans="1:8" x14ac:dyDescent="0.2">
      <c r="A3469" s="167" t="s">
        <v>3531</v>
      </c>
      <c r="B3469" s="163" t="s">
        <v>3542</v>
      </c>
      <c r="C3469" s="164" t="s">
        <v>3543</v>
      </c>
      <c r="D3469">
        <v>98.3</v>
      </c>
      <c r="E3469" s="4">
        <v>6133</v>
      </c>
      <c r="F3469">
        <f t="shared" si="108"/>
        <v>4</v>
      </c>
      <c r="G3469" s="6">
        <f t="shared" si="109"/>
        <v>1.7099397688077311</v>
      </c>
      <c r="H3469" s="4">
        <f>E3469*G3469*Inputs!$B$4/SUMPRODUCT($E$5:$E$6785,$G$5:$G$6785)</f>
        <v>4844.128893606613</v>
      </c>
    </row>
    <row r="3470" spans="1:8" x14ac:dyDescent="0.2">
      <c r="A3470" s="167" t="s">
        <v>3531</v>
      </c>
      <c r="B3470" s="163" t="s">
        <v>3544</v>
      </c>
      <c r="C3470" s="164" t="s">
        <v>3545</v>
      </c>
      <c r="D3470">
        <v>118</v>
      </c>
      <c r="E3470" s="4">
        <v>6686</v>
      </c>
      <c r="F3470">
        <f t="shared" si="108"/>
        <v>6</v>
      </c>
      <c r="G3470" s="6">
        <f t="shared" si="109"/>
        <v>2.4451266266449672</v>
      </c>
      <c r="H3470" s="4">
        <f>E3470*G3470*Inputs!$B$4/SUMPRODUCT($E$5:$E$6785,$G$5:$G$6785)</f>
        <v>7551.4376342019259</v>
      </c>
    </row>
    <row r="3471" spans="1:8" x14ac:dyDescent="0.2">
      <c r="A3471" s="167" t="s">
        <v>3531</v>
      </c>
      <c r="B3471" s="163" t="s">
        <v>3546</v>
      </c>
      <c r="C3471" s="164" t="s">
        <v>3547</v>
      </c>
      <c r="D3471">
        <v>121.3</v>
      </c>
      <c r="E3471" s="4">
        <v>6260</v>
      </c>
      <c r="F3471">
        <f t="shared" si="108"/>
        <v>6</v>
      </c>
      <c r="G3471" s="6">
        <f t="shared" si="109"/>
        <v>2.4451266266449672</v>
      </c>
      <c r="H3471" s="4">
        <f>E3471*G3471*Inputs!$B$4/SUMPRODUCT($E$5:$E$6785,$G$5:$G$6785)</f>
        <v>7070.2960798839449</v>
      </c>
    </row>
    <row r="3472" spans="1:8" x14ac:dyDescent="0.2">
      <c r="A3472" s="167" t="s">
        <v>3531</v>
      </c>
      <c r="B3472" s="163" t="s">
        <v>3548</v>
      </c>
      <c r="C3472" s="164" t="s">
        <v>3549</v>
      </c>
      <c r="D3472">
        <v>89.5</v>
      </c>
      <c r="E3472" s="4">
        <v>7012</v>
      </c>
      <c r="F3472">
        <f t="shared" si="108"/>
        <v>4</v>
      </c>
      <c r="G3472" s="6">
        <f t="shared" si="109"/>
        <v>1.7099397688077311</v>
      </c>
      <c r="H3472" s="4">
        <f>E3472*G3472*Inputs!$B$4/SUMPRODUCT($E$5:$E$6785,$G$5:$G$6785)</f>
        <v>5538.4040114087029</v>
      </c>
    </row>
    <row r="3473" spans="1:8" x14ac:dyDescent="0.2">
      <c r="A3473" s="167" t="s">
        <v>3531</v>
      </c>
      <c r="B3473" s="163" t="s">
        <v>3550</v>
      </c>
      <c r="C3473" s="164" t="s">
        <v>3551</v>
      </c>
      <c r="D3473">
        <v>91.6</v>
      </c>
      <c r="E3473" s="4">
        <v>5755</v>
      </c>
      <c r="F3473">
        <f t="shared" si="108"/>
        <v>4</v>
      </c>
      <c r="G3473" s="6">
        <f t="shared" si="109"/>
        <v>1.7099397688077311</v>
      </c>
      <c r="H3473" s="4">
        <f>E3473*G3473*Inputs!$B$4/SUMPRODUCT($E$5:$E$6785,$G$5:$G$6785)</f>
        <v>4545.5668975552026</v>
      </c>
    </row>
    <row r="3474" spans="1:8" x14ac:dyDescent="0.2">
      <c r="A3474" s="167" t="s">
        <v>3531</v>
      </c>
      <c r="B3474" s="163" t="s">
        <v>3552</v>
      </c>
      <c r="C3474" s="164" t="s">
        <v>3553</v>
      </c>
      <c r="D3474">
        <v>171.9</v>
      </c>
      <c r="E3474" s="4">
        <v>5563</v>
      </c>
      <c r="F3474">
        <f t="shared" si="108"/>
        <v>10</v>
      </c>
      <c r="G3474" s="6">
        <f t="shared" si="109"/>
        <v>4.9996826525224378</v>
      </c>
      <c r="H3474" s="4">
        <f>E3474*G3474*Inputs!$B$4/SUMPRODUCT($E$5:$E$6785,$G$5:$G$6785)</f>
        <v>12847.345738052249</v>
      </c>
    </row>
    <row r="3475" spans="1:8" x14ac:dyDescent="0.2">
      <c r="A3475" s="167" t="s">
        <v>3531</v>
      </c>
      <c r="B3475" s="163" t="s">
        <v>3554</v>
      </c>
      <c r="C3475" s="164" t="s">
        <v>3555</v>
      </c>
      <c r="D3475">
        <v>107.5</v>
      </c>
      <c r="E3475" s="4">
        <v>6550</v>
      </c>
      <c r="F3475">
        <f t="shared" si="108"/>
        <v>5</v>
      </c>
      <c r="G3475" s="6">
        <f t="shared" si="109"/>
        <v>2.0447540826884101</v>
      </c>
      <c r="H3475" s="4">
        <f>E3475*G3475*Inputs!$B$4/SUMPRODUCT($E$5:$E$6785,$G$5:$G$6785)</f>
        <v>6186.4897360655114</v>
      </c>
    </row>
    <row r="3476" spans="1:8" x14ac:dyDescent="0.2">
      <c r="A3476" s="167" t="s">
        <v>3531</v>
      </c>
      <c r="B3476" s="163" t="s">
        <v>3556</v>
      </c>
      <c r="C3476" s="164" t="s">
        <v>3557</v>
      </c>
      <c r="D3476">
        <v>128.30000000000001</v>
      </c>
      <c r="E3476" s="4">
        <v>7100</v>
      </c>
      <c r="F3476">
        <f t="shared" si="108"/>
        <v>7</v>
      </c>
      <c r="G3476" s="6">
        <f t="shared" si="109"/>
        <v>2.9238940129502371</v>
      </c>
      <c r="H3476" s="4">
        <f>E3476*G3476*Inputs!$B$4/SUMPRODUCT($E$5:$E$6785,$G$5:$G$6785)</f>
        <v>9589.1891972771318</v>
      </c>
    </row>
    <row r="3477" spans="1:8" x14ac:dyDescent="0.2">
      <c r="A3477" s="167" t="s">
        <v>3531</v>
      </c>
      <c r="B3477" s="163" t="s">
        <v>3558</v>
      </c>
      <c r="C3477" s="164" t="s">
        <v>3559</v>
      </c>
      <c r="D3477">
        <v>88.7</v>
      </c>
      <c r="E3477" s="4">
        <v>5441</v>
      </c>
      <c r="F3477">
        <f t="shared" si="108"/>
        <v>4</v>
      </c>
      <c r="G3477" s="6">
        <f t="shared" si="109"/>
        <v>1.7099397688077311</v>
      </c>
      <c r="H3477" s="4">
        <f>E3477*G3477*Inputs!$B$4/SUMPRODUCT($E$5:$E$6785,$G$5:$G$6785)</f>
        <v>4297.5550807294276</v>
      </c>
    </row>
    <row r="3478" spans="1:8" x14ac:dyDescent="0.2">
      <c r="A3478" s="167" t="s">
        <v>3531</v>
      </c>
      <c r="B3478" s="163" t="s">
        <v>4278</v>
      </c>
      <c r="C3478" s="164" t="s">
        <v>4279</v>
      </c>
      <c r="D3478">
        <v>94.1</v>
      </c>
      <c r="E3478" s="4">
        <v>8412</v>
      </c>
      <c r="F3478">
        <f t="shared" si="108"/>
        <v>4</v>
      </c>
      <c r="G3478" s="6">
        <f t="shared" si="109"/>
        <v>1.7099397688077311</v>
      </c>
      <c r="H3478" s="4">
        <f>E3478*G3478*Inputs!$B$4/SUMPRODUCT($E$5:$E$6785,$G$5:$G$6785)</f>
        <v>6644.189181969482</v>
      </c>
    </row>
    <row r="3479" spans="1:8" x14ac:dyDescent="0.2">
      <c r="A3479" s="167" t="s">
        <v>3531</v>
      </c>
      <c r="B3479" s="163" t="s">
        <v>4280</v>
      </c>
      <c r="C3479" s="164" t="s">
        <v>4281</v>
      </c>
      <c r="D3479">
        <v>107.6</v>
      </c>
      <c r="E3479" s="4">
        <v>13093</v>
      </c>
      <c r="F3479">
        <f t="shared" si="108"/>
        <v>5</v>
      </c>
      <c r="G3479" s="6">
        <f t="shared" si="109"/>
        <v>2.0447540826884101</v>
      </c>
      <c r="H3479" s="4">
        <f>E3479*G3479*Inputs!$B$4/SUMPRODUCT($E$5:$E$6785,$G$5:$G$6785)</f>
        <v>12366.367956382555</v>
      </c>
    </row>
    <row r="3480" spans="1:8" x14ac:dyDescent="0.2">
      <c r="A3480" s="167" t="s">
        <v>3531</v>
      </c>
      <c r="B3480" s="163" t="s">
        <v>4282</v>
      </c>
      <c r="C3480" s="164" t="s">
        <v>4283</v>
      </c>
      <c r="D3480">
        <v>173.9</v>
      </c>
      <c r="E3480" s="4">
        <v>8094</v>
      </c>
      <c r="F3480">
        <f t="shared" si="108"/>
        <v>10</v>
      </c>
      <c r="G3480" s="6">
        <f t="shared" si="109"/>
        <v>4.9996826525224378</v>
      </c>
      <c r="H3480" s="4">
        <f>E3480*G3480*Inputs!$B$4/SUMPRODUCT($E$5:$E$6785,$G$5:$G$6785)</f>
        <v>18692.506993312047</v>
      </c>
    </row>
    <row r="3481" spans="1:8" x14ac:dyDescent="0.2">
      <c r="A3481" s="167" t="s">
        <v>3531</v>
      </c>
      <c r="B3481" s="163" t="s">
        <v>5178</v>
      </c>
      <c r="C3481" s="164" t="s">
        <v>5179</v>
      </c>
      <c r="D3481">
        <v>81</v>
      </c>
      <c r="E3481" s="4">
        <v>10508</v>
      </c>
      <c r="F3481">
        <f t="shared" si="108"/>
        <v>3</v>
      </c>
      <c r="G3481" s="6">
        <f t="shared" si="109"/>
        <v>1.4299489790507947</v>
      </c>
      <c r="H3481" s="4">
        <f>E3481*G3481*Inputs!$B$4/SUMPRODUCT($E$5:$E$6785,$G$5:$G$6785)</f>
        <v>6940.687944885155</v>
      </c>
    </row>
    <row r="3482" spans="1:8" x14ac:dyDescent="0.2">
      <c r="A3482" s="167" t="s">
        <v>3531</v>
      </c>
      <c r="B3482" s="163" t="s">
        <v>5180</v>
      </c>
      <c r="C3482" s="164" t="s">
        <v>5181</v>
      </c>
      <c r="D3482">
        <v>79.5</v>
      </c>
      <c r="E3482" s="4">
        <v>6786</v>
      </c>
      <c r="F3482">
        <f t="shared" si="108"/>
        <v>3</v>
      </c>
      <c r="G3482" s="6">
        <f t="shared" si="109"/>
        <v>1.4299489790507947</v>
      </c>
      <c r="H3482" s="4">
        <f>E3482*G3482*Inputs!$B$4/SUMPRODUCT($E$5:$E$6785,$G$5:$G$6785)</f>
        <v>4482.2524166340563</v>
      </c>
    </row>
    <row r="3483" spans="1:8" x14ac:dyDescent="0.2">
      <c r="A3483" s="167" t="s">
        <v>3531</v>
      </c>
      <c r="B3483" s="163" t="s">
        <v>5182</v>
      </c>
      <c r="C3483" s="164" t="s">
        <v>5183</v>
      </c>
      <c r="D3483">
        <v>133.19999999999999</v>
      </c>
      <c r="E3483" s="4">
        <v>7261</v>
      </c>
      <c r="F3483">
        <f t="shared" si="108"/>
        <v>7</v>
      </c>
      <c r="G3483" s="6">
        <f t="shared" si="109"/>
        <v>2.9238940129502371</v>
      </c>
      <c r="H3483" s="4">
        <f>E3483*G3483*Inputs!$B$4/SUMPRODUCT($E$5:$E$6785,$G$5:$G$6785)</f>
        <v>9806.6341917505997</v>
      </c>
    </row>
    <row r="3484" spans="1:8" x14ac:dyDescent="0.2">
      <c r="A3484" s="167" t="s">
        <v>3531</v>
      </c>
      <c r="B3484" s="163" t="s">
        <v>5184</v>
      </c>
      <c r="C3484" s="164" t="s">
        <v>5185</v>
      </c>
      <c r="D3484">
        <v>58.9</v>
      </c>
      <c r="E3484" s="4">
        <v>8006</v>
      </c>
      <c r="F3484">
        <f t="shared" si="108"/>
        <v>1</v>
      </c>
      <c r="G3484" s="6">
        <f t="shared" si="109"/>
        <v>1</v>
      </c>
      <c r="H3484" s="4">
        <f>E3484*G3484*Inputs!$B$4/SUMPRODUCT($E$5:$E$6785,$G$5:$G$6785)</f>
        <v>3698.0901888234184</v>
      </c>
    </row>
    <row r="3485" spans="1:8" x14ac:dyDescent="0.2">
      <c r="A3485" s="167" t="s">
        <v>3531</v>
      </c>
      <c r="B3485" s="163" t="s">
        <v>5186</v>
      </c>
      <c r="C3485" s="164" t="s">
        <v>5187</v>
      </c>
      <c r="D3485">
        <v>169.1</v>
      </c>
      <c r="E3485" s="4">
        <v>6660</v>
      </c>
      <c r="F3485">
        <f t="shared" si="108"/>
        <v>10</v>
      </c>
      <c r="G3485" s="6">
        <f t="shared" si="109"/>
        <v>4.9996826525224378</v>
      </c>
      <c r="H3485" s="4">
        <f>E3485*G3485*Inputs!$B$4/SUMPRODUCT($E$5:$E$6785,$G$5:$G$6785)</f>
        <v>15380.787815104795</v>
      </c>
    </row>
    <row r="3486" spans="1:8" x14ac:dyDescent="0.2">
      <c r="A3486" s="167" t="s">
        <v>3531</v>
      </c>
      <c r="B3486" s="163" t="s">
        <v>4293</v>
      </c>
      <c r="C3486" s="164" t="s">
        <v>4294</v>
      </c>
      <c r="D3486">
        <v>79.400000000000006</v>
      </c>
      <c r="E3486" s="4">
        <v>6157</v>
      </c>
      <c r="F3486">
        <f t="shared" si="108"/>
        <v>3</v>
      </c>
      <c r="G3486" s="6">
        <f t="shared" si="109"/>
        <v>1.4299489790507947</v>
      </c>
      <c r="H3486" s="4">
        <f>E3486*G3486*Inputs!$B$4/SUMPRODUCT($E$5:$E$6785,$G$5:$G$6785)</f>
        <v>4066.7887016233249</v>
      </c>
    </row>
    <row r="3487" spans="1:8" x14ac:dyDescent="0.2">
      <c r="A3487" s="167" t="s">
        <v>3531</v>
      </c>
      <c r="B3487" s="163" t="s">
        <v>4295</v>
      </c>
      <c r="C3487" s="164" t="s">
        <v>4296</v>
      </c>
      <c r="D3487">
        <v>103.7</v>
      </c>
      <c r="E3487" s="4">
        <v>10824</v>
      </c>
      <c r="F3487">
        <f t="shared" si="108"/>
        <v>5</v>
      </c>
      <c r="G3487" s="6">
        <f t="shared" si="109"/>
        <v>2.0447540826884101</v>
      </c>
      <c r="H3487" s="4">
        <f>E3487*G3487*Inputs!$B$4/SUMPRODUCT($E$5:$E$6785,$G$5:$G$6785)</f>
        <v>10223.292351629481</v>
      </c>
    </row>
    <row r="3488" spans="1:8" x14ac:dyDescent="0.2">
      <c r="A3488" s="167" t="s">
        <v>3531</v>
      </c>
      <c r="B3488" s="163" t="s">
        <v>4297</v>
      </c>
      <c r="C3488" s="164" t="s">
        <v>4298</v>
      </c>
      <c r="D3488">
        <v>85.2</v>
      </c>
      <c r="E3488" s="4">
        <v>7370</v>
      </c>
      <c r="F3488">
        <f t="shared" si="108"/>
        <v>3</v>
      </c>
      <c r="G3488" s="6">
        <f t="shared" si="109"/>
        <v>1.4299489790507947</v>
      </c>
      <c r="H3488" s="4">
        <f>E3488*G3488*Inputs!$B$4/SUMPRODUCT($E$5:$E$6785,$G$5:$G$6785)</f>
        <v>4867.9929723832884</v>
      </c>
    </row>
    <row r="3489" spans="1:8" x14ac:dyDescent="0.2">
      <c r="A3489" s="167" t="s">
        <v>3531</v>
      </c>
      <c r="B3489" s="163" t="s">
        <v>4299</v>
      </c>
      <c r="C3489" s="164" t="s">
        <v>4300</v>
      </c>
      <c r="D3489">
        <v>99.8</v>
      </c>
      <c r="E3489" s="4">
        <v>8209</v>
      </c>
      <c r="F3489">
        <f t="shared" si="108"/>
        <v>5</v>
      </c>
      <c r="G3489" s="6">
        <f t="shared" si="109"/>
        <v>2.0447540826884101</v>
      </c>
      <c r="H3489" s="4">
        <f>E3489*G3489*Inputs!$B$4/SUMPRODUCT($E$5:$E$6785,$G$5:$G$6785)</f>
        <v>7753.4189684521798</v>
      </c>
    </row>
    <row r="3490" spans="1:8" x14ac:dyDescent="0.2">
      <c r="A3490" s="167" t="s">
        <v>3531</v>
      </c>
      <c r="B3490" s="163" t="s">
        <v>4301</v>
      </c>
      <c r="C3490" s="164" t="s">
        <v>4302</v>
      </c>
      <c r="D3490">
        <v>65.099999999999994</v>
      </c>
      <c r="E3490" s="4">
        <v>9172</v>
      </c>
      <c r="F3490">
        <f t="shared" si="108"/>
        <v>2</v>
      </c>
      <c r="G3490" s="6">
        <f t="shared" si="109"/>
        <v>1.195804741189294</v>
      </c>
      <c r="H3490" s="4">
        <f>E3490*G3490*Inputs!$B$4/SUMPRODUCT($E$5:$E$6785,$G$5:$G$6785)</f>
        <v>5066.245485963289</v>
      </c>
    </row>
    <row r="3491" spans="1:8" x14ac:dyDescent="0.2">
      <c r="A3491" s="167" t="s">
        <v>3531</v>
      </c>
      <c r="B3491" s="163" t="s">
        <v>4303</v>
      </c>
      <c r="C3491" s="164" t="s">
        <v>4304</v>
      </c>
      <c r="D3491">
        <v>93.1</v>
      </c>
      <c r="E3491" s="4">
        <v>7315</v>
      </c>
      <c r="F3491">
        <f t="shared" si="108"/>
        <v>4</v>
      </c>
      <c r="G3491" s="6">
        <f t="shared" si="109"/>
        <v>1.7099397688077311</v>
      </c>
      <c r="H3491" s="4">
        <f>E3491*G3491*Inputs!$B$4/SUMPRODUCT($E$5:$E$6785,$G$5:$G$6785)</f>
        <v>5777.7275161800708</v>
      </c>
    </row>
    <row r="3492" spans="1:8" x14ac:dyDescent="0.2">
      <c r="A3492" s="167" t="s">
        <v>3531</v>
      </c>
      <c r="B3492" s="163" t="s">
        <v>4305</v>
      </c>
      <c r="C3492" s="164" t="s">
        <v>4306</v>
      </c>
      <c r="D3492">
        <v>112.6</v>
      </c>
      <c r="E3492" s="4">
        <v>6891</v>
      </c>
      <c r="F3492">
        <f t="shared" si="108"/>
        <v>6</v>
      </c>
      <c r="G3492" s="6">
        <f t="shared" si="109"/>
        <v>2.4451266266449672</v>
      </c>
      <c r="H3492" s="4">
        <f>E3492*G3492*Inputs!$B$4/SUMPRODUCT($E$5:$E$6785,$G$5:$G$6785)</f>
        <v>7782.9728892140984</v>
      </c>
    </row>
    <row r="3493" spans="1:8" x14ac:dyDescent="0.2">
      <c r="A3493" s="167" t="s">
        <v>3531</v>
      </c>
      <c r="B3493" s="163" t="s">
        <v>13113</v>
      </c>
      <c r="C3493" s="164" t="s">
        <v>13114</v>
      </c>
      <c r="D3493">
        <v>83.5</v>
      </c>
      <c r="E3493" s="4">
        <v>6754</v>
      </c>
      <c r="F3493">
        <f t="shared" si="108"/>
        <v>3</v>
      </c>
      <c r="G3493" s="6">
        <f t="shared" si="109"/>
        <v>1.4299489790507947</v>
      </c>
      <c r="H3493" s="4">
        <f>E3493*G3493*Inputs!$B$4/SUMPRODUCT($E$5:$E$6785,$G$5:$G$6785)</f>
        <v>4461.1159478258787</v>
      </c>
    </row>
    <row r="3494" spans="1:8" x14ac:dyDescent="0.2">
      <c r="A3494" s="167" t="s">
        <v>3531</v>
      </c>
      <c r="B3494" s="163" t="s">
        <v>13115</v>
      </c>
      <c r="C3494" s="164" t="s">
        <v>13116</v>
      </c>
      <c r="D3494">
        <v>130.69999999999999</v>
      </c>
      <c r="E3494" s="4">
        <v>6772</v>
      </c>
      <c r="F3494">
        <f t="shared" si="108"/>
        <v>7</v>
      </c>
      <c r="G3494" s="6">
        <f t="shared" si="109"/>
        <v>2.9238940129502371</v>
      </c>
      <c r="H3494" s="4">
        <f>E3494*G3494*Inputs!$B$4/SUMPRODUCT($E$5:$E$6785,$G$5:$G$6785)</f>
        <v>9146.1956681634838</v>
      </c>
    </row>
    <row r="3495" spans="1:8" x14ac:dyDescent="0.2">
      <c r="A3495" s="167" t="s">
        <v>13119</v>
      </c>
      <c r="B3495" s="163" t="s">
        <v>13117</v>
      </c>
      <c r="C3495" s="164" t="s">
        <v>13118</v>
      </c>
      <c r="D3495">
        <v>88.8</v>
      </c>
      <c r="E3495" s="4">
        <v>7621</v>
      </c>
      <c r="F3495">
        <f t="shared" si="108"/>
        <v>4</v>
      </c>
      <c r="G3495" s="6">
        <f t="shared" si="109"/>
        <v>1.7099397688077311</v>
      </c>
      <c r="H3495" s="4">
        <f>E3495*G3495*Inputs!$B$4/SUMPRODUCT($E$5:$E$6785,$G$5:$G$6785)</f>
        <v>6019.4205606026417</v>
      </c>
    </row>
    <row r="3496" spans="1:8" x14ac:dyDescent="0.2">
      <c r="A3496" s="167" t="s">
        <v>13119</v>
      </c>
      <c r="B3496" s="163" t="s">
        <v>13120</v>
      </c>
      <c r="C3496" s="164" t="s">
        <v>13121</v>
      </c>
      <c r="D3496">
        <v>133.80000000000001</v>
      </c>
      <c r="E3496" s="4">
        <v>10519</v>
      </c>
      <c r="F3496">
        <f t="shared" si="108"/>
        <v>7</v>
      </c>
      <c r="G3496" s="6">
        <f t="shared" si="109"/>
        <v>2.9238940129502371</v>
      </c>
      <c r="H3496" s="4">
        <f>E3496*G3496*Inputs!$B$4/SUMPRODUCT($E$5:$E$6785,$G$5:$G$6785)</f>
        <v>14206.856502275796</v>
      </c>
    </row>
    <row r="3497" spans="1:8" x14ac:dyDescent="0.2">
      <c r="A3497" s="167" t="s">
        <v>13119</v>
      </c>
      <c r="B3497" s="163" t="s">
        <v>13122</v>
      </c>
      <c r="C3497" s="164" t="s">
        <v>13123</v>
      </c>
      <c r="D3497">
        <v>70.099999999999994</v>
      </c>
      <c r="E3497" s="4">
        <v>7462</v>
      </c>
      <c r="F3497">
        <f t="shared" si="108"/>
        <v>2</v>
      </c>
      <c r="G3497" s="6">
        <f t="shared" si="109"/>
        <v>1.195804741189294</v>
      </c>
      <c r="H3497" s="4">
        <f>E3497*G3497*Inputs!$B$4/SUMPRODUCT($E$5:$E$6785,$G$5:$G$6785)</f>
        <v>4121.7099668837836</v>
      </c>
    </row>
    <row r="3498" spans="1:8" x14ac:dyDescent="0.2">
      <c r="A3498" s="167" t="s">
        <v>13119</v>
      </c>
      <c r="B3498" s="163" t="s">
        <v>13124</v>
      </c>
      <c r="C3498" s="164" t="s">
        <v>13125</v>
      </c>
      <c r="D3498">
        <v>80.7</v>
      </c>
      <c r="E3498" s="4">
        <v>6278</v>
      </c>
      <c r="F3498">
        <f t="shared" si="108"/>
        <v>3</v>
      </c>
      <c r="G3498" s="6">
        <f t="shared" si="109"/>
        <v>1.4299489790507947</v>
      </c>
      <c r="H3498" s="4">
        <f>E3498*G3498*Inputs!$B$4/SUMPRODUCT($E$5:$E$6785,$G$5:$G$6785)</f>
        <v>4146.7109743042447</v>
      </c>
    </row>
    <row r="3499" spans="1:8" x14ac:dyDescent="0.2">
      <c r="A3499" s="167" t="s">
        <v>13119</v>
      </c>
      <c r="B3499" s="163" t="s">
        <v>13126</v>
      </c>
      <c r="C3499" s="164" t="s">
        <v>13127</v>
      </c>
      <c r="D3499">
        <v>101</v>
      </c>
      <c r="E3499" s="4">
        <v>7426</v>
      </c>
      <c r="F3499">
        <f t="shared" si="108"/>
        <v>5</v>
      </c>
      <c r="G3499" s="6">
        <f t="shared" si="109"/>
        <v>2.0447540826884101</v>
      </c>
      <c r="H3499" s="4">
        <f>E3499*G3499*Inputs!$B$4/SUMPRODUCT($E$5:$E$6785,$G$5:$G$6785)</f>
        <v>7013.8737068736618</v>
      </c>
    </row>
    <row r="3500" spans="1:8" x14ac:dyDescent="0.2">
      <c r="A3500" s="167" t="s">
        <v>13119</v>
      </c>
      <c r="B3500" s="163" t="s">
        <v>13128</v>
      </c>
      <c r="C3500" s="164" t="s">
        <v>6622</v>
      </c>
      <c r="D3500">
        <v>107.6</v>
      </c>
      <c r="E3500" s="4">
        <v>7278</v>
      </c>
      <c r="F3500">
        <f t="shared" si="108"/>
        <v>5</v>
      </c>
      <c r="G3500" s="6">
        <f t="shared" si="109"/>
        <v>2.0447540826884101</v>
      </c>
      <c r="H3500" s="4">
        <f>E3500*G3500*Inputs!$B$4/SUMPRODUCT($E$5:$E$6785,$G$5:$G$6785)</f>
        <v>6874.0873739060753</v>
      </c>
    </row>
    <row r="3501" spans="1:8" x14ac:dyDescent="0.2">
      <c r="A3501" s="167" t="s">
        <v>13119</v>
      </c>
      <c r="B3501" s="163" t="s">
        <v>6623</v>
      </c>
      <c r="C3501" s="164" t="s">
        <v>6624</v>
      </c>
      <c r="D3501">
        <v>62</v>
      </c>
      <c r="E3501" s="4">
        <v>6985</v>
      </c>
      <c r="F3501">
        <f t="shared" si="108"/>
        <v>2</v>
      </c>
      <c r="G3501" s="6">
        <f t="shared" si="109"/>
        <v>1.195804741189294</v>
      </c>
      <c r="H3501" s="4">
        <f>E3501*G3501*Inputs!$B$4/SUMPRODUCT($E$5:$E$6785,$G$5:$G$6785)</f>
        <v>3858.2342694563426</v>
      </c>
    </row>
    <row r="3502" spans="1:8" x14ac:dyDescent="0.2">
      <c r="A3502" s="167" t="s">
        <v>13119</v>
      </c>
      <c r="B3502" s="163" t="s">
        <v>6146</v>
      </c>
      <c r="C3502" s="164" t="s">
        <v>6147</v>
      </c>
      <c r="D3502">
        <v>159.69999999999999</v>
      </c>
      <c r="E3502" s="4">
        <v>7645</v>
      </c>
      <c r="F3502">
        <f t="shared" si="108"/>
        <v>9</v>
      </c>
      <c r="G3502" s="6">
        <f t="shared" si="109"/>
        <v>4.1810192586709229</v>
      </c>
      <c r="H3502" s="4">
        <f>E3502*G3502*Inputs!$B$4/SUMPRODUCT($E$5:$E$6785,$G$5:$G$6785)</f>
        <v>14764.596085656047</v>
      </c>
    </row>
    <row r="3503" spans="1:8" x14ac:dyDescent="0.2">
      <c r="A3503" s="167" t="s">
        <v>13119</v>
      </c>
      <c r="B3503" s="163" t="s">
        <v>6148</v>
      </c>
      <c r="C3503" s="164" t="s">
        <v>6149</v>
      </c>
      <c r="D3503">
        <v>113.6</v>
      </c>
      <c r="E3503" s="4">
        <v>8027</v>
      </c>
      <c r="F3503">
        <f t="shared" si="108"/>
        <v>6</v>
      </c>
      <c r="G3503" s="6">
        <f t="shared" si="109"/>
        <v>2.4451266266449672</v>
      </c>
      <c r="H3503" s="4">
        <f>E3503*G3503*Inputs!$B$4/SUMPRODUCT($E$5:$E$6785,$G$5:$G$6785)</f>
        <v>9066.017034062048</v>
      </c>
    </row>
    <row r="3504" spans="1:8" x14ac:dyDescent="0.2">
      <c r="A3504" s="167" t="s">
        <v>13119</v>
      </c>
      <c r="B3504" s="163" t="s">
        <v>6150</v>
      </c>
      <c r="C3504" s="164" t="s">
        <v>6151</v>
      </c>
      <c r="D3504">
        <v>73.8</v>
      </c>
      <c r="E3504" s="4">
        <v>7856</v>
      </c>
      <c r="F3504">
        <f t="shared" si="108"/>
        <v>2</v>
      </c>
      <c r="G3504" s="6">
        <f t="shared" si="109"/>
        <v>1.195804741189294</v>
      </c>
      <c r="H3504" s="4">
        <f>E3504*G3504*Inputs!$B$4/SUMPRODUCT($E$5:$E$6785,$G$5:$G$6785)</f>
        <v>4339.3397882389445</v>
      </c>
    </row>
    <row r="3505" spans="1:8" x14ac:dyDescent="0.2">
      <c r="A3505" s="167" t="s">
        <v>13119</v>
      </c>
      <c r="B3505" s="163" t="s">
        <v>6152</v>
      </c>
      <c r="C3505" s="164" t="s">
        <v>6153</v>
      </c>
      <c r="D3505">
        <v>78.3</v>
      </c>
      <c r="E3505" s="4">
        <v>7686</v>
      </c>
      <c r="F3505">
        <f t="shared" si="108"/>
        <v>3</v>
      </c>
      <c r="G3505" s="6">
        <f t="shared" si="109"/>
        <v>1.4299489790507947</v>
      </c>
      <c r="H3505" s="4">
        <f>E3505*G3505*Inputs!$B$4/SUMPRODUCT($E$5:$E$6785,$G$5:$G$6785)</f>
        <v>5076.7156018640371</v>
      </c>
    </row>
    <row r="3506" spans="1:8" x14ac:dyDescent="0.2">
      <c r="A3506" s="167" t="s">
        <v>13119</v>
      </c>
      <c r="B3506" s="163" t="s">
        <v>6154</v>
      </c>
      <c r="C3506" s="164" t="s">
        <v>6155</v>
      </c>
      <c r="D3506">
        <v>133.69999999999999</v>
      </c>
      <c r="E3506" s="4">
        <v>7602</v>
      </c>
      <c r="F3506">
        <f t="shared" si="108"/>
        <v>7</v>
      </c>
      <c r="G3506" s="6">
        <f t="shared" si="109"/>
        <v>2.9238940129502371</v>
      </c>
      <c r="H3506" s="4">
        <f>E3506*G3506*Inputs!$B$4/SUMPRODUCT($E$5:$E$6785,$G$5:$G$6785)</f>
        <v>10267.185391225459</v>
      </c>
    </row>
    <row r="3507" spans="1:8" x14ac:dyDescent="0.2">
      <c r="A3507" s="167" t="s">
        <v>13119</v>
      </c>
      <c r="B3507" s="163" t="s">
        <v>6156</v>
      </c>
      <c r="C3507" s="164" t="s">
        <v>6157</v>
      </c>
      <c r="D3507">
        <v>123</v>
      </c>
      <c r="E3507" s="4">
        <v>8775</v>
      </c>
      <c r="F3507">
        <f t="shared" si="108"/>
        <v>6</v>
      </c>
      <c r="G3507" s="6">
        <f t="shared" si="109"/>
        <v>2.4451266266449672</v>
      </c>
      <c r="H3507" s="4">
        <f>E3507*G3507*Inputs!$B$4/SUMPRODUCT($E$5:$E$6785,$G$5:$G$6785)</f>
        <v>9910.8383547893955</v>
      </c>
    </row>
    <row r="3508" spans="1:8" x14ac:dyDescent="0.2">
      <c r="A3508" s="167" t="s">
        <v>13119</v>
      </c>
      <c r="B3508" s="163" t="s">
        <v>6158</v>
      </c>
      <c r="C3508" s="164" t="s">
        <v>6159</v>
      </c>
      <c r="D3508">
        <v>105</v>
      </c>
      <c r="E3508" s="4">
        <v>7964</v>
      </c>
      <c r="F3508">
        <f t="shared" si="108"/>
        <v>5</v>
      </c>
      <c r="G3508" s="6">
        <f t="shared" si="109"/>
        <v>2.0447540826884101</v>
      </c>
      <c r="H3508" s="4">
        <f>E3508*G3508*Inputs!$B$4/SUMPRODUCT($E$5:$E$6785,$G$5:$G$6785)</f>
        <v>7522.015917255836</v>
      </c>
    </row>
    <row r="3509" spans="1:8" x14ac:dyDescent="0.2">
      <c r="A3509" s="167" t="s">
        <v>13119</v>
      </c>
      <c r="B3509" s="163" t="s">
        <v>6160</v>
      </c>
      <c r="C3509" s="164" t="s">
        <v>6161</v>
      </c>
      <c r="D3509">
        <v>129</v>
      </c>
      <c r="E3509" s="4">
        <v>8101</v>
      </c>
      <c r="F3509">
        <f t="shared" si="108"/>
        <v>7</v>
      </c>
      <c r="G3509" s="6">
        <f t="shared" si="109"/>
        <v>2.9238940129502371</v>
      </c>
      <c r="H3509" s="4">
        <f>E3509*G3509*Inputs!$B$4/SUMPRODUCT($E$5:$E$6785,$G$5:$G$6785)</f>
        <v>10941.129815090429</v>
      </c>
    </row>
    <row r="3510" spans="1:8" x14ac:dyDescent="0.2">
      <c r="A3510" s="167" t="s">
        <v>13119</v>
      </c>
      <c r="B3510" s="163" t="s">
        <v>6162</v>
      </c>
      <c r="C3510" s="164" t="s">
        <v>6163</v>
      </c>
      <c r="D3510">
        <v>115</v>
      </c>
      <c r="E3510" s="4">
        <v>6329</v>
      </c>
      <c r="F3510">
        <f t="shared" si="108"/>
        <v>6</v>
      </c>
      <c r="G3510" s="6">
        <f t="shared" si="109"/>
        <v>2.4451266266449672</v>
      </c>
      <c r="H3510" s="4">
        <f>E3510*G3510*Inputs!$B$4/SUMPRODUCT($E$5:$E$6785,$G$5:$G$6785)</f>
        <v>7148.2274584002371</v>
      </c>
    </row>
    <row r="3511" spans="1:8" x14ac:dyDescent="0.2">
      <c r="A3511" s="167" t="s">
        <v>13119</v>
      </c>
      <c r="B3511" s="163" t="s">
        <v>6164</v>
      </c>
      <c r="C3511" s="164" t="s">
        <v>6165</v>
      </c>
      <c r="D3511">
        <v>102.9</v>
      </c>
      <c r="E3511" s="4">
        <v>9293</v>
      </c>
      <c r="F3511">
        <f t="shared" si="108"/>
        <v>5</v>
      </c>
      <c r="G3511" s="6">
        <f t="shared" si="109"/>
        <v>2.0447540826884101</v>
      </c>
      <c r="H3511" s="4">
        <f>E3511*G3511*Inputs!$B$4/SUMPRODUCT($E$5:$E$6785,$G$5:$G$6785)</f>
        <v>8777.2594072147785</v>
      </c>
    </row>
    <row r="3512" spans="1:8" x14ac:dyDescent="0.2">
      <c r="A3512" s="167" t="s">
        <v>13119</v>
      </c>
      <c r="B3512" s="163" t="s">
        <v>6166</v>
      </c>
      <c r="C3512" s="164" t="s">
        <v>13129</v>
      </c>
      <c r="D3512">
        <v>76.900000000000006</v>
      </c>
      <c r="E3512" s="4">
        <v>8349</v>
      </c>
      <c r="F3512">
        <f t="shared" si="108"/>
        <v>3</v>
      </c>
      <c r="G3512" s="6">
        <f t="shared" si="109"/>
        <v>1.4299489790507947</v>
      </c>
      <c r="H3512" s="4">
        <f>E3512*G3512*Inputs!$B$4/SUMPRODUCT($E$5:$E$6785,$G$5:$G$6785)</f>
        <v>5514.6368149834552</v>
      </c>
    </row>
    <row r="3513" spans="1:8" x14ac:dyDescent="0.2">
      <c r="A3513" s="167" t="s">
        <v>13119</v>
      </c>
      <c r="B3513" s="163" t="s">
        <v>13130</v>
      </c>
      <c r="C3513" s="164" t="s">
        <v>13131</v>
      </c>
      <c r="D3513">
        <v>138</v>
      </c>
      <c r="E3513" s="4">
        <v>7777</v>
      </c>
      <c r="F3513">
        <f t="shared" si="108"/>
        <v>8</v>
      </c>
      <c r="G3513" s="6">
        <f t="shared" si="109"/>
        <v>3.4964063234208851</v>
      </c>
      <c r="H3513" s="4">
        <f>E3513*G3513*Inputs!$B$4/SUMPRODUCT($E$5:$E$6785,$G$5:$G$6785)</f>
        <v>12560.18131225692</v>
      </c>
    </row>
    <row r="3514" spans="1:8" x14ac:dyDescent="0.2">
      <c r="A3514" s="167" t="s">
        <v>13119</v>
      </c>
      <c r="B3514" s="163" t="s">
        <v>13132</v>
      </c>
      <c r="C3514" s="164" t="s">
        <v>13133</v>
      </c>
      <c r="D3514">
        <v>122.4</v>
      </c>
      <c r="E3514" s="4">
        <v>8052</v>
      </c>
      <c r="F3514">
        <f t="shared" si="108"/>
        <v>6</v>
      </c>
      <c r="G3514" s="6">
        <f t="shared" si="109"/>
        <v>2.4451266266449672</v>
      </c>
      <c r="H3514" s="4">
        <f>E3514*G3514*Inputs!$B$4/SUMPRODUCT($E$5:$E$6785,$G$5:$G$6785)</f>
        <v>9094.2530407708509</v>
      </c>
    </row>
    <row r="3515" spans="1:8" x14ac:dyDescent="0.2">
      <c r="A3515" s="167" t="s">
        <v>13119</v>
      </c>
      <c r="B3515" s="163" t="s">
        <v>13134</v>
      </c>
      <c r="C3515" s="164" t="s">
        <v>13135</v>
      </c>
      <c r="D3515">
        <v>116.2</v>
      </c>
      <c r="E3515" s="4">
        <v>7570</v>
      </c>
      <c r="F3515">
        <f t="shared" si="108"/>
        <v>6</v>
      </c>
      <c r="G3515" s="6">
        <f t="shared" si="109"/>
        <v>2.4451266266449672</v>
      </c>
      <c r="H3515" s="4">
        <f>E3515*G3515*Inputs!$B$4/SUMPRODUCT($E$5:$E$6785,$G$5:$G$6785)</f>
        <v>8549.8628314251528</v>
      </c>
    </row>
    <row r="3516" spans="1:8" x14ac:dyDescent="0.2">
      <c r="A3516" s="167" t="s">
        <v>13119</v>
      </c>
      <c r="B3516" s="163" t="s">
        <v>13136</v>
      </c>
      <c r="C3516" s="164" t="s">
        <v>13137</v>
      </c>
      <c r="D3516">
        <v>133.9</v>
      </c>
      <c r="E3516" s="4">
        <v>8557</v>
      </c>
      <c r="F3516">
        <f t="shared" si="108"/>
        <v>7</v>
      </c>
      <c r="G3516" s="6">
        <f t="shared" si="109"/>
        <v>2.9238940129502371</v>
      </c>
      <c r="H3516" s="4">
        <f>E3516*G3516*Inputs!$B$4/SUMPRODUCT($E$5:$E$6785,$G$5:$G$6785)</f>
        <v>11556.998867760623</v>
      </c>
    </row>
    <row r="3517" spans="1:8" x14ac:dyDescent="0.2">
      <c r="A3517" s="167" t="s">
        <v>13119</v>
      </c>
      <c r="B3517" s="163" t="s">
        <v>13138</v>
      </c>
      <c r="C3517" s="164" t="s">
        <v>13139</v>
      </c>
      <c r="D3517">
        <v>152</v>
      </c>
      <c r="E3517" s="4">
        <v>5904</v>
      </c>
      <c r="F3517">
        <f t="shared" si="108"/>
        <v>9</v>
      </c>
      <c r="G3517" s="6">
        <f t="shared" si="109"/>
        <v>4.1810192586709229</v>
      </c>
      <c r="H3517" s="4">
        <f>E3517*G3517*Inputs!$B$4/SUMPRODUCT($E$5:$E$6785,$G$5:$G$6785)</f>
        <v>11402.246604279046</v>
      </c>
    </row>
    <row r="3518" spans="1:8" x14ac:dyDescent="0.2">
      <c r="A3518" s="167" t="s">
        <v>13119</v>
      </c>
      <c r="B3518" s="163" t="s">
        <v>13140</v>
      </c>
      <c r="C3518" s="164" t="s">
        <v>9394</v>
      </c>
      <c r="D3518">
        <v>112.3</v>
      </c>
      <c r="E3518" s="4">
        <v>7878</v>
      </c>
      <c r="F3518">
        <f t="shared" si="108"/>
        <v>6</v>
      </c>
      <c r="G3518" s="6">
        <f t="shared" si="109"/>
        <v>2.4451266266449672</v>
      </c>
      <c r="H3518" s="4">
        <f>E3518*G3518*Inputs!$B$4/SUMPRODUCT($E$5:$E$6785,$G$5:$G$6785)</f>
        <v>8897.73043407759</v>
      </c>
    </row>
    <row r="3519" spans="1:8" x14ac:dyDescent="0.2">
      <c r="A3519" s="167" t="s">
        <v>13119</v>
      </c>
      <c r="B3519" s="163" t="s">
        <v>9395</v>
      </c>
      <c r="C3519" s="164" t="s">
        <v>9396</v>
      </c>
      <c r="D3519">
        <v>172</v>
      </c>
      <c r="E3519" s="4">
        <v>8954</v>
      </c>
      <c r="F3519">
        <f t="shared" si="108"/>
        <v>10</v>
      </c>
      <c r="G3519" s="6">
        <f t="shared" si="109"/>
        <v>4.9996826525224378</v>
      </c>
      <c r="H3519" s="4">
        <f>E3519*G3519*Inputs!$B$4/SUMPRODUCT($E$5:$E$6785,$G$5:$G$6785)</f>
        <v>20678.614729196448</v>
      </c>
    </row>
    <row r="3520" spans="1:8" x14ac:dyDescent="0.2">
      <c r="A3520" s="167" t="s">
        <v>13119</v>
      </c>
      <c r="B3520" s="163" t="s">
        <v>9397</v>
      </c>
      <c r="C3520" s="164" t="s">
        <v>9398</v>
      </c>
      <c r="D3520">
        <v>115.9</v>
      </c>
      <c r="E3520" s="4">
        <v>7841</v>
      </c>
      <c r="F3520">
        <f t="shared" si="108"/>
        <v>6</v>
      </c>
      <c r="G3520" s="6">
        <f t="shared" si="109"/>
        <v>2.4451266266449672</v>
      </c>
      <c r="H3520" s="4">
        <f>E3520*G3520*Inputs!$B$4/SUMPRODUCT($E$5:$E$6785,$G$5:$G$6785)</f>
        <v>8855.9411441485645</v>
      </c>
    </row>
    <row r="3521" spans="1:8" x14ac:dyDescent="0.2">
      <c r="A3521" s="167" t="s">
        <v>13119</v>
      </c>
      <c r="B3521" s="163" t="s">
        <v>9399</v>
      </c>
      <c r="C3521" s="164" t="s">
        <v>9400</v>
      </c>
      <c r="D3521">
        <v>169.7</v>
      </c>
      <c r="E3521" s="4">
        <v>8651</v>
      </c>
      <c r="F3521">
        <f t="shared" si="108"/>
        <v>10</v>
      </c>
      <c r="G3521" s="6">
        <f t="shared" si="109"/>
        <v>4.9996826525224378</v>
      </c>
      <c r="H3521" s="4">
        <f>E3521*G3521*Inputs!$B$4/SUMPRODUCT($E$5:$E$6785,$G$5:$G$6785)</f>
        <v>19978.858166437174</v>
      </c>
    </row>
    <row r="3522" spans="1:8" x14ac:dyDescent="0.2">
      <c r="A3522" s="167" t="s">
        <v>13119</v>
      </c>
      <c r="B3522" s="163" t="s">
        <v>9401</v>
      </c>
      <c r="C3522" s="164" t="s">
        <v>9402</v>
      </c>
      <c r="D3522">
        <v>118.1</v>
      </c>
      <c r="E3522" s="4">
        <v>7167</v>
      </c>
      <c r="F3522">
        <f t="shared" si="108"/>
        <v>6</v>
      </c>
      <c r="G3522" s="6">
        <f t="shared" si="109"/>
        <v>2.4451266266449672</v>
      </c>
      <c r="H3522" s="4">
        <f>E3522*G3522*Inputs!$B$4/SUMPRODUCT($E$5:$E$6785,$G$5:$G$6785)</f>
        <v>8094.6984032792716</v>
      </c>
    </row>
    <row r="3523" spans="1:8" x14ac:dyDescent="0.2">
      <c r="A3523" s="167" t="s">
        <v>13119</v>
      </c>
      <c r="B3523" s="163" t="s">
        <v>9403</v>
      </c>
      <c r="C3523" s="164" t="s">
        <v>9404</v>
      </c>
      <c r="D3523">
        <v>140.6</v>
      </c>
      <c r="E3523" s="4">
        <v>8154</v>
      </c>
      <c r="F3523">
        <f t="shared" si="108"/>
        <v>8</v>
      </c>
      <c r="G3523" s="6">
        <f t="shared" si="109"/>
        <v>3.4964063234208851</v>
      </c>
      <c r="H3523" s="4">
        <f>E3523*G3523*Inputs!$B$4/SUMPRODUCT($E$5:$E$6785,$G$5:$G$6785)</f>
        <v>13169.052130660011</v>
      </c>
    </row>
    <row r="3524" spans="1:8" x14ac:dyDescent="0.2">
      <c r="A3524" s="167" t="s">
        <v>13119</v>
      </c>
      <c r="B3524" s="163" t="s">
        <v>9405</v>
      </c>
      <c r="C3524" s="164" t="s">
        <v>9406</v>
      </c>
      <c r="D3524">
        <v>194.4</v>
      </c>
      <c r="E3524" s="4">
        <v>8049</v>
      </c>
      <c r="F3524">
        <f t="shared" si="108"/>
        <v>10</v>
      </c>
      <c r="G3524" s="6">
        <f t="shared" si="109"/>
        <v>4.9996826525224378</v>
      </c>
      <c r="H3524" s="4">
        <f>E3524*G3524*Inputs!$B$4/SUMPRODUCT($E$5:$E$6785,$G$5:$G$6785)</f>
        <v>18588.582751318092</v>
      </c>
    </row>
    <row r="3525" spans="1:8" x14ac:dyDescent="0.2">
      <c r="A3525" s="167" t="s">
        <v>13119</v>
      </c>
      <c r="B3525" s="163" t="s">
        <v>9407</v>
      </c>
      <c r="C3525" s="164" t="s">
        <v>9408</v>
      </c>
      <c r="D3525">
        <v>155.80000000000001</v>
      </c>
      <c r="E3525" s="4">
        <v>7373</v>
      </c>
      <c r="F3525">
        <f t="shared" si="108"/>
        <v>9</v>
      </c>
      <c r="G3525" s="6">
        <f t="shared" si="109"/>
        <v>4.1810192586709229</v>
      </c>
      <c r="H3525" s="4">
        <f>E3525*G3525*Inputs!$B$4/SUMPRODUCT($E$5:$E$6785,$G$5:$G$6785)</f>
        <v>14239.28933152937</v>
      </c>
    </row>
    <row r="3526" spans="1:8" x14ac:dyDescent="0.2">
      <c r="A3526" s="167" t="s">
        <v>13119</v>
      </c>
      <c r="B3526" s="163" t="s">
        <v>9409</v>
      </c>
      <c r="C3526" s="164" t="s">
        <v>9410</v>
      </c>
      <c r="D3526">
        <v>158.30000000000001</v>
      </c>
      <c r="E3526" s="4">
        <v>6689</v>
      </c>
      <c r="F3526">
        <f t="shared" ref="F3526:F3589" si="110">VLOOKUP(D3526,$K$5:$L$15,2)</f>
        <v>9</v>
      </c>
      <c r="G3526" s="6">
        <f t="shared" ref="G3526:G3589" si="111">VLOOKUP(F3526,$L$5:$M$15,2,0)</f>
        <v>4.1810192586709229</v>
      </c>
      <c r="H3526" s="4">
        <f>E3526*G3526*Inputs!$B$4/SUMPRODUCT($E$5:$E$6785,$G$5:$G$6785)</f>
        <v>12918.297346887286</v>
      </c>
    </row>
    <row r="3527" spans="1:8" x14ac:dyDescent="0.2">
      <c r="A3527" s="167" t="s">
        <v>13119</v>
      </c>
      <c r="B3527" s="163" t="s">
        <v>9411</v>
      </c>
      <c r="C3527" s="164" t="s">
        <v>9412</v>
      </c>
      <c r="D3527">
        <v>84.6</v>
      </c>
      <c r="E3527" s="4">
        <v>8950</v>
      </c>
      <c r="F3527">
        <f t="shared" si="110"/>
        <v>3</v>
      </c>
      <c r="G3527" s="6">
        <f t="shared" si="111"/>
        <v>1.4299489790507947</v>
      </c>
      <c r="H3527" s="4">
        <f>E3527*G3527*Inputs!$B$4/SUMPRODUCT($E$5:$E$6785,$G$5:$G$6785)</f>
        <v>5911.6061197870322</v>
      </c>
    </row>
    <row r="3528" spans="1:8" x14ac:dyDescent="0.2">
      <c r="A3528" s="167" t="s">
        <v>9415</v>
      </c>
      <c r="B3528" s="163" t="s">
        <v>9413</v>
      </c>
      <c r="C3528" s="164" t="s">
        <v>9414</v>
      </c>
      <c r="D3528">
        <v>147.1</v>
      </c>
      <c r="E3528" s="4">
        <v>8286</v>
      </c>
      <c r="F3528">
        <f t="shared" si="110"/>
        <v>8</v>
      </c>
      <c r="G3528" s="6">
        <f t="shared" si="111"/>
        <v>3.4964063234208851</v>
      </c>
      <c r="H3528" s="4">
        <f>E3528*G3528*Inputs!$B$4/SUMPRODUCT($E$5:$E$6785,$G$5:$G$6785)</f>
        <v>13382.237669199027</v>
      </c>
    </row>
    <row r="3529" spans="1:8" x14ac:dyDescent="0.2">
      <c r="A3529" s="167" t="s">
        <v>9415</v>
      </c>
      <c r="B3529" s="163" t="s">
        <v>9416</v>
      </c>
      <c r="C3529" s="164" t="s">
        <v>9417</v>
      </c>
      <c r="D3529">
        <v>168</v>
      </c>
      <c r="E3529" s="4">
        <v>6407</v>
      </c>
      <c r="F3529">
        <f t="shared" si="110"/>
        <v>10</v>
      </c>
      <c r="G3529" s="6">
        <f t="shared" si="111"/>
        <v>4.9996826525224378</v>
      </c>
      <c r="H3529" s="4">
        <f>E3529*G3529*Inputs!$B$4/SUMPRODUCT($E$5:$E$6785,$G$5:$G$6785)</f>
        <v>14796.502632338801</v>
      </c>
    </row>
    <row r="3530" spans="1:8" x14ac:dyDescent="0.2">
      <c r="A3530" s="167" t="s">
        <v>9415</v>
      </c>
      <c r="B3530" s="163" t="s">
        <v>9418</v>
      </c>
      <c r="C3530" s="164" t="s">
        <v>9419</v>
      </c>
      <c r="D3530">
        <v>64.7</v>
      </c>
      <c r="E3530" s="4">
        <v>6392</v>
      </c>
      <c r="F3530">
        <f t="shared" si="110"/>
        <v>2</v>
      </c>
      <c r="G3530" s="6">
        <f t="shared" si="111"/>
        <v>1.195804741189294</v>
      </c>
      <c r="H3530" s="4">
        <f>E3530*G3530*Inputs!$B$4/SUMPRODUCT($E$5:$E$6785,$G$5:$G$6785)</f>
        <v>3530.6848175182454</v>
      </c>
    </row>
    <row r="3531" spans="1:8" x14ac:dyDescent="0.2">
      <c r="A3531" s="167" t="s">
        <v>9415</v>
      </c>
      <c r="B3531" s="163" t="s">
        <v>9420</v>
      </c>
      <c r="C3531" s="164" t="s">
        <v>9421</v>
      </c>
      <c r="D3531">
        <v>95.3</v>
      </c>
      <c r="E3531" s="4">
        <v>6178</v>
      </c>
      <c r="F3531">
        <f t="shared" si="110"/>
        <v>4</v>
      </c>
      <c r="G3531" s="6">
        <f t="shared" si="111"/>
        <v>1.7099397688077311</v>
      </c>
      <c r="H3531" s="4">
        <f>E3531*G3531*Inputs!$B$4/SUMPRODUCT($E$5:$E$6785,$G$5:$G$6785)</f>
        <v>4879.6719883746382</v>
      </c>
    </row>
    <row r="3532" spans="1:8" x14ac:dyDescent="0.2">
      <c r="A3532" s="167" t="s">
        <v>9415</v>
      </c>
      <c r="B3532" s="163" t="s">
        <v>9422</v>
      </c>
      <c r="C3532" s="164" t="s">
        <v>9423</v>
      </c>
      <c r="D3532">
        <v>61.2</v>
      </c>
      <c r="E3532" s="4">
        <v>6267</v>
      </c>
      <c r="F3532">
        <f t="shared" si="110"/>
        <v>1</v>
      </c>
      <c r="G3532" s="6">
        <f t="shared" si="111"/>
        <v>1</v>
      </c>
      <c r="H3532" s="4">
        <f>E3532*G3532*Inputs!$B$4/SUMPRODUCT($E$5:$E$6785,$G$5:$G$6785)</f>
        <v>2894.8202864547047</v>
      </c>
    </row>
    <row r="3533" spans="1:8" x14ac:dyDescent="0.2">
      <c r="A3533" s="167" t="s">
        <v>9415</v>
      </c>
      <c r="B3533" s="163" t="s">
        <v>9424</v>
      </c>
      <c r="C3533" s="164" t="s">
        <v>9425</v>
      </c>
      <c r="D3533">
        <v>94.3</v>
      </c>
      <c r="E3533" s="4">
        <v>7529</v>
      </c>
      <c r="F3533">
        <f t="shared" si="110"/>
        <v>4</v>
      </c>
      <c r="G3533" s="6">
        <f t="shared" si="111"/>
        <v>1.7099397688077311</v>
      </c>
      <c r="H3533" s="4">
        <f>E3533*G3533*Inputs!$B$4/SUMPRODUCT($E$5:$E$6785,$G$5:$G$6785)</f>
        <v>5946.7546779657905</v>
      </c>
    </row>
    <row r="3534" spans="1:8" x14ac:dyDescent="0.2">
      <c r="A3534" s="167" t="s">
        <v>9415</v>
      </c>
      <c r="B3534" s="163" t="s">
        <v>9426</v>
      </c>
      <c r="C3534" s="164" t="s">
        <v>9427</v>
      </c>
      <c r="D3534">
        <v>96.7</v>
      </c>
      <c r="E3534" s="4">
        <v>7561</v>
      </c>
      <c r="F3534">
        <f t="shared" si="110"/>
        <v>4</v>
      </c>
      <c r="G3534" s="6">
        <f t="shared" si="111"/>
        <v>1.7099397688077311</v>
      </c>
      <c r="H3534" s="4">
        <f>E3534*G3534*Inputs!$B$4/SUMPRODUCT($E$5:$E$6785,$G$5:$G$6785)</f>
        <v>5972.0297675786069</v>
      </c>
    </row>
    <row r="3535" spans="1:8" x14ac:dyDescent="0.2">
      <c r="A3535" s="167" t="s">
        <v>9415</v>
      </c>
      <c r="B3535" s="163" t="s">
        <v>9428</v>
      </c>
      <c r="C3535" s="164" t="s">
        <v>9429</v>
      </c>
      <c r="D3535">
        <v>86.7</v>
      </c>
      <c r="E3535" s="4">
        <v>8215</v>
      </c>
      <c r="F3535">
        <f t="shared" si="110"/>
        <v>4</v>
      </c>
      <c r="G3535" s="6">
        <f t="shared" si="111"/>
        <v>1.7099397688077311</v>
      </c>
      <c r="H3535" s="4">
        <f>E3535*G3535*Inputs!$B$4/SUMPRODUCT($E$5:$E$6785,$G$5:$G$6785)</f>
        <v>6488.5894115405717</v>
      </c>
    </row>
    <row r="3536" spans="1:8" x14ac:dyDescent="0.2">
      <c r="A3536" s="167" t="s">
        <v>9415</v>
      </c>
      <c r="B3536" s="163" t="s">
        <v>9430</v>
      </c>
      <c r="C3536" s="164" t="s">
        <v>9431</v>
      </c>
      <c r="D3536">
        <v>112</v>
      </c>
      <c r="E3536" s="4">
        <v>7778</v>
      </c>
      <c r="F3536">
        <f t="shared" si="110"/>
        <v>6</v>
      </c>
      <c r="G3536" s="6">
        <f t="shared" si="111"/>
        <v>2.4451266266449672</v>
      </c>
      <c r="H3536" s="4">
        <f>E3536*G3536*Inputs!$B$4/SUMPRODUCT($E$5:$E$6785,$G$5:$G$6785)</f>
        <v>8784.7864072423836</v>
      </c>
    </row>
    <row r="3537" spans="1:8" x14ac:dyDescent="0.2">
      <c r="A3537" s="167" t="s">
        <v>9415</v>
      </c>
      <c r="B3537" s="163" t="s">
        <v>9432</v>
      </c>
      <c r="C3537" s="164" t="s">
        <v>9433</v>
      </c>
      <c r="D3537">
        <v>127.2</v>
      </c>
      <c r="E3537" s="4">
        <v>6344</v>
      </c>
      <c r="F3537">
        <f t="shared" si="110"/>
        <v>7</v>
      </c>
      <c r="G3537" s="6">
        <f t="shared" si="111"/>
        <v>2.9238940129502371</v>
      </c>
      <c r="H3537" s="4">
        <f>E3537*G3537*Inputs!$B$4/SUMPRODUCT($E$5:$E$6785,$G$5:$G$6785)</f>
        <v>8568.1431362712865</v>
      </c>
    </row>
    <row r="3538" spans="1:8" x14ac:dyDescent="0.2">
      <c r="A3538" s="167" t="s">
        <v>9415</v>
      </c>
      <c r="B3538" s="163" t="s">
        <v>9434</v>
      </c>
      <c r="C3538" s="164" t="s">
        <v>9435</v>
      </c>
      <c r="D3538">
        <v>97.7</v>
      </c>
      <c r="E3538" s="4">
        <v>8976</v>
      </c>
      <c r="F3538">
        <f t="shared" si="110"/>
        <v>4</v>
      </c>
      <c r="G3538" s="6">
        <f t="shared" si="111"/>
        <v>1.7099397688077311</v>
      </c>
      <c r="H3538" s="4">
        <f>E3538*G3538*Inputs!$B$4/SUMPRODUCT($E$5:$E$6785,$G$5:$G$6785)</f>
        <v>7089.6626363953956</v>
      </c>
    </row>
    <row r="3539" spans="1:8" x14ac:dyDescent="0.2">
      <c r="A3539" s="167" t="s">
        <v>9415</v>
      </c>
      <c r="B3539" s="163" t="s">
        <v>9436</v>
      </c>
      <c r="C3539" s="164" t="s">
        <v>9437</v>
      </c>
      <c r="D3539">
        <v>121.7</v>
      </c>
      <c r="E3539" s="4">
        <v>9817</v>
      </c>
      <c r="F3539">
        <f t="shared" si="110"/>
        <v>6</v>
      </c>
      <c r="G3539" s="6">
        <f t="shared" si="111"/>
        <v>2.4451266266449672</v>
      </c>
      <c r="H3539" s="4">
        <f>E3539*G3539*Inputs!$B$4/SUMPRODUCT($E$5:$E$6785,$G$5:$G$6785)</f>
        <v>11087.715114412249</v>
      </c>
    </row>
    <row r="3540" spans="1:8" x14ac:dyDescent="0.2">
      <c r="A3540" s="167" t="s">
        <v>9415</v>
      </c>
      <c r="B3540" s="163" t="s">
        <v>9438</v>
      </c>
      <c r="C3540" s="164" t="s">
        <v>10507</v>
      </c>
      <c r="D3540">
        <v>205.9</v>
      </c>
      <c r="E3540" s="4">
        <v>8092</v>
      </c>
      <c r="F3540">
        <f t="shared" si="110"/>
        <v>10</v>
      </c>
      <c r="G3540" s="6">
        <f t="shared" si="111"/>
        <v>4.9996826525224378</v>
      </c>
      <c r="H3540" s="4">
        <f>E3540*G3540*Inputs!$B$4/SUMPRODUCT($E$5:$E$6785,$G$5:$G$6785)</f>
        <v>18687.88813811231</v>
      </c>
    </row>
    <row r="3541" spans="1:8" x14ac:dyDescent="0.2">
      <c r="A3541" s="167" t="s">
        <v>9415</v>
      </c>
      <c r="B3541" s="163" t="s">
        <v>10508</v>
      </c>
      <c r="C3541" s="164" t="s">
        <v>10509</v>
      </c>
      <c r="D3541">
        <v>105.8</v>
      </c>
      <c r="E3541" s="4">
        <v>10336</v>
      </c>
      <c r="F3541">
        <f t="shared" si="110"/>
        <v>5</v>
      </c>
      <c r="G3541" s="6">
        <f t="shared" si="111"/>
        <v>2.0447540826884101</v>
      </c>
      <c r="H3541" s="4">
        <f>E3541*G3541*Inputs!$B$4/SUMPRODUCT($E$5:$E$6785,$G$5:$G$6785)</f>
        <v>9762.3752537363562</v>
      </c>
    </row>
    <row r="3542" spans="1:8" x14ac:dyDescent="0.2">
      <c r="A3542" s="167" t="s">
        <v>9415</v>
      </c>
      <c r="B3542" s="163" t="s">
        <v>10510</v>
      </c>
      <c r="C3542" s="164" t="s">
        <v>10511</v>
      </c>
      <c r="D3542">
        <v>133.1</v>
      </c>
      <c r="E3542" s="4">
        <v>10697</v>
      </c>
      <c r="F3542">
        <f t="shared" si="110"/>
        <v>7</v>
      </c>
      <c r="G3542" s="6">
        <f t="shared" si="111"/>
        <v>2.9238940129502371</v>
      </c>
      <c r="H3542" s="4">
        <f>E3542*G3542*Inputs!$B$4/SUMPRODUCT($E$5:$E$6785,$G$5:$G$6785)</f>
        <v>14447.261527221617</v>
      </c>
    </row>
    <row r="3543" spans="1:8" x14ac:dyDescent="0.2">
      <c r="A3543" s="167" t="s">
        <v>9415</v>
      </c>
      <c r="B3543" s="163" t="s">
        <v>10512</v>
      </c>
      <c r="C3543" s="164" t="s">
        <v>10513</v>
      </c>
      <c r="D3543">
        <v>175.6</v>
      </c>
      <c r="E3543" s="4">
        <v>12488</v>
      </c>
      <c r="F3543">
        <f t="shared" si="110"/>
        <v>10</v>
      </c>
      <c r="G3543" s="6">
        <f t="shared" si="111"/>
        <v>4.9996826525224378</v>
      </c>
      <c r="H3543" s="4">
        <f>E3543*G3543*Inputs!$B$4/SUMPRODUCT($E$5:$E$6785,$G$5:$G$6785)</f>
        <v>28840.131867121421</v>
      </c>
    </row>
    <row r="3544" spans="1:8" x14ac:dyDescent="0.2">
      <c r="A3544" s="167" t="s">
        <v>9415</v>
      </c>
      <c r="B3544" s="163" t="s">
        <v>10514</v>
      </c>
      <c r="C3544" s="164" t="s">
        <v>10515</v>
      </c>
      <c r="D3544">
        <v>89</v>
      </c>
      <c r="E3544" s="4">
        <v>9489</v>
      </c>
      <c r="F3544">
        <f t="shared" si="110"/>
        <v>4</v>
      </c>
      <c r="G3544" s="6">
        <f t="shared" si="111"/>
        <v>1.7099397688077311</v>
      </c>
      <c r="H3544" s="4">
        <f>E3544*G3544*Inputs!$B$4/SUMPRODUCT($E$5:$E$6785,$G$5:$G$6785)</f>
        <v>7494.8539167508816</v>
      </c>
    </row>
    <row r="3545" spans="1:8" x14ac:dyDescent="0.2">
      <c r="A3545" s="167" t="s">
        <v>9415</v>
      </c>
      <c r="B3545" s="163" t="s">
        <v>10516</v>
      </c>
      <c r="C3545" s="164" t="s">
        <v>10517</v>
      </c>
      <c r="D3545">
        <v>177.7</v>
      </c>
      <c r="E3545" s="4">
        <v>11518</v>
      </c>
      <c r="F3545">
        <f t="shared" si="110"/>
        <v>10</v>
      </c>
      <c r="G3545" s="6">
        <f t="shared" si="111"/>
        <v>4.9996826525224378</v>
      </c>
      <c r="H3545" s="4">
        <f>E3545*G3545*Inputs!$B$4/SUMPRODUCT($E$5:$E$6785,$G$5:$G$6785)</f>
        <v>26599.987095251803</v>
      </c>
    </row>
    <row r="3546" spans="1:8" x14ac:dyDescent="0.2">
      <c r="A3546" s="167" t="s">
        <v>9415</v>
      </c>
      <c r="B3546" s="163" t="s">
        <v>10518</v>
      </c>
      <c r="C3546" s="164" t="s">
        <v>10519</v>
      </c>
      <c r="D3546">
        <v>82.6</v>
      </c>
      <c r="E3546" s="4">
        <v>9587</v>
      </c>
      <c r="F3546">
        <f t="shared" si="110"/>
        <v>3</v>
      </c>
      <c r="G3546" s="6">
        <f t="shared" si="111"/>
        <v>1.4299489790507947</v>
      </c>
      <c r="H3546" s="4">
        <f>E3546*G3546*Inputs!$B$4/SUMPRODUCT($E$5:$E$6785,$G$5:$G$6785)</f>
        <v>6332.3539519998076</v>
      </c>
    </row>
    <row r="3547" spans="1:8" x14ac:dyDescent="0.2">
      <c r="A3547" s="167" t="s">
        <v>9415</v>
      </c>
      <c r="B3547" s="163" t="s">
        <v>10520</v>
      </c>
      <c r="C3547" s="164" t="s">
        <v>14254</v>
      </c>
      <c r="D3547">
        <v>115</v>
      </c>
      <c r="E3547" s="4">
        <v>8978</v>
      </c>
      <c r="F3547">
        <f t="shared" si="110"/>
        <v>6</v>
      </c>
      <c r="G3547" s="6">
        <f t="shared" si="111"/>
        <v>2.4451266266449672</v>
      </c>
      <c r="H3547" s="4">
        <f>E3547*G3547*Inputs!$B$4/SUMPRODUCT($E$5:$E$6785,$G$5:$G$6785)</f>
        <v>10140.114729264866</v>
      </c>
    </row>
    <row r="3548" spans="1:8" x14ac:dyDescent="0.2">
      <c r="A3548" s="167" t="s">
        <v>9415</v>
      </c>
      <c r="B3548" s="163" t="s">
        <v>14255</v>
      </c>
      <c r="C3548" s="164" t="s">
        <v>14256</v>
      </c>
      <c r="D3548">
        <v>115.4</v>
      </c>
      <c r="E3548" s="4">
        <v>6270</v>
      </c>
      <c r="F3548">
        <f t="shared" si="110"/>
        <v>6</v>
      </c>
      <c r="G3548" s="6">
        <f t="shared" si="111"/>
        <v>2.4451266266449672</v>
      </c>
      <c r="H3548" s="4">
        <f>E3548*G3548*Inputs!$B$4/SUMPRODUCT($E$5:$E$6785,$G$5:$G$6785)</f>
        <v>7081.5904825674643</v>
      </c>
    </row>
    <row r="3549" spans="1:8" x14ac:dyDescent="0.2">
      <c r="A3549" s="167" t="s">
        <v>9415</v>
      </c>
      <c r="B3549" s="163" t="s">
        <v>14257</v>
      </c>
      <c r="C3549" s="164" t="s">
        <v>14258</v>
      </c>
      <c r="D3549">
        <v>128.6</v>
      </c>
      <c r="E3549" s="4">
        <v>6939</v>
      </c>
      <c r="F3549">
        <f t="shared" si="110"/>
        <v>7</v>
      </c>
      <c r="G3549" s="6">
        <f t="shared" si="111"/>
        <v>2.9238940129502371</v>
      </c>
      <c r="H3549" s="4">
        <f>E3549*G3549*Inputs!$B$4/SUMPRODUCT($E$5:$E$6785,$G$5:$G$6785)</f>
        <v>9371.7442028036639</v>
      </c>
    </row>
    <row r="3550" spans="1:8" x14ac:dyDescent="0.2">
      <c r="A3550" s="167" t="s">
        <v>9415</v>
      </c>
      <c r="B3550" s="163" t="s">
        <v>14259</v>
      </c>
      <c r="C3550" s="164" t="s">
        <v>14260</v>
      </c>
      <c r="D3550">
        <v>95.3</v>
      </c>
      <c r="E3550" s="4">
        <v>8207</v>
      </c>
      <c r="F3550">
        <f t="shared" si="110"/>
        <v>4</v>
      </c>
      <c r="G3550" s="6">
        <f t="shared" si="111"/>
        <v>1.7099397688077311</v>
      </c>
      <c r="H3550" s="4">
        <f>E3550*G3550*Inputs!$B$4/SUMPRODUCT($E$5:$E$6785,$G$5:$G$6785)</f>
        <v>6482.2706391373677</v>
      </c>
    </row>
    <row r="3551" spans="1:8" x14ac:dyDescent="0.2">
      <c r="A3551" s="167" t="s">
        <v>9415</v>
      </c>
      <c r="B3551" s="163" t="s">
        <v>14261</v>
      </c>
      <c r="C3551" s="164" t="s">
        <v>14262</v>
      </c>
      <c r="D3551">
        <v>91.6</v>
      </c>
      <c r="E3551" s="4">
        <v>8243</v>
      </c>
      <c r="F3551">
        <f t="shared" si="110"/>
        <v>4</v>
      </c>
      <c r="G3551" s="6">
        <f t="shared" si="111"/>
        <v>1.7099397688077311</v>
      </c>
      <c r="H3551" s="4">
        <f>E3551*G3551*Inputs!$B$4/SUMPRODUCT($E$5:$E$6785,$G$5:$G$6785)</f>
        <v>6510.7051149517865</v>
      </c>
    </row>
    <row r="3552" spans="1:8" x14ac:dyDescent="0.2">
      <c r="A3552" s="167" t="s">
        <v>9415</v>
      </c>
      <c r="B3552" s="163" t="s">
        <v>14263</v>
      </c>
      <c r="C3552" s="164" t="s">
        <v>14264</v>
      </c>
      <c r="D3552">
        <v>96</v>
      </c>
      <c r="E3552" s="4">
        <v>6527</v>
      </c>
      <c r="F3552">
        <f t="shared" si="110"/>
        <v>4</v>
      </c>
      <c r="G3552" s="6">
        <f t="shared" si="111"/>
        <v>1.7099397688077311</v>
      </c>
      <c r="H3552" s="4">
        <f>E3552*G3552*Inputs!$B$4/SUMPRODUCT($E$5:$E$6785,$G$5:$G$6785)</f>
        <v>5155.3284344644326</v>
      </c>
    </row>
    <row r="3553" spans="1:8" x14ac:dyDescent="0.2">
      <c r="A3553" s="167" t="s">
        <v>14267</v>
      </c>
      <c r="B3553" s="163" t="s">
        <v>14265</v>
      </c>
      <c r="C3553" s="164" t="s">
        <v>14266</v>
      </c>
      <c r="D3553">
        <v>86.3</v>
      </c>
      <c r="E3553" s="4">
        <v>8369</v>
      </c>
      <c r="F3553">
        <f t="shared" si="110"/>
        <v>3</v>
      </c>
      <c r="G3553" s="6">
        <f t="shared" si="111"/>
        <v>1.4299489790507947</v>
      </c>
      <c r="H3553" s="4">
        <f>E3553*G3553*Inputs!$B$4/SUMPRODUCT($E$5:$E$6785,$G$5:$G$6785)</f>
        <v>5527.8471079885667</v>
      </c>
    </row>
    <row r="3554" spans="1:8" x14ac:dyDescent="0.2">
      <c r="A3554" s="167" t="s">
        <v>14267</v>
      </c>
      <c r="B3554" s="163" t="s">
        <v>14268</v>
      </c>
      <c r="C3554" s="164" t="s">
        <v>14269</v>
      </c>
      <c r="D3554">
        <v>102.3</v>
      </c>
      <c r="E3554" s="4">
        <v>7838</v>
      </c>
      <c r="F3554">
        <f t="shared" si="110"/>
        <v>5</v>
      </c>
      <c r="G3554" s="6">
        <f t="shared" si="111"/>
        <v>2.0447540826884101</v>
      </c>
      <c r="H3554" s="4">
        <f>E3554*G3554*Inputs!$B$4/SUMPRODUCT($E$5:$E$6785,$G$5:$G$6785)</f>
        <v>7403.0086337834309</v>
      </c>
    </row>
    <row r="3555" spans="1:8" x14ac:dyDescent="0.2">
      <c r="A3555" s="167" t="s">
        <v>14267</v>
      </c>
      <c r="B3555" s="163" t="s">
        <v>14270</v>
      </c>
      <c r="C3555" s="164" t="s">
        <v>14271</v>
      </c>
      <c r="D3555">
        <v>125.8</v>
      </c>
      <c r="E3555" s="4">
        <v>6651</v>
      </c>
      <c r="F3555">
        <f t="shared" si="110"/>
        <v>7</v>
      </c>
      <c r="G3555" s="6">
        <f t="shared" si="111"/>
        <v>2.9238940129502371</v>
      </c>
      <c r="H3555" s="4">
        <f>E3555*G3555*Inputs!$B$4/SUMPRODUCT($E$5:$E$6785,$G$5:$G$6785)</f>
        <v>8982.7742748014371</v>
      </c>
    </row>
    <row r="3556" spans="1:8" x14ac:dyDescent="0.2">
      <c r="A3556" s="167" t="s">
        <v>14267</v>
      </c>
      <c r="B3556" s="163" t="s">
        <v>14272</v>
      </c>
      <c r="C3556" s="164" t="s">
        <v>14273</v>
      </c>
      <c r="D3556">
        <v>130.30000000000001</v>
      </c>
      <c r="E3556" s="4">
        <v>6153</v>
      </c>
      <c r="F3556">
        <f t="shared" si="110"/>
        <v>7</v>
      </c>
      <c r="G3556" s="6">
        <f t="shared" si="111"/>
        <v>2.9238940129502371</v>
      </c>
      <c r="H3556" s="4">
        <f>E3556*G3556*Inputs!$B$4/SUMPRODUCT($E$5:$E$6785,$G$5:$G$6785)</f>
        <v>8310.1804409642536</v>
      </c>
    </row>
    <row r="3557" spans="1:8" x14ac:dyDescent="0.2">
      <c r="A3557" s="167" t="s">
        <v>14267</v>
      </c>
      <c r="B3557" s="163" t="s">
        <v>14274</v>
      </c>
      <c r="C3557" s="164" t="s">
        <v>14275</v>
      </c>
      <c r="D3557">
        <v>102.3</v>
      </c>
      <c r="E3557" s="4">
        <v>7628</v>
      </c>
      <c r="F3557">
        <f t="shared" si="110"/>
        <v>5</v>
      </c>
      <c r="G3557" s="6">
        <f t="shared" si="111"/>
        <v>2.0447540826884101</v>
      </c>
      <c r="H3557" s="4">
        <f>E3557*G3557*Inputs!$B$4/SUMPRODUCT($E$5:$E$6785,$G$5:$G$6785)</f>
        <v>7204.6631613294239</v>
      </c>
    </row>
    <row r="3558" spans="1:8" x14ac:dyDescent="0.2">
      <c r="A3558" s="167" t="s">
        <v>14267</v>
      </c>
      <c r="B3558" s="163" t="s">
        <v>14276</v>
      </c>
      <c r="C3558" s="164" t="s">
        <v>14277</v>
      </c>
      <c r="D3558">
        <v>67.599999999999994</v>
      </c>
      <c r="E3558" s="4">
        <v>6144</v>
      </c>
      <c r="F3558">
        <f t="shared" si="110"/>
        <v>2</v>
      </c>
      <c r="G3558" s="6">
        <f t="shared" si="111"/>
        <v>1.195804741189294</v>
      </c>
      <c r="H3558" s="4">
        <f>E3558*G3558*Inputs!$B$4/SUMPRODUCT($E$5:$E$6785,$G$5:$G$6785)</f>
        <v>3393.6995492540827</v>
      </c>
    </row>
    <row r="3559" spans="1:8" x14ac:dyDescent="0.2">
      <c r="A3559" s="167" t="s">
        <v>14267</v>
      </c>
      <c r="B3559" s="163" t="s">
        <v>10467</v>
      </c>
      <c r="C3559" s="164" t="s">
        <v>10468</v>
      </c>
      <c r="D3559">
        <v>117.6</v>
      </c>
      <c r="E3559" s="4">
        <v>7469</v>
      </c>
      <c r="F3559">
        <f t="shared" si="110"/>
        <v>6</v>
      </c>
      <c r="G3559" s="6">
        <f t="shared" si="111"/>
        <v>2.4451266266449672</v>
      </c>
      <c r="H3559" s="4">
        <f>E3559*G3559*Inputs!$B$4/SUMPRODUCT($E$5:$E$6785,$G$5:$G$6785)</f>
        <v>8435.7893643215957</v>
      </c>
    </row>
    <row r="3560" spans="1:8" x14ac:dyDescent="0.2">
      <c r="A3560" s="167" t="s">
        <v>14267</v>
      </c>
      <c r="B3560" s="163" t="s">
        <v>10469</v>
      </c>
      <c r="C3560" s="164" t="s">
        <v>10470</v>
      </c>
      <c r="D3560">
        <v>83</v>
      </c>
      <c r="E3560" s="4">
        <v>5786</v>
      </c>
      <c r="F3560">
        <f t="shared" si="110"/>
        <v>3</v>
      </c>
      <c r="G3560" s="6">
        <f t="shared" si="111"/>
        <v>1.4299489790507947</v>
      </c>
      <c r="H3560" s="4">
        <f>E3560*G3560*Inputs!$B$4/SUMPRODUCT($E$5:$E$6785,$G$5:$G$6785)</f>
        <v>3821.7377663785214</v>
      </c>
    </row>
    <row r="3561" spans="1:8" x14ac:dyDescent="0.2">
      <c r="A3561" s="167" t="s">
        <v>14267</v>
      </c>
      <c r="B3561" s="163" t="s">
        <v>10471</v>
      </c>
      <c r="C3561" s="164" t="s">
        <v>10472</v>
      </c>
      <c r="D3561">
        <v>73.099999999999994</v>
      </c>
      <c r="E3561" s="4">
        <v>7530</v>
      </c>
      <c r="F3561">
        <f t="shared" si="110"/>
        <v>2</v>
      </c>
      <c r="G3561" s="6">
        <f t="shared" si="111"/>
        <v>1.195804741189294</v>
      </c>
      <c r="H3561" s="4">
        <f>E3561*G3561*Inputs!$B$4/SUMPRODUCT($E$5:$E$6785,$G$5:$G$6785)</f>
        <v>4159.2704436658923</v>
      </c>
    </row>
    <row r="3562" spans="1:8" x14ac:dyDescent="0.2">
      <c r="A3562" s="167" t="s">
        <v>14267</v>
      </c>
      <c r="B3562" s="163" t="s">
        <v>10473</v>
      </c>
      <c r="C3562" s="164" t="s">
        <v>10474</v>
      </c>
      <c r="D3562">
        <v>133</v>
      </c>
      <c r="E3562" s="4">
        <v>6530</v>
      </c>
      <c r="F3562">
        <f t="shared" si="110"/>
        <v>7</v>
      </c>
      <c r="G3562" s="6">
        <f t="shared" si="111"/>
        <v>2.9238940129502371</v>
      </c>
      <c r="H3562" s="4">
        <f>E3562*G3562*Inputs!$B$4/SUMPRODUCT($E$5:$E$6785,$G$5:$G$6785)</f>
        <v>8819.3528814393921</v>
      </c>
    </row>
    <row r="3563" spans="1:8" x14ac:dyDescent="0.2">
      <c r="A3563" s="167" t="s">
        <v>14267</v>
      </c>
      <c r="B3563" s="163" t="s">
        <v>10475</v>
      </c>
      <c r="C3563" s="164" t="s">
        <v>10476</v>
      </c>
      <c r="D3563">
        <v>64.400000000000006</v>
      </c>
      <c r="E3563" s="4">
        <v>7831</v>
      </c>
      <c r="F3563">
        <f t="shared" si="110"/>
        <v>2</v>
      </c>
      <c r="G3563" s="6">
        <f t="shared" si="111"/>
        <v>1.195804741189294</v>
      </c>
      <c r="H3563" s="4">
        <f>E3563*G3563*Inputs!$B$4/SUMPRODUCT($E$5:$E$6785,$G$5:$G$6785)</f>
        <v>4325.5307894219932</v>
      </c>
    </row>
    <row r="3564" spans="1:8" x14ac:dyDescent="0.2">
      <c r="A3564" s="167" t="s">
        <v>14267</v>
      </c>
      <c r="B3564" s="163" t="s">
        <v>10477</v>
      </c>
      <c r="C3564" s="164" t="s">
        <v>10478</v>
      </c>
      <c r="D3564">
        <v>145.4</v>
      </c>
      <c r="E3564" s="4">
        <v>7456</v>
      </c>
      <c r="F3564">
        <f t="shared" si="110"/>
        <v>8</v>
      </c>
      <c r="G3564" s="6">
        <f t="shared" si="111"/>
        <v>3.4964063234208851</v>
      </c>
      <c r="H3564" s="4">
        <f>E3564*G3564*Inputs!$B$4/SUMPRODUCT($E$5:$E$6785,$G$5:$G$6785)</f>
        <v>12041.752843537042</v>
      </c>
    </row>
    <row r="3565" spans="1:8" x14ac:dyDescent="0.2">
      <c r="A3565" s="167" t="s">
        <v>14267</v>
      </c>
      <c r="B3565" s="163" t="s">
        <v>10479</v>
      </c>
      <c r="C3565" s="164" t="s">
        <v>10480</v>
      </c>
      <c r="D3565">
        <v>147.4</v>
      </c>
      <c r="E3565" s="4">
        <v>7703</v>
      </c>
      <c r="F3565">
        <f t="shared" si="110"/>
        <v>8</v>
      </c>
      <c r="G3565" s="6">
        <f t="shared" si="111"/>
        <v>3.4964063234208851</v>
      </c>
      <c r="H3565" s="4">
        <f>E3565*G3565*Inputs!$B$4/SUMPRODUCT($E$5:$E$6785,$G$5:$G$6785)</f>
        <v>12440.66820731838</v>
      </c>
    </row>
    <row r="3566" spans="1:8" x14ac:dyDescent="0.2">
      <c r="A3566" s="167" t="s">
        <v>14267</v>
      </c>
      <c r="B3566" s="163" t="s">
        <v>10481</v>
      </c>
      <c r="C3566" s="164" t="s">
        <v>10482</v>
      </c>
      <c r="D3566">
        <v>93.5</v>
      </c>
      <c r="E3566" s="4">
        <v>8046</v>
      </c>
      <c r="F3566">
        <f t="shared" si="110"/>
        <v>4</v>
      </c>
      <c r="G3566" s="6">
        <f t="shared" si="111"/>
        <v>1.7099397688077311</v>
      </c>
      <c r="H3566" s="4">
        <f>E3566*G3566*Inputs!$B$4/SUMPRODUCT($E$5:$E$6785,$G$5:$G$6785)</f>
        <v>6355.1053445228763</v>
      </c>
    </row>
    <row r="3567" spans="1:8" x14ac:dyDescent="0.2">
      <c r="A3567" s="167" t="s">
        <v>14267</v>
      </c>
      <c r="B3567" s="163" t="s">
        <v>10483</v>
      </c>
      <c r="C3567" s="164" t="s">
        <v>10484</v>
      </c>
      <c r="D3567">
        <v>113.3</v>
      </c>
      <c r="E3567" s="4">
        <v>7991</v>
      </c>
      <c r="F3567">
        <f t="shared" si="110"/>
        <v>6</v>
      </c>
      <c r="G3567" s="6">
        <f t="shared" si="111"/>
        <v>2.4451266266449672</v>
      </c>
      <c r="H3567" s="4">
        <f>E3567*G3567*Inputs!$B$4/SUMPRODUCT($E$5:$E$6785,$G$5:$G$6785)</f>
        <v>9025.3571844013732</v>
      </c>
    </row>
    <row r="3568" spans="1:8" x14ac:dyDescent="0.2">
      <c r="A3568" s="167" t="s">
        <v>14267</v>
      </c>
      <c r="B3568" s="163" t="s">
        <v>10485</v>
      </c>
      <c r="C3568" s="164" t="s">
        <v>10486</v>
      </c>
      <c r="D3568">
        <v>99</v>
      </c>
      <c r="E3568" s="4">
        <v>7815</v>
      </c>
      <c r="F3568">
        <f t="shared" si="110"/>
        <v>4</v>
      </c>
      <c r="G3568" s="6">
        <f t="shared" si="111"/>
        <v>1.7099397688077311</v>
      </c>
      <c r="H3568" s="4">
        <f>E3568*G3568*Inputs!$B$4/SUMPRODUCT($E$5:$E$6785,$G$5:$G$6785)</f>
        <v>6172.6507913803489</v>
      </c>
    </row>
    <row r="3569" spans="1:8" x14ac:dyDescent="0.2">
      <c r="A3569" s="167" t="s">
        <v>14267</v>
      </c>
      <c r="B3569" s="163" t="s">
        <v>10487</v>
      </c>
      <c r="C3569" s="164" t="s">
        <v>10488</v>
      </c>
      <c r="D3569">
        <v>152</v>
      </c>
      <c r="E3569" s="4">
        <v>6688</v>
      </c>
      <c r="F3569">
        <f t="shared" si="110"/>
        <v>9</v>
      </c>
      <c r="G3569" s="6">
        <f t="shared" si="111"/>
        <v>4.1810192586709229</v>
      </c>
      <c r="H3569" s="4">
        <f>E3569*G3569*Inputs!$B$4/SUMPRODUCT($E$5:$E$6785,$G$5:$G$6785)</f>
        <v>12916.366072055938</v>
      </c>
    </row>
    <row r="3570" spans="1:8" x14ac:dyDescent="0.2">
      <c r="A3570" s="167" t="s">
        <v>14267</v>
      </c>
      <c r="B3570" s="163" t="s">
        <v>10489</v>
      </c>
      <c r="C3570" s="164" t="s">
        <v>10490</v>
      </c>
      <c r="D3570">
        <v>109.5</v>
      </c>
      <c r="E3570" s="4">
        <v>6112</v>
      </c>
      <c r="F3570">
        <f t="shared" si="110"/>
        <v>5</v>
      </c>
      <c r="G3570" s="6">
        <f t="shared" si="111"/>
        <v>2.0447540826884101</v>
      </c>
      <c r="H3570" s="4">
        <f>E3570*G3570*Inputs!$B$4/SUMPRODUCT($E$5:$E$6785,$G$5:$G$6785)</f>
        <v>5772.7977506614361</v>
      </c>
    </row>
    <row r="3571" spans="1:8" x14ac:dyDescent="0.2">
      <c r="A3571" s="167" t="s">
        <v>14267</v>
      </c>
      <c r="B3571" s="163" t="s">
        <v>10491</v>
      </c>
      <c r="C3571" s="164" t="s">
        <v>10492</v>
      </c>
      <c r="D3571">
        <v>115.6</v>
      </c>
      <c r="E3571" s="4">
        <v>8026</v>
      </c>
      <c r="F3571">
        <f t="shared" si="110"/>
        <v>6</v>
      </c>
      <c r="G3571" s="6">
        <f t="shared" si="111"/>
        <v>2.4451266266449672</v>
      </c>
      <c r="H3571" s="4">
        <f>E3571*G3571*Inputs!$B$4/SUMPRODUCT($E$5:$E$6785,$G$5:$G$6785)</f>
        <v>9064.8875937936973</v>
      </c>
    </row>
    <row r="3572" spans="1:8" x14ac:dyDescent="0.2">
      <c r="A3572" s="167" t="s">
        <v>14267</v>
      </c>
      <c r="B3572" s="163" t="s">
        <v>10493</v>
      </c>
      <c r="C3572" s="164" t="s">
        <v>10494</v>
      </c>
      <c r="D3572">
        <v>101.2</v>
      </c>
      <c r="E3572" s="4">
        <v>8265</v>
      </c>
      <c r="F3572">
        <f t="shared" si="110"/>
        <v>5</v>
      </c>
      <c r="G3572" s="6">
        <f t="shared" si="111"/>
        <v>2.0447540826884101</v>
      </c>
      <c r="H3572" s="4">
        <f>E3572*G3572*Inputs!$B$4/SUMPRODUCT($E$5:$E$6785,$G$5:$G$6785)</f>
        <v>7806.3110944399159</v>
      </c>
    </row>
    <row r="3573" spans="1:8" x14ac:dyDescent="0.2">
      <c r="A3573" s="167" t="s">
        <v>14267</v>
      </c>
      <c r="B3573" s="163" t="s">
        <v>10495</v>
      </c>
      <c r="C3573" s="164" t="s">
        <v>10496</v>
      </c>
      <c r="D3573">
        <v>118.3</v>
      </c>
      <c r="E3573" s="4">
        <v>7089</v>
      </c>
      <c r="F3573">
        <f t="shared" si="110"/>
        <v>6</v>
      </c>
      <c r="G3573" s="6">
        <f t="shared" si="111"/>
        <v>2.4451266266449672</v>
      </c>
      <c r="H3573" s="4">
        <f>E3573*G3573*Inputs!$B$4/SUMPRODUCT($E$5:$E$6785,$G$5:$G$6785)</f>
        <v>8006.6020623478089</v>
      </c>
    </row>
    <row r="3574" spans="1:8" x14ac:dyDescent="0.2">
      <c r="A3574" s="167" t="s">
        <v>14267</v>
      </c>
      <c r="B3574" s="163" t="s">
        <v>10497</v>
      </c>
      <c r="C3574" s="164" t="s">
        <v>10498</v>
      </c>
      <c r="D3574">
        <v>223.6</v>
      </c>
      <c r="E3574" s="4">
        <v>10579</v>
      </c>
      <c r="F3574">
        <f t="shared" si="110"/>
        <v>10</v>
      </c>
      <c r="G3574" s="6">
        <f t="shared" si="111"/>
        <v>4.9996826525224378</v>
      </c>
      <c r="H3574" s="4">
        <f>E3574*G3574*Inputs!$B$4/SUMPRODUCT($E$5:$E$6785,$G$5:$G$6785)</f>
        <v>24431.434578978024</v>
      </c>
    </row>
    <row r="3575" spans="1:8" x14ac:dyDescent="0.2">
      <c r="A3575" s="167" t="s">
        <v>14267</v>
      </c>
      <c r="B3575" s="163" t="s">
        <v>10499</v>
      </c>
      <c r="C3575" s="164" t="s">
        <v>10500</v>
      </c>
      <c r="D3575">
        <v>183.8</v>
      </c>
      <c r="E3575" s="4">
        <v>6312</v>
      </c>
      <c r="F3575">
        <f t="shared" si="110"/>
        <v>10</v>
      </c>
      <c r="G3575" s="6">
        <f t="shared" si="111"/>
        <v>4.9996826525224378</v>
      </c>
      <c r="H3575" s="4">
        <f>E3575*G3575*Inputs!$B$4/SUMPRODUCT($E$5:$E$6785,$G$5:$G$6785)</f>
        <v>14577.107010351572</v>
      </c>
    </row>
    <row r="3576" spans="1:8" x14ac:dyDescent="0.2">
      <c r="A3576" s="167" t="s">
        <v>14267</v>
      </c>
      <c r="B3576" s="163" t="s">
        <v>10501</v>
      </c>
      <c r="C3576" s="164" t="s">
        <v>10502</v>
      </c>
      <c r="D3576">
        <v>77.7</v>
      </c>
      <c r="E3576" s="4">
        <v>6225</v>
      </c>
      <c r="F3576">
        <f t="shared" si="110"/>
        <v>3</v>
      </c>
      <c r="G3576" s="6">
        <f t="shared" si="111"/>
        <v>1.4299489790507947</v>
      </c>
      <c r="H3576" s="4">
        <f>E3576*G3576*Inputs!$B$4/SUMPRODUCT($E$5:$E$6785,$G$5:$G$6785)</f>
        <v>4111.7036978407014</v>
      </c>
    </row>
    <row r="3577" spans="1:8" x14ac:dyDescent="0.2">
      <c r="A3577" s="167" t="s">
        <v>14267</v>
      </c>
      <c r="B3577" s="163" t="s">
        <v>11288</v>
      </c>
      <c r="C3577" s="164" t="s">
        <v>11289</v>
      </c>
      <c r="D3577">
        <v>103.5</v>
      </c>
      <c r="E3577" s="4">
        <v>7828</v>
      </c>
      <c r="F3577">
        <f t="shared" si="110"/>
        <v>5</v>
      </c>
      <c r="G3577" s="6">
        <f t="shared" si="111"/>
        <v>2.0447540826884101</v>
      </c>
      <c r="H3577" s="4">
        <f>E3577*G3577*Inputs!$B$4/SUMPRODUCT($E$5:$E$6785,$G$5:$G$6785)</f>
        <v>7393.5636112856218</v>
      </c>
    </row>
    <row r="3578" spans="1:8" x14ac:dyDescent="0.2">
      <c r="A3578" s="167" t="s">
        <v>14267</v>
      </c>
      <c r="B3578" s="163" t="s">
        <v>11290</v>
      </c>
      <c r="C3578" s="164" t="s">
        <v>11291</v>
      </c>
      <c r="D3578">
        <v>84.7</v>
      </c>
      <c r="E3578" s="4">
        <v>7828</v>
      </c>
      <c r="F3578">
        <f t="shared" si="110"/>
        <v>3</v>
      </c>
      <c r="G3578" s="6">
        <f t="shared" si="111"/>
        <v>1.4299489790507947</v>
      </c>
      <c r="H3578" s="4">
        <f>E3578*G3578*Inputs!$B$4/SUMPRODUCT($E$5:$E$6785,$G$5:$G$6785)</f>
        <v>5170.5086822003232</v>
      </c>
    </row>
    <row r="3579" spans="1:8" x14ac:dyDescent="0.2">
      <c r="A3579" s="167" t="s">
        <v>14267</v>
      </c>
      <c r="B3579" s="163" t="s">
        <v>11292</v>
      </c>
      <c r="C3579" s="164" t="s">
        <v>11293</v>
      </c>
      <c r="D3579">
        <v>140.30000000000001</v>
      </c>
      <c r="E3579" s="4">
        <v>6232</v>
      </c>
      <c r="F3579">
        <f t="shared" si="110"/>
        <v>8</v>
      </c>
      <c r="G3579" s="6">
        <f t="shared" si="111"/>
        <v>3.4964063234208851</v>
      </c>
      <c r="H3579" s="4">
        <f>E3579*G3579*Inputs!$B$4/SUMPRODUCT($E$5:$E$6785,$G$5:$G$6785)</f>
        <v>10064.941486175278</v>
      </c>
    </row>
    <row r="3580" spans="1:8" x14ac:dyDescent="0.2">
      <c r="A3580" s="167" t="s">
        <v>14267</v>
      </c>
      <c r="B3580" s="163" t="s">
        <v>11294</v>
      </c>
      <c r="C3580" s="164" t="s">
        <v>11295</v>
      </c>
      <c r="D3580">
        <v>99.4</v>
      </c>
      <c r="E3580" s="4">
        <v>7772</v>
      </c>
      <c r="F3580">
        <f t="shared" si="110"/>
        <v>5</v>
      </c>
      <c r="G3580" s="6">
        <f t="shared" si="111"/>
        <v>2.0447540826884101</v>
      </c>
      <c r="H3580" s="4">
        <f>E3580*G3580*Inputs!$B$4/SUMPRODUCT($E$5:$E$6785,$G$5:$G$6785)</f>
        <v>7340.6714852978857</v>
      </c>
    </row>
    <row r="3581" spans="1:8" x14ac:dyDescent="0.2">
      <c r="A3581" s="167" t="s">
        <v>14267</v>
      </c>
      <c r="B3581" s="163" t="s">
        <v>11296</v>
      </c>
      <c r="C3581" s="164" t="s">
        <v>11297</v>
      </c>
      <c r="D3581">
        <v>129</v>
      </c>
      <c r="E3581" s="4">
        <v>13768</v>
      </c>
      <c r="F3581">
        <f t="shared" si="110"/>
        <v>7</v>
      </c>
      <c r="G3581" s="6">
        <f t="shared" si="111"/>
        <v>2.9238940129502371</v>
      </c>
      <c r="H3581" s="4">
        <f>E3581*G3581*Inputs!$B$4/SUMPRODUCT($E$5:$E$6785,$G$5:$G$6785)</f>
        <v>18594.923502550926</v>
      </c>
    </row>
    <row r="3582" spans="1:8" x14ac:dyDescent="0.2">
      <c r="A3582" s="167" t="s">
        <v>14267</v>
      </c>
      <c r="B3582" s="163" t="s">
        <v>11298</v>
      </c>
      <c r="C3582" s="164" t="s">
        <v>11299</v>
      </c>
      <c r="D3582">
        <v>96.7</v>
      </c>
      <c r="E3582" s="4">
        <v>6250</v>
      </c>
      <c r="F3582">
        <f t="shared" si="110"/>
        <v>4</v>
      </c>
      <c r="G3582" s="6">
        <f t="shared" si="111"/>
        <v>1.7099397688077311</v>
      </c>
      <c r="H3582" s="4">
        <f>E3582*G3582*Inputs!$B$4/SUMPRODUCT($E$5:$E$6785,$G$5:$G$6785)</f>
        <v>4936.5409400034778</v>
      </c>
    </row>
    <row r="3583" spans="1:8" x14ac:dyDescent="0.2">
      <c r="A3583" s="167" t="s">
        <v>14267</v>
      </c>
      <c r="B3583" s="163" t="s">
        <v>11300</v>
      </c>
      <c r="C3583" s="164" t="s">
        <v>11301</v>
      </c>
      <c r="D3583">
        <v>98.3</v>
      </c>
      <c r="E3583" s="4">
        <v>7706</v>
      </c>
      <c r="F3583">
        <f t="shared" si="110"/>
        <v>4</v>
      </c>
      <c r="G3583" s="6">
        <f t="shared" si="111"/>
        <v>1.7099397688077311</v>
      </c>
      <c r="H3583" s="4">
        <f>E3583*G3583*Inputs!$B$4/SUMPRODUCT($E$5:$E$6785,$G$5:$G$6785)</f>
        <v>6086.5575173866891</v>
      </c>
    </row>
    <row r="3584" spans="1:8" x14ac:dyDescent="0.2">
      <c r="A3584" s="167" t="s">
        <v>14267</v>
      </c>
      <c r="B3584" s="163" t="s">
        <v>11302</v>
      </c>
      <c r="C3584" s="164" t="s">
        <v>11303</v>
      </c>
      <c r="D3584">
        <v>152.30000000000001</v>
      </c>
      <c r="E3584" s="4">
        <v>6112</v>
      </c>
      <c r="F3584">
        <f t="shared" si="110"/>
        <v>9</v>
      </c>
      <c r="G3584" s="6">
        <f t="shared" si="111"/>
        <v>4.1810192586709229</v>
      </c>
      <c r="H3584" s="4">
        <f>E3584*G3584*Inputs!$B$4/SUMPRODUCT($E$5:$E$6785,$G$5:$G$6785)</f>
        <v>11803.951769199446</v>
      </c>
    </row>
    <row r="3585" spans="1:8" x14ac:dyDescent="0.2">
      <c r="A3585" s="167" t="s">
        <v>11306</v>
      </c>
      <c r="B3585" s="163" t="s">
        <v>11304</v>
      </c>
      <c r="C3585" s="164" t="s">
        <v>11305</v>
      </c>
      <c r="D3585">
        <v>91.1</v>
      </c>
      <c r="E3585" s="4">
        <v>7885</v>
      </c>
      <c r="F3585">
        <f t="shared" si="110"/>
        <v>4</v>
      </c>
      <c r="G3585" s="6">
        <f t="shared" si="111"/>
        <v>1.7099397688077311</v>
      </c>
      <c r="H3585" s="4">
        <f>E3585*G3585*Inputs!$B$4/SUMPRODUCT($E$5:$E$6785,$G$5:$G$6785)</f>
        <v>6227.9400499083877</v>
      </c>
    </row>
    <row r="3586" spans="1:8" x14ac:dyDescent="0.2">
      <c r="A3586" s="167" t="s">
        <v>11306</v>
      </c>
      <c r="B3586" s="163" t="s">
        <v>11307</v>
      </c>
      <c r="C3586" s="164" t="s">
        <v>11308</v>
      </c>
      <c r="D3586">
        <v>85.7</v>
      </c>
      <c r="E3586" s="4">
        <v>8538</v>
      </c>
      <c r="F3586">
        <f t="shared" si="110"/>
        <v>3</v>
      </c>
      <c r="G3586" s="6">
        <f t="shared" si="111"/>
        <v>1.4299489790507947</v>
      </c>
      <c r="H3586" s="4">
        <f>E3586*G3586*Inputs!$B$4/SUMPRODUCT($E$5:$E$6785,$G$5:$G$6785)</f>
        <v>5639.4740838817524</v>
      </c>
    </row>
    <row r="3587" spans="1:8" x14ac:dyDescent="0.2">
      <c r="A3587" s="167" t="s">
        <v>11306</v>
      </c>
      <c r="B3587" s="163" t="s">
        <v>11309</v>
      </c>
      <c r="C3587" s="164" t="s">
        <v>11310</v>
      </c>
      <c r="D3587">
        <v>101.3</v>
      </c>
      <c r="E3587" s="4">
        <v>6132</v>
      </c>
      <c r="F3587">
        <f t="shared" si="110"/>
        <v>5</v>
      </c>
      <c r="G3587" s="6">
        <f t="shared" si="111"/>
        <v>2.0447540826884101</v>
      </c>
      <c r="H3587" s="4">
        <f>E3587*G3587*Inputs!$B$4/SUMPRODUCT($E$5:$E$6785,$G$5:$G$6785)</f>
        <v>5791.6877956570561</v>
      </c>
    </row>
    <row r="3588" spans="1:8" x14ac:dyDescent="0.2">
      <c r="A3588" s="167" t="s">
        <v>11306</v>
      </c>
      <c r="B3588" s="163" t="s">
        <v>11311</v>
      </c>
      <c r="C3588" s="164" t="s">
        <v>11312</v>
      </c>
      <c r="D3588">
        <v>128.80000000000001</v>
      </c>
      <c r="E3588" s="4">
        <v>6198</v>
      </c>
      <c r="F3588">
        <f t="shared" si="110"/>
        <v>7</v>
      </c>
      <c r="G3588" s="6">
        <f t="shared" si="111"/>
        <v>2.9238940129502371</v>
      </c>
      <c r="H3588" s="4">
        <f>E3588*G3588*Inputs!$B$4/SUMPRODUCT($E$5:$E$6785,$G$5:$G$6785)</f>
        <v>8370.9569922146002</v>
      </c>
    </row>
    <row r="3589" spans="1:8" x14ac:dyDescent="0.2">
      <c r="A3589" s="167" t="s">
        <v>11306</v>
      </c>
      <c r="B3589" s="163" t="s">
        <v>11313</v>
      </c>
      <c r="C3589" s="164" t="s">
        <v>11314</v>
      </c>
      <c r="D3589">
        <v>88.3</v>
      </c>
      <c r="E3589" s="4">
        <v>6934</v>
      </c>
      <c r="F3589">
        <f t="shared" si="110"/>
        <v>4</v>
      </c>
      <c r="G3589" s="6">
        <f t="shared" si="111"/>
        <v>1.7099397688077311</v>
      </c>
      <c r="H3589" s="4">
        <f>E3589*G3589*Inputs!$B$4/SUMPRODUCT($E$5:$E$6785,$G$5:$G$6785)</f>
        <v>5476.7959804774582</v>
      </c>
    </row>
    <row r="3590" spans="1:8" x14ac:dyDescent="0.2">
      <c r="A3590" s="167" t="s">
        <v>11306</v>
      </c>
      <c r="B3590" s="163" t="s">
        <v>11315</v>
      </c>
      <c r="C3590" s="164" t="s">
        <v>6332</v>
      </c>
      <c r="D3590">
        <v>105.4</v>
      </c>
      <c r="E3590" s="4">
        <v>7892</v>
      </c>
      <c r="F3590">
        <f t="shared" ref="F3590:F3653" si="112">VLOOKUP(D3590,$K$5:$L$15,2)</f>
        <v>5</v>
      </c>
      <c r="G3590" s="6">
        <f t="shared" ref="G3590:G3653" si="113">VLOOKUP(F3590,$L$5:$M$15,2,0)</f>
        <v>2.0447540826884101</v>
      </c>
      <c r="H3590" s="4">
        <f>E3590*G3590*Inputs!$B$4/SUMPRODUCT($E$5:$E$6785,$G$5:$G$6785)</f>
        <v>7454.0117552716056</v>
      </c>
    </row>
    <row r="3591" spans="1:8" x14ac:dyDescent="0.2">
      <c r="A3591" s="167" t="s">
        <v>11306</v>
      </c>
      <c r="B3591" s="163" t="s">
        <v>6333</v>
      </c>
      <c r="C3591" s="164" t="s">
        <v>6334</v>
      </c>
      <c r="D3591">
        <v>104.4</v>
      </c>
      <c r="E3591" s="4">
        <v>8151</v>
      </c>
      <c r="F3591">
        <f t="shared" si="112"/>
        <v>5</v>
      </c>
      <c r="G3591" s="6">
        <f t="shared" si="113"/>
        <v>2.0447540826884101</v>
      </c>
      <c r="H3591" s="4">
        <f>E3591*G3591*Inputs!$B$4/SUMPRODUCT($E$5:$E$6785,$G$5:$G$6785)</f>
        <v>7698.6378379648831</v>
      </c>
    </row>
    <row r="3592" spans="1:8" x14ac:dyDescent="0.2">
      <c r="A3592" s="167" t="s">
        <v>11306</v>
      </c>
      <c r="B3592" s="163" t="s">
        <v>6335</v>
      </c>
      <c r="C3592" s="164" t="s">
        <v>6336</v>
      </c>
      <c r="D3592">
        <v>114.7</v>
      </c>
      <c r="E3592" s="4">
        <v>7729</v>
      </c>
      <c r="F3592">
        <f t="shared" si="112"/>
        <v>6</v>
      </c>
      <c r="G3592" s="6">
        <f t="shared" si="113"/>
        <v>2.4451266266449672</v>
      </c>
      <c r="H3592" s="4">
        <f>E3592*G3592*Inputs!$B$4/SUMPRODUCT($E$5:$E$6785,$G$5:$G$6785)</f>
        <v>8729.4438340931338</v>
      </c>
    </row>
    <row r="3593" spans="1:8" x14ac:dyDescent="0.2">
      <c r="A3593" s="167" t="s">
        <v>11306</v>
      </c>
      <c r="B3593" s="163" t="s">
        <v>6337</v>
      </c>
      <c r="C3593" s="164" t="s">
        <v>6338</v>
      </c>
      <c r="D3593">
        <v>98.9</v>
      </c>
      <c r="E3593" s="4">
        <v>8347</v>
      </c>
      <c r="F3593">
        <f t="shared" si="112"/>
        <v>4</v>
      </c>
      <c r="G3593" s="6">
        <f t="shared" si="113"/>
        <v>1.7099397688077311</v>
      </c>
      <c r="H3593" s="4">
        <f>E3593*G3593*Inputs!$B$4/SUMPRODUCT($E$5:$E$6785,$G$5:$G$6785)</f>
        <v>6592.8491561934452</v>
      </c>
    </row>
    <row r="3594" spans="1:8" x14ac:dyDescent="0.2">
      <c r="A3594" s="167" t="s">
        <v>11306</v>
      </c>
      <c r="B3594" s="163" t="s">
        <v>6339</v>
      </c>
      <c r="C3594" s="164" t="s">
        <v>6340</v>
      </c>
      <c r="D3594">
        <v>77.599999999999994</v>
      </c>
      <c r="E3594" s="4">
        <v>7991</v>
      </c>
      <c r="F3594">
        <f t="shared" si="112"/>
        <v>3</v>
      </c>
      <c r="G3594" s="6">
        <f t="shared" si="113"/>
        <v>1.4299489790507947</v>
      </c>
      <c r="H3594" s="4">
        <f>E3594*G3594*Inputs!$B$4/SUMPRODUCT($E$5:$E$6785,$G$5:$G$6785)</f>
        <v>5278.172570191975</v>
      </c>
    </row>
    <row r="3595" spans="1:8" x14ac:dyDescent="0.2">
      <c r="A3595" s="167" t="s">
        <v>11306</v>
      </c>
      <c r="B3595" s="163" t="s">
        <v>6341</v>
      </c>
      <c r="C3595" s="164" t="s">
        <v>6342</v>
      </c>
      <c r="D3595">
        <v>80.099999999999994</v>
      </c>
      <c r="E3595" s="4">
        <v>9260</v>
      </c>
      <c r="F3595">
        <f t="shared" si="112"/>
        <v>3</v>
      </c>
      <c r="G3595" s="6">
        <f t="shared" si="113"/>
        <v>1.4299489790507947</v>
      </c>
      <c r="H3595" s="4">
        <f>E3595*G3595*Inputs!$B$4/SUMPRODUCT($E$5:$E$6785,$G$5:$G$6785)</f>
        <v>6116.365661366247</v>
      </c>
    </row>
    <row r="3596" spans="1:8" x14ac:dyDescent="0.2">
      <c r="A3596" s="167" t="s">
        <v>11306</v>
      </c>
      <c r="B3596" s="163" t="s">
        <v>6343</v>
      </c>
      <c r="C3596" s="164" t="s">
        <v>6344</v>
      </c>
      <c r="D3596">
        <v>82.7</v>
      </c>
      <c r="E3596" s="4">
        <v>9865</v>
      </c>
      <c r="F3596">
        <f t="shared" si="112"/>
        <v>3</v>
      </c>
      <c r="G3596" s="6">
        <f t="shared" si="113"/>
        <v>1.4299489790507947</v>
      </c>
      <c r="H3596" s="4">
        <f>E3596*G3596*Inputs!$B$4/SUMPRODUCT($E$5:$E$6785,$G$5:$G$6785)</f>
        <v>6515.9770247708466</v>
      </c>
    </row>
    <row r="3597" spans="1:8" x14ac:dyDescent="0.2">
      <c r="A3597" s="167" t="s">
        <v>11306</v>
      </c>
      <c r="B3597" s="163" t="s">
        <v>6345</v>
      </c>
      <c r="C3597" s="164" t="s">
        <v>6346</v>
      </c>
      <c r="D3597">
        <v>63.8</v>
      </c>
      <c r="E3597" s="4">
        <v>5521</v>
      </c>
      <c r="F3597">
        <f t="shared" si="112"/>
        <v>2</v>
      </c>
      <c r="G3597" s="6">
        <f t="shared" si="113"/>
        <v>1.195804741189294</v>
      </c>
      <c r="H3597" s="4">
        <f>E3597*G3597*Inputs!$B$4/SUMPRODUCT($E$5:$E$6785,$G$5:$G$6785)</f>
        <v>3049.5792987356431</v>
      </c>
    </row>
    <row r="3598" spans="1:8" x14ac:dyDescent="0.2">
      <c r="A3598" s="167" t="s">
        <v>11306</v>
      </c>
      <c r="B3598" s="163" t="s">
        <v>6347</v>
      </c>
      <c r="C3598" s="164" t="s">
        <v>6348</v>
      </c>
      <c r="D3598">
        <v>89.9</v>
      </c>
      <c r="E3598" s="4">
        <v>9397</v>
      </c>
      <c r="F3598">
        <f t="shared" si="112"/>
        <v>4</v>
      </c>
      <c r="G3598" s="6">
        <f t="shared" si="113"/>
        <v>1.7099397688077311</v>
      </c>
      <c r="H3598" s="4">
        <f>E3598*G3598*Inputs!$B$4/SUMPRODUCT($E$5:$E$6785,$G$5:$G$6785)</f>
        <v>7422.1880341140286</v>
      </c>
    </row>
    <row r="3599" spans="1:8" x14ac:dyDescent="0.2">
      <c r="A3599" s="167" t="s">
        <v>11306</v>
      </c>
      <c r="B3599" s="163" t="s">
        <v>6349</v>
      </c>
      <c r="C3599" s="164" t="s">
        <v>4055</v>
      </c>
      <c r="D3599">
        <v>82.3</v>
      </c>
      <c r="E3599" s="4">
        <v>8248</v>
      </c>
      <c r="F3599">
        <f t="shared" si="112"/>
        <v>3</v>
      </c>
      <c r="G3599" s="6">
        <f t="shared" si="113"/>
        <v>1.4299489790507947</v>
      </c>
      <c r="H3599" s="4">
        <f>E3599*G3599*Inputs!$B$4/SUMPRODUCT($E$5:$E$6785,$G$5:$G$6785)</f>
        <v>5447.9248353076473</v>
      </c>
    </row>
    <row r="3600" spans="1:8" x14ac:dyDescent="0.2">
      <c r="A3600" s="167" t="s">
        <v>11306</v>
      </c>
      <c r="B3600" s="163" t="s">
        <v>4056</v>
      </c>
      <c r="C3600" s="164" t="s">
        <v>4057</v>
      </c>
      <c r="D3600">
        <v>105.6</v>
      </c>
      <c r="E3600" s="4">
        <v>8873</v>
      </c>
      <c r="F3600">
        <f t="shared" si="112"/>
        <v>5</v>
      </c>
      <c r="G3600" s="6">
        <f t="shared" si="113"/>
        <v>2.0447540826884101</v>
      </c>
      <c r="H3600" s="4">
        <f>E3600*G3600*Inputs!$B$4/SUMPRODUCT($E$5:$E$6785,$G$5:$G$6785)</f>
        <v>8380.5684623067609</v>
      </c>
    </row>
    <row r="3601" spans="1:8" x14ac:dyDescent="0.2">
      <c r="A3601" s="167" t="s">
        <v>11306</v>
      </c>
      <c r="B3601" s="163" t="s">
        <v>4058</v>
      </c>
      <c r="C3601" s="164" t="s">
        <v>4059</v>
      </c>
      <c r="D3601">
        <v>62.5</v>
      </c>
      <c r="E3601" s="4">
        <v>5641</v>
      </c>
      <c r="F3601">
        <f t="shared" si="112"/>
        <v>2</v>
      </c>
      <c r="G3601" s="6">
        <f t="shared" si="113"/>
        <v>1.195804741189294</v>
      </c>
      <c r="H3601" s="4">
        <f>E3601*G3601*Inputs!$B$4/SUMPRODUCT($E$5:$E$6785,$G$5:$G$6785)</f>
        <v>3115.8624930570118</v>
      </c>
    </row>
    <row r="3602" spans="1:8" x14ac:dyDescent="0.2">
      <c r="A3602" s="167" t="s">
        <v>11306</v>
      </c>
      <c r="B3602" s="163" t="s">
        <v>4060</v>
      </c>
      <c r="C3602" s="164" t="s">
        <v>4061</v>
      </c>
      <c r="D3602">
        <v>87.2</v>
      </c>
      <c r="E3602" s="4">
        <v>7889</v>
      </c>
      <c r="F3602">
        <f t="shared" si="112"/>
        <v>4</v>
      </c>
      <c r="G3602" s="6">
        <f t="shared" si="113"/>
        <v>1.7099397688077311</v>
      </c>
      <c r="H3602" s="4">
        <f>E3602*G3602*Inputs!$B$4/SUMPRODUCT($E$5:$E$6785,$G$5:$G$6785)</f>
        <v>6231.0994361099902</v>
      </c>
    </row>
    <row r="3603" spans="1:8" x14ac:dyDescent="0.2">
      <c r="A3603" s="167" t="s">
        <v>4064</v>
      </c>
      <c r="B3603" s="163" t="s">
        <v>4062</v>
      </c>
      <c r="C3603" s="164" t="s">
        <v>4063</v>
      </c>
      <c r="D3603">
        <v>103.1</v>
      </c>
      <c r="E3603" s="4">
        <v>5897</v>
      </c>
      <c r="F3603">
        <f t="shared" si="112"/>
        <v>5</v>
      </c>
      <c r="G3603" s="6">
        <f t="shared" si="113"/>
        <v>2.0447540826884101</v>
      </c>
      <c r="H3603" s="4">
        <f>E3603*G3603*Inputs!$B$4/SUMPRODUCT($E$5:$E$6785,$G$5:$G$6785)</f>
        <v>5569.7297669585214</v>
      </c>
    </row>
    <row r="3604" spans="1:8" x14ac:dyDescent="0.2">
      <c r="A3604" s="167" t="s">
        <v>4064</v>
      </c>
      <c r="B3604" s="163" t="s">
        <v>4065</v>
      </c>
      <c r="C3604" s="164" t="s">
        <v>4066</v>
      </c>
      <c r="D3604">
        <v>94.5</v>
      </c>
      <c r="E3604" s="4">
        <v>6149</v>
      </c>
      <c r="F3604">
        <f t="shared" si="112"/>
        <v>4</v>
      </c>
      <c r="G3604" s="6">
        <f t="shared" si="113"/>
        <v>1.7099397688077311</v>
      </c>
      <c r="H3604" s="4">
        <f>E3604*G3604*Inputs!$B$4/SUMPRODUCT($E$5:$E$6785,$G$5:$G$6785)</f>
        <v>4856.7664384130212</v>
      </c>
    </row>
    <row r="3605" spans="1:8" x14ac:dyDescent="0.2">
      <c r="A3605" s="167" t="s">
        <v>4064</v>
      </c>
      <c r="B3605" s="163" t="s">
        <v>4067</v>
      </c>
      <c r="C3605" s="164" t="s">
        <v>4068</v>
      </c>
      <c r="D3605">
        <v>73.900000000000006</v>
      </c>
      <c r="E3605" s="4">
        <v>7498</v>
      </c>
      <c r="F3605">
        <f t="shared" si="112"/>
        <v>2</v>
      </c>
      <c r="G3605" s="6">
        <f t="shared" si="113"/>
        <v>1.195804741189294</v>
      </c>
      <c r="H3605" s="4">
        <f>E3605*G3605*Inputs!$B$4/SUMPRODUCT($E$5:$E$6785,$G$5:$G$6785)</f>
        <v>4141.594925180194</v>
      </c>
    </row>
    <row r="3606" spans="1:8" x14ac:dyDescent="0.2">
      <c r="A3606" s="167" t="s">
        <v>4064</v>
      </c>
      <c r="B3606" s="163" t="s">
        <v>4069</v>
      </c>
      <c r="C3606" s="164" t="s">
        <v>4070</v>
      </c>
      <c r="D3606">
        <v>53.2</v>
      </c>
      <c r="E3606" s="4">
        <v>6084</v>
      </c>
      <c r="F3606">
        <f t="shared" si="112"/>
        <v>1</v>
      </c>
      <c r="G3606" s="6">
        <f t="shared" si="113"/>
        <v>1</v>
      </c>
      <c r="H3606" s="4">
        <f>E3606*G3606*Inputs!$B$4/SUMPRODUCT($E$5:$E$6785,$G$5:$G$6785)</f>
        <v>2810.2898711968123</v>
      </c>
    </row>
    <row r="3607" spans="1:8" x14ac:dyDescent="0.2">
      <c r="A3607" s="167" t="s">
        <v>4064</v>
      </c>
      <c r="B3607" s="163" t="s">
        <v>4071</v>
      </c>
      <c r="C3607" s="164" t="s">
        <v>4072</v>
      </c>
      <c r="D3607">
        <v>108.1</v>
      </c>
      <c r="E3607" s="4">
        <v>9914</v>
      </c>
      <c r="F3607">
        <f t="shared" si="112"/>
        <v>5</v>
      </c>
      <c r="G3607" s="6">
        <f t="shared" si="113"/>
        <v>2.0447540826884101</v>
      </c>
      <c r="H3607" s="4">
        <f>E3607*G3607*Inputs!$B$4/SUMPRODUCT($E$5:$E$6785,$G$5:$G$6785)</f>
        <v>9363.7953043287744</v>
      </c>
    </row>
    <row r="3608" spans="1:8" x14ac:dyDescent="0.2">
      <c r="A3608" s="167" t="s">
        <v>4064</v>
      </c>
      <c r="B3608" s="163" t="s">
        <v>4073</v>
      </c>
      <c r="C3608" s="164" t="s">
        <v>4074</v>
      </c>
      <c r="D3608">
        <v>89</v>
      </c>
      <c r="E3608" s="4">
        <v>7072</v>
      </c>
      <c r="F3608">
        <f t="shared" si="112"/>
        <v>4</v>
      </c>
      <c r="G3608" s="6">
        <f t="shared" si="113"/>
        <v>1.7099397688077311</v>
      </c>
      <c r="H3608" s="4">
        <f>E3608*G3608*Inputs!$B$4/SUMPRODUCT($E$5:$E$6785,$G$5:$G$6785)</f>
        <v>5585.794804432735</v>
      </c>
    </row>
    <row r="3609" spans="1:8" x14ac:dyDescent="0.2">
      <c r="A3609" s="167" t="s">
        <v>4064</v>
      </c>
      <c r="B3609" s="163" t="s">
        <v>4075</v>
      </c>
      <c r="C3609" s="164" t="s">
        <v>10987</v>
      </c>
      <c r="D3609">
        <v>86.8</v>
      </c>
      <c r="E3609" s="4">
        <v>8550</v>
      </c>
      <c r="F3609">
        <f t="shared" si="112"/>
        <v>4</v>
      </c>
      <c r="G3609" s="6">
        <f t="shared" si="113"/>
        <v>1.7099397688077311</v>
      </c>
      <c r="H3609" s="4">
        <f>E3609*G3609*Inputs!$B$4/SUMPRODUCT($E$5:$E$6785,$G$5:$G$6785)</f>
        <v>6753.1880059247578</v>
      </c>
    </row>
    <row r="3610" spans="1:8" x14ac:dyDescent="0.2">
      <c r="A3610" s="167" t="s">
        <v>4064</v>
      </c>
      <c r="B3610" s="163" t="s">
        <v>10988</v>
      </c>
      <c r="C3610" s="164" t="s">
        <v>10989</v>
      </c>
      <c r="D3610">
        <v>70</v>
      </c>
      <c r="E3610" s="4">
        <v>7537</v>
      </c>
      <c r="F3610">
        <f t="shared" si="112"/>
        <v>2</v>
      </c>
      <c r="G3610" s="6">
        <f t="shared" si="113"/>
        <v>1.195804741189294</v>
      </c>
      <c r="H3610" s="4">
        <f>E3610*G3610*Inputs!$B$4/SUMPRODUCT($E$5:$E$6785,$G$5:$G$6785)</f>
        <v>4163.1369633346394</v>
      </c>
    </row>
    <row r="3611" spans="1:8" x14ac:dyDescent="0.2">
      <c r="A3611" s="167" t="s">
        <v>4064</v>
      </c>
      <c r="B3611" s="163" t="s">
        <v>10990</v>
      </c>
      <c r="C3611" s="164" t="s">
        <v>10991</v>
      </c>
      <c r="D3611">
        <v>109.7</v>
      </c>
      <c r="E3611" s="4">
        <v>9030</v>
      </c>
      <c r="F3611">
        <f t="shared" si="112"/>
        <v>5</v>
      </c>
      <c r="G3611" s="6">
        <f t="shared" si="113"/>
        <v>2.0447540826884101</v>
      </c>
      <c r="H3611" s="4">
        <f>E3611*G3611*Inputs!$B$4/SUMPRODUCT($E$5:$E$6785,$G$5:$G$6785)</f>
        <v>8528.8553155223744</v>
      </c>
    </row>
    <row r="3612" spans="1:8" x14ac:dyDescent="0.2">
      <c r="A3612" s="167" t="s">
        <v>4064</v>
      </c>
      <c r="B3612" s="163" t="s">
        <v>10992</v>
      </c>
      <c r="C3612" s="164" t="s">
        <v>10993</v>
      </c>
      <c r="D3612">
        <v>82</v>
      </c>
      <c r="E3612" s="4">
        <v>10966</v>
      </c>
      <c r="F3612">
        <f t="shared" si="112"/>
        <v>3</v>
      </c>
      <c r="G3612" s="6">
        <f t="shared" si="113"/>
        <v>1.4299489790507947</v>
      </c>
      <c r="H3612" s="4">
        <f>E3612*G3612*Inputs!$B$4/SUMPRODUCT($E$5:$E$6785,$G$5:$G$6785)</f>
        <v>7243.2036547021899</v>
      </c>
    </row>
    <row r="3613" spans="1:8" x14ac:dyDescent="0.2">
      <c r="A3613" s="167" t="s">
        <v>4064</v>
      </c>
      <c r="B3613" s="163" t="s">
        <v>10994</v>
      </c>
      <c r="C3613" s="164" t="s">
        <v>10995</v>
      </c>
      <c r="D3613">
        <v>79.599999999999994</v>
      </c>
      <c r="E3613" s="4">
        <v>10349</v>
      </c>
      <c r="F3613">
        <f t="shared" si="112"/>
        <v>3</v>
      </c>
      <c r="G3613" s="6">
        <f t="shared" si="113"/>
        <v>1.4299489790507947</v>
      </c>
      <c r="H3613" s="4">
        <f>E3613*G3613*Inputs!$B$4/SUMPRODUCT($E$5:$E$6785,$G$5:$G$6785)</f>
        <v>6835.666115494525</v>
      </c>
    </row>
    <row r="3614" spans="1:8" x14ac:dyDescent="0.2">
      <c r="A3614" s="167" t="s">
        <v>4064</v>
      </c>
      <c r="B3614" s="163" t="s">
        <v>10996</v>
      </c>
      <c r="C3614" s="164" t="s">
        <v>10997</v>
      </c>
      <c r="D3614">
        <v>80.599999999999994</v>
      </c>
      <c r="E3614" s="4">
        <v>7252</v>
      </c>
      <c r="F3614">
        <f t="shared" si="112"/>
        <v>3</v>
      </c>
      <c r="G3614" s="6">
        <f t="shared" si="113"/>
        <v>1.4299489790507947</v>
      </c>
      <c r="H3614" s="4">
        <f>E3614*G3614*Inputs!$B$4/SUMPRODUCT($E$5:$E$6785,$G$5:$G$6785)</f>
        <v>4790.0522436531355</v>
      </c>
    </row>
    <row r="3615" spans="1:8" x14ac:dyDescent="0.2">
      <c r="A3615" s="167" t="s">
        <v>4064</v>
      </c>
      <c r="B3615" s="163" t="s">
        <v>10998</v>
      </c>
      <c r="C3615" s="164" t="s">
        <v>10999</v>
      </c>
      <c r="D3615">
        <v>80.8</v>
      </c>
      <c r="E3615" s="4">
        <v>8873</v>
      </c>
      <c r="F3615">
        <f t="shared" si="112"/>
        <v>3</v>
      </c>
      <c r="G3615" s="6">
        <f t="shared" si="113"/>
        <v>1.4299489790507947</v>
      </c>
      <c r="H3615" s="4">
        <f>E3615*G3615*Inputs!$B$4/SUMPRODUCT($E$5:$E$6785,$G$5:$G$6785)</f>
        <v>5860.7464917173565</v>
      </c>
    </row>
    <row r="3616" spans="1:8" x14ac:dyDescent="0.2">
      <c r="A3616" s="167" t="s">
        <v>4064</v>
      </c>
      <c r="B3616" s="163" t="s">
        <v>11000</v>
      </c>
      <c r="C3616" s="164" t="s">
        <v>11001</v>
      </c>
      <c r="D3616">
        <v>80.400000000000006</v>
      </c>
      <c r="E3616" s="4">
        <v>8822</v>
      </c>
      <c r="F3616">
        <f t="shared" si="112"/>
        <v>3</v>
      </c>
      <c r="G3616" s="6">
        <f t="shared" si="113"/>
        <v>1.4299489790507947</v>
      </c>
      <c r="H3616" s="4">
        <f>E3616*G3616*Inputs!$B$4/SUMPRODUCT($E$5:$E$6785,$G$5:$G$6785)</f>
        <v>5827.0602445543236</v>
      </c>
    </row>
    <row r="3617" spans="1:8" x14ac:dyDescent="0.2">
      <c r="A3617" s="167" t="s">
        <v>4064</v>
      </c>
      <c r="B3617" s="163" t="s">
        <v>11002</v>
      </c>
      <c r="C3617" s="164" t="s">
        <v>11003</v>
      </c>
      <c r="D3617">
        <v>68.599999999999994</v>
      </c>
      <c r="E3617" s="4">
        <v>6075</v>
      </c>
      <c r="F3617">
        <f t="shared" si="112"/>
        <v>2</v>
      </c>
      <c r="G3617" s="6">
        <f t="shared" si="113"/>
        <v>1.195804741189294</v>
      </c>
      <c r="H3617" s="4">
        <f>E3617*G3617*Inputs!$B$4/SUMPRODUCT($E$5:$E$6785,$G$5:$G$6785)</f>
        <v>3355.5867125192958</v>
      </c>
    </row>
    <row r="3618" spans="1:8" x14ac:dyDescent="0.2">
      <c r="A3618" s="167" t="s">
        <v>4064</v>
      </c>
      <c r="B3618" s="163" t="s">
        <v>11004</v>
      </c>
      <c r="C3618" s="164" t="s">
        <v>11005</v>
      </c>
      <c r="D3618">
        <v>83</v>
      </c>
      <c r="E3618" s="4">
        <v>7583</v>
      </c>
      <c r="F3618">
        <f t="shared" si="112"/>
        <v>3</v>
      </c>
      <c r="G3618" s="6">
        <f t="shared" si="113"/>
        <v>1.4299489790507947</v>
      </c>
      <c r="H3618" s="4">
        <f>E3618*G3618*Inputs!$B$4/SUMPRODUCT($E$5:$E$6785,$G$5:$G$6785)</f>
        <v>5008.682592887717</v>
      </c>
    </row>
    <row r="3619" spans="1:8" x14ac:dyDescent="0.2">
      <c r="A3619" s="167" t="s">
        <v>4064</v>
      </c>
      <c r="B3619" s="163" t="s">
        <v>11006</v>
      </c>
      <c r="C3619" s="164" t="s">
        <v>11007</v>
      </c>
      <c r="D3619">
        <v>69.5</v>
      </c>
      <c r="E3619" s="4">
        <v>8801</v>
      </c>
      <c r="F3619">
        <f t="shared" si="112"/>
        <v>2</v>
      </c>
      <c r="G3619" s="6">
        <f t="shared" si="113"/>
        <v>1.195804741189294</v>
      </c>
      <c r="H3619" s="4">
        <f>E3619*G3619*Inputs!$B$4/SUMPRODUCT($E$5:$E$6785,$G$5:$G$6785)</f>
        <v>4861.3199435197239</v>
      </c>
    </row>
    <row r="3620" spans="1:8" x14ac:dyDescent="0.2">
      <c r="A3620" s="167" t="s">
        <v>11010</v>
      </c>
      <c r="B3620" s="163" t="s">
        <v>11008</v>
      </c>
      <c r="C3620" s="164" t="s">
        <v>11009</v>
      </c>
      <c r="D3620">
        <v>70.8</v>
      </c>
      <c r="E3620" s="4">
        <v>5793</v>
      </c>
      <c r="F3620">
        <f t="shared" si="112"/>
        <v>2</v>
      </c>
      <c r="G3620" s="6">
        <f t="shared" si="113"/>
        <v>1.195804741189294</v>
      </c>
      <c r="H3620" s="4">
        <f>E3620*G3620*Inputs!$B$4/SUMPRODUCT($E$5:$E$6785,$G$5:$G$6785)</f>
        <v>3199.8212058640793</v>
      </c>
    </row>
    <row r="3621" spans="1:8" x14ac:dyDescent="0.2">
      <c r="A3621" s="167" t="s">
        <v>11010</v>
      </c>
      <c r="B3621" s="163" t="s">
        <v>11011</v>
      </c>
      <c r="C3621" s="164" t="s">
        <v>11012</v>
      </c>
      <c r="D3621">
        <v>77.400000000000006</v>
      </c>
      <c r="E3621" s="4">
        <v>9220</v>
      </c>
      <c r="F3621">
        <f t="shared" si="112"/>
        <v>3</v>
      </c>
      <c r="G3621" s="6">
        <f t="shared" si="113"/>
        <v>1.4299489790507947</v>
      </c>
      <c r="H3621" s="4">
        <f>E3621*G3621*Inputs!$B$4/SUMPRODUCT($E$5:$E$6785,$G$5:$G$6785)</f>
        <v>6089.9450753560259</v>
      </c>
    </row>
    <row r="3622" spans="1:8" x14ac:dyDescent="0.2">
      <c r="A3622" s="167" t="s">
        <v>11010</v>
      </c>
      <c r="B3622" s="163" t="s">
        <v>11013</v>
      </c>
      <c r="C3622" s="164" t="s">
        <v>11014</v>
      </c>
      <c r="D3622">
        <v>95.4</v>
      </c>
      <c r="E3622" s="4">
        <v>9091</v>
      </c>
      <c r="F3622">
        <f t="shared" si="112"/>
        <v>4</v>
      </c>
      <c r="G3622" s="6">
        <f t="shared" si="113"/>
        <v>1.7099397688077311</v>
      </c>
      <c r="H3622" s="4">
        <f>E3622*G3622*Inputs!$B$4/SUMPRODUCT($E$5:$E$6785,$G$5:$G$6785)</f>
        <v>7180.4949896914595</v>
      </c>
    </row>
    <row r="3623" spans="1:8" x14ac:dyDescent="0.2">
      <c r="A3623" s="167" t="s">
        <v>11010</v>
      </c>
      <c r="B3623" s="163" t="s">
        <v>11015</v>
      </c>
      <c r="C3623" s="164" t="s">
        <v>11016</v>
      </c>
      <c r="D3623">
        <v>91.3</v>
      </c>
      <c r="E3623" s="4">
        <v>9797</v>
      </c>
      <c r="F3623">
        <f t="shared" si="112"/>
        <v>4</v>
      </c>
      <c r="G3623" s="6">
        <f t="shared" si="113"/>
        <v>1.7099397688077311</v>
      </c>
      <c r="H3623" s="4">
        <f>E3623*G3623*Inputs!$B$4/SUMPRODUCT($E$5:$E$6785,$G$5:$G$6785)</f>
        <v>7738.1266542742515</v>
      </c>
    </row>
    <row r="3624" spans="1:8" x14ac:dyDescent="0.2">
      <c r="A3624" s="167" t="s">
        <v>11010</v>
      </c>
      <c r="B3624" s="163" t="s">
        <v>11017</v>
      </c>
      <c r="C3624" s="164" t="s">
        <v>11018</v>
      </c>
      <c r="D3624">
        <v>72.599999999999994</v>
      </c>
      <c r="E3624" s="4">
        <v>8554</v>
      </c>
      <c r="F3624">
        <f t="shared" si="112"/>
        <v>2</v>
      </c>
      <c r="G3624" s="6">
        <f t="shared" si="113"/>
        <v>1.195804741189294</v>
      </c>
      <c r="H3624" s="4">
        <f>E3624*G3624*Inputs!$B$4/SUMPRODUCT($E$5:$E$6785,$G$5:$G$6785)</f>
        <v>4724.8870352082395</v>
      </c>
    </row>
    <row r="3625" spans="1:8" x14ac:dyDescent="0.2">
      <c r="A3625" s="167" t="s">
        <v>11010</v>
      </c>
      <c r="B3625" s="163" t="s">
        <v>4681</v>
      </c>
      <c r="C3625" s="164" t="s">
        <v>4682</v>
      </c>
      <c r="D3625">
        <v>77</v>
      </c>
      <c r="E3625" s="4">
        <v>8341</v>
      </c>
      <c r="F3625">
        <f t="shared" si="112"/>
        <v>3</v>
      </c>
      <c r="G3625" s="6">
        <f t="shared" si="113"/>
        <v>1.4299489790507947</v>
      </c>
      <c r="H3625" s="4">
        <f>E3625*G3625*Inputs!$B$4/SUMPRODUCT($E$5:$E$6785,$G$5:$G$6785)</f>
        <v>5509.3526977814108</v>
      </c>
    </row>
    <row r="3626" spans="1:8" x14ac:dyDescent="0.2">
      <c r="A3626" s="167" t="s">
        <v>11010</v>
      </c>
      <c r="B3626" s="163" t="s">
        <v>4683</v>
      </c>
      <c r="C3626" s="164" t="s">
        <v>4684</v>
      </c>
      <c r="D3626">
        <v>109.3</v>
      </c>
      <c r="E3626" s="4">
        <v>9195</v>
      </c>
      <c r="F3626">
        <f t="shared" si="112"/>
        <v>5</v>
      </c>
      <c r="G3626" s="6">
        <f t="shared" si="113"/>
        <v>2.0447540826884101</v>
      </c>
      <c r="H3626" s="4">
        <f>E3626*G3626*Inputs!$B$4/SUMPRODUCT($E$5:$E$6785,$G$5:$G$6785)</f>
        <v>8684.698186736241</v>
      </c>
    </row>
    <row r="3627" spans="1:8" x14ac:dyDescent="0.2">
      <c r="A3627" s="167" t="s">
        <v>11010</v>
      </c>
      <c r="B3627" s="163" t="s">
        <v>4685</v>
      </c>
      <c r="C3627" s="164" t="s">
        <v>4686</v>
      </c>
      <c r="D3627">
        <v>65.7</v>
      </c>
      <c r="E3627" s="4">
        <v>8434</v>
      </c>
      <c r="F3627">
        <f t="shared" si="112"/>
        <v>2</v>
      </c>
      <c r="G3627" s="6">
        <f t="shared" si="113"/>
        <v>1.195804741189294</v>
      </c>
      <c r="H3627" s="4">
        <f>E3627*G3627*Inputs!$B$4/SUMPRODUCT($E$5:$E$6785,$G$5:$G$6785)</f>
        <v>4658.6038408868708</v>
      </c>
    </row>
    <row r="3628" spans="1:8" x14ac:dyDescent="0.2">
      <c r="A3628" s="167" t="s">
        <v>11010</v>
      </c>
      <c r="B3628" s="163" t="s">
        <v>4687</v>
      </c>
      <c r="C3628" s="164" t="s">
        <v>4688</v>
      </c>
      <c r="D3628">
        <v>108</v>
      </c>
      <c r="E3628" s="4">
        <v>5945</v>
      </c>
      <c r="F3628">
        <f t="shared" si="112"/>
        <v>5</v>
      </c>
      <c r="G3628" s="6">
        <f t="shared" si="113"/>
        <v>2.0447540826884101</v>
      </c>
      <c r="H3628" s="4">
        <f>E3628*G3628*Inputs!$B$4/SUMPRODUCT($E$5:$E$6785,$G$5:$G$6785)</f>
        <v>5615.0658749480099</v>
      </c>
    </row>
    <row r="3629" spans="1:8" x14ac:dyDescent="0.2">
      <c r="A3629" s="167" t="s">
        <v>11010</v>
      </c>
      <c r="B3629" s="163" t="s">
        <v>4689</v>
      </c>
      <c r="C3629" s="164" t="s">
        <v>4690</v>
      </c>
      <c r="D3629">
        <v>177.4</v>
      </c>
      <c r="E3629" s="4">
        <v>8473</v>
      </c>
      <c r="F3629">
        <f t="shared" si="112"/>
        <v>10</v>
      </c>
      <c r="G3629" s="6">
        <f t="shared" si="113"/>
        <v>4.9996826525224378</v>
      </c>
      <c r="H3629" s="4">
        <f>E3629*G3629*Inputs!$B$4/SUMPRODUCT($E$5:$E$6785,$G$5:$G$6785)</f>
        <v>19567.780053661099</v>
      </c>
    </row>
    <row r="3630" spans="1:8" x14ac:dyDescent="0.2">
      <c r="A3630" s="167" t="s">
        <v>11010</v>
      </c>
      <c r="B3630" s="163" t="s">
        <v>4691</v>
      </c>
      <c r="C3630" s="164" t="s">
        <v>4692</v>
      </c>
      <c r="D3630">
        <v>65</v>
      </c>
      <c r="E3630" s="4">
        <v>5744</v>
      </c>
      <c r="F3630">
        <f t="shared" si="112"/>
        <v>2</v>
      </c>
      <c r="G3630" s="6">
        <f t="shared" si="113"/>
        <v>1.195804741189294</v>
      </c>
      <c r="H3630" s="4">
        <f>E3630*G3630*Inputs!$B$4/SUMPRODUCT($E$5:$E$6785,$G$5:$G$6785)</f>
        <v>3172.7555681828535</v>
      </c>
    </row>
    <row r="3631" spans="1:8" x14ac:dyDescent="0.2">
      <c r="A3631" s="167" t="s">
        <v>11010</v>
      </c>
      <c r="B3631" s="163" t="s">
        <v>4693</v>
      </c>
      <c r="C3631" s="164" t="s">
        <v>4694</v>
      </c>
      <c r="D3631">
        <v>160.6</v>
      </c>
      <c r="E3631" s="4">
        <v>8741</v>
      </c>
      <c r="F3631">
        <f t="shared" si="112"/>
        <v>9</v>
      </c>
      <c r="G3631" s="6">
        <f t="shared" si="113"/>
        <v>4.1810192586709229</v>
      </c>
      <c r="H3631" s="4">
        <f>E3631*G3631*Inputs!$B$4/SUMPRODUCT($E$5:$E$6785,$G$5:$G$6785)</f>
        <v>16881.27330081354</v>
      </c>
    </row>
    <row r="3632" spans="1:8" x14ac:dyDescent="0.2">
      <c r="A3632" s="167" t="s">
        <v>11010</v>
      </c>
      <c r="B3632" s="163" t="s">
        <v>4695</v>
      </c>
      <c r="C3632" s="164" t="s">
        <v>4696</v>
      </c>
      <c r="D3632">
        <v>122.6</v>
      </c>
      <c r="E3632" s="4">
        <v>8586</v>
      </c>
      <c r="F3632">
        <f t="shared" si="112"/>
        <v>6</v>
      </c>
      <c r="G3632" s="6">
        <f t="shared" si="113"/>
        <v>2.4451266266449672</v>
      </c>
      <c r="H3632" s="4">
        <f>E3632*G3632*Inputs!$B$4/SUMPRODUCT($E$5:$E$6785,$G$5:$G$6785)</f>
        <v>9697.3741440708527</v>
      </c>
    </row>
    <row r="3633" spans="1:8" x14ac:dyDescent="0.2">
      <c r="A3633" s="167" t="s">
        <v>11010</v>
      </c>
      <c r="B3633" s="163" t="s">
        <v>4697</v>
      </c>
      <c r="C3633" s="164" t="s">
        <v>4698</v>
      </c>
      <c r="D3633">
        <v>144.69999999999999</v>
      </c>
      <c r="E3633" s="4">
        <v>9853</v>
      </c>
      <c r="F3633">
        <f t="shared" si="112"/>
        <v>8</v>
      </c>
      <c r="G3633" s="6">
        <f t="shared" si="113"/>
        <v>3.4964063234208851</v>
      </c>
      <c r="H3633" s="4">
        <f>E3633*G3633*Inputs!$B$4/SUMPRODUCT($E$5:$E$6785,$G$5:$G$6785)</f>
        <v>15913.008418370506</v>
      </c>
    </row>
    <row r="3634" spans="1:8" x14ac:dyDescent="0.2">
      <c r="A3634" s="167" t="s">
        <v>11010</v>
      </c>
      <c r="B3634" s="163" t="s">
        <v>4699</v>
      </c>
      <c r="C3634" s="164" t="s">
        <v>4700</v>
      </c>
      <c r="D3634">
        <v>135.6</v>
      </c>
      <c r="E3634" s="4">
        <v>9668</v>
      </c>
      <c r="F3634">
        <f t="shared" si="112"/>
        <v>7</v>
      </c>
      <c r="G3634" s="6">
        <f t="shared" si="113"/>
        <v>2.9238940129502371</v>
      </c>
      <c r="H3634" s="4">
        <f>E3634*G3634*Inputs!$B$4/SUMPRODUCT($E$5:$E$6785,$G$5:$G$6785)</f>
        <v>13057.504388630327</v>
      </c>
    </row>
    <row r="3635" spans="1:8" x14ac:dyDescent="0.2">
      <c r="A3635" s="167" t="s">
        <v>11010</v>
      </c>
      <c r="B3635" s="163" t="s">
        <v>4701</v>
      </c>
      <c r="C3635" s="164" t="s">
        <v>4702</v>
      </c>
      <c r="D3635">
        <v>86.8</v>
      </c>
      <c r="E3635" s="4">
        <v>5591</v>
      </c>
      <c r="F3635">
        <f t="shared" si="112"/>
        <v>4</v>
      </c>
      <c r="G3635" s="6">
        <f t="shared" si="113"/>
        <v>1.7099397688077311</v>
      </c>
      <c r="H3635" s="4">
        <f>E3635*G3635*Inputs!$B$4/SUMPRODUCT($E$5:$E$6785,$G$5:$G$6785)</f>
        <v>4416.0320632895109</v>
      </c>
    </row>
    <row r="3636" spans="1:8" x14ac:dyDescent="0.2">
      <c r="A3636" s="167" t="s">
        <v>11010</v>
      </c>
      <c r="B3636" s="163" t="s">
        <v>4191</v>
      </c>
      <c r="C3636" s="164" t="s">
        <v>4192</v>
      </c>
      <c r="D3636">
        <v>75.599999999999994</v>
      </c>
      <c r="E3636" s="4">
        <v>6358</v>
      </c>
      <c r="F3636">
        <f t="shared" si="112"/>
        <v>3</v>
      </c>
      <c r="G3636" s="6">
        <f t="shared" si="113"/>
        <v>1.4299489790507947</v>
      </c>
      <c r="H3636" s="4">
        <f>E3636*G3636*Inputs!$B$4/SUMPRODUCT($E$5:$E$6785,$G$5:$G$6785)</f>
        <v>4199.5521463246869</v>
      </c>
    </row>
    <row r="3637" spans="1:8" x14ac:dyDescent="0.2">
      <c r="A3637" s="167" t="s">
        <v>11010</v>
      </c>
      <c r="B3637" s="163" t="s">
        <v>4193</v>
      </c>
      <c r="C3637" s="164" t="s">
        <v>9356</v>
      </c>
      <c r="D3637">
        <v>114.4</v>
      </c>
      <c r="E3637" s="4">
        <v>7860</v>
      </c>
      <c r="F3637">
        <f t="shared" si="112"/>
        <v>6</v>
      </c>
      <c r="G3637" s="6">
        <f t="shared" si="113"/>
        <v>2.4451266266449672</v>
      </c>
      <c r="H3637" s="4">
        <f>E3637*G3637*Inputs!$B$4/SUMPRODUCT($E$5:$E$6785,$G$5:$G$6785)</f>
        <v>8877.4005092472544</v>
      </c>
    </row>
    <row r="3638" spans="1:8" x14ac:dyDescent="0.2">
      <c r="A3638" s="167" t="s">
        <v>11010</v>
      </c>
      <c r="B3638" s="163" t="s">
        <v>9357</v>
      </c>
      <c r="C3638" s="164" t="s">
        <v>9358</v>
      </c>
      <c r="D3638">
        <v>85.8</v>
      </c>
      <c r="E3638" s="4">
        <v>9650</v>
      </c>
      <c r="F3638">
        <f t="shared" si="112"/>
        <v>3</v>
      </c>
      <c r="G3638" s="6">
        <f t="shared" si="113"/>
        <v>1.4299489790507947</v>
      </c>
      <c r="H3638" s="4">
        <f>E3638*G3638*Inputs!$B$4/SUMPRODUCT($E$5:$E$6785,$G$5:$G$6785)</f>
        <v>6373.9663749659057</v>
      </c>
    </row>
    <row r="3639" spans="1:8" x14ac:dyDescent="0.2">
      <c r="A3639" s="167" t="s">
        <v>11010</v>
      </c>
      <c r="B3639" s="163" t="s">
        <v>9359</v>
      </c>
      <c r="C3639" s="164" t="s">
        <v>9360</v>
      </c>
      <c r="D3639">
        <v>66.400000000000006</v>
      </c>
      <c r="E3639" s="4">
        <v>5903</v>
      </c>
      <c r="F3639">
        <f t="shared" si="112"/>
        <v>2</v>
      </c>
      <c r="G3639" s="6">
        <f t="shared" si="113"/>
        <v>1.195804741189294</v>
      </c>
      <c r="H3639" s="4">
        <f>E3639*G3639*Inputs!$B$4/SUMPRODUCT($E$5:$E$6785,$G$5:$G$6785)</f>
        <v>3260.5808006586672</v>
      </c>
    </row>
    <row r="3640" spans="1:8" x14ac:dyDescent="0.2">
      <c r="A3640" s="167" t="s">
        <v>4064</v>
      </c>
      <c r="B3640" s="163" t="s">
        <v>9361</v>
      </c>
      <c r="C3640" s="164" t="s">
        <v>9362</v>
      </c>
      <c r="D3640">
        <v>83.8</v>
      </c>
      <c r="E3640" s="4">
        <v>7341</v>
      </c>
      <c r="F3640">
        <f t="shared" si="112"/>
        <v>3</v>
      </c>
      <c r="G3640" s="6">
        <f t="shared" si="113"/>
        <v>1.4299489790507947</v>
      </c>
      <c r="H3640" s="4">
        <f>E3640*G3640*Inputs!$B$4/SUMPRODUCT($E$5:$E$6785,$G$5:$G$6785)</f>
        <v>4848.8380475258773</v>
      </c>
    </row>
    <row r="3641" spans="1:8" x14ac:dyDescent="0.2">
      <c r="A3641" s="167" t="s">
        <v>4064</v>
      </c>
      <c r="B3641" s="163" t="s">
        <v>9363</v>
      </c>
      <c r="C3641" s="164" t="s">
        <v>9364</v>
      </c>
      <c r="D3641">
        <v>94.6</v>
      </c>
      <c r="E3641" s="4">
        <v>9608</v>
      </c>
      <c r="F3641">
        <f t="shared" si="112"/>
        <v>4</v>
      </c>
      <c r="G3641" s="6">
        <f t="shared" si="113"/>
        <v>1.7099397688077311</v>
      </c>
      <c r="H3641" s="4">
        <f>E3641*G3641*Inputs!$B$4/SUMPRODUCT($E$5:$E$6785,$G$5:$G$6785)</f>
        <v>7588.8456562485471</v>
      </c>
    </row>
    <row r="3642" spans="1:8" x14ac:dyDescent="0.2">
      <c r="A3642" s="167" t="s">
        <v>4064</v>
      </c>
      <c r="B3642" s="163" t="s">
        <v>9365</v>
      </c>
      <c r="C3642" s="164" t="s">
        <v>9366</v>
      </c>
      <c r="D3642">
        <v>78.5</v>
      </c>
      <c r="E3642" s="4">
        <v>7606</v>
      </c>
      <c r="F3642">
        <f t="shared" si="112"/>
        <v>3</v>
      </c>
      <c r="G3642" s="6">
        <f t="shared" si="113"/>
        <v>1.4299489790507947</v>
      </c>
      <c r="H3642" s="4">
        <f>E3642*G3642*Inputs!$B$4/SUMPRODUCT($E$5:$E$6785,$G$5:$G$6785)</f>
        <v>5023.874429843595</v>
      </c>
    </row>
    <row r="3643" spans="1:8" x14ac:dyDescent="0.2">
      <c r="A3643" s="167" t="s">
        <v>4064</v>
      </c>
      <c r="B3643" s="163" t="s">
        <v>9367</v>
      </c>
      <c r="C3643" s="164" t="s">
        <v>9368</v>
      </c>
      <c r="D3643">
        <v>128.80000000000001</v>
      </c>
      <c r="E3643" s="4">
        <v>8584</v>
      </c>
      <c r="F3643">
        <f t="shared" si="112"/>
        <v>7</v>
      </c>
      <c r="G3643" s="6">
        <f t="shared" si="113"/>
        <v>2.9238940129502371</v>
      </c>
      <c r="H3643" s="4">
        <f>E3643*G3643*Inputs!$B$4/SUMPRODUCT($E$5:$E$6785,$G$5:$G$6785)</f>
        <v>11593.464798510831</v>
      </c>
    </row>
    <row r="3644" spans="1:8" x14ac:dyDescent="0.2">
      <c r="A3644" s="167" t="s">
        <v>4064</v>
      </c>
      <c r="B3644" s="163" t="s">
        <v>9369</v>
      </c>
      <c r="C3644" s="164" t="s">
        <v>9370</v>
      </c>
      <c r="D3644">
        <v>82.5</v>
      </c>
      <c r="E3644" s="4">
        <v>5847</v>
      </c>
      <c r="F3644">
        <f t="shared" si="112"/>
        <v>3</v>
      </c>
      <c r="G3644" s="6">
        <f t="shared" si="113"/>
        <v>1.4299489790507947</v>
      </c>
      <c r="H3644" s="4">
        <f>E3644*G3644*Inputs!$B$4/SUMPRODUCT($E$5:$E$6785,$G$5:$G$6785)</f>
        <v>3862.0291600441096</v>
      </c>
    </row>
    <row r="3645" spans="1:8" x14ac:dyDescent="0.2">
      <c r="A3645" s="167" t="s">
        <v>4064</v>
      </c>
      <c r="B3645" s="163" t="s">
        <v>9371</v>
      </c>
      <c r="C3645" s="164" t="s">
        <v>9372</v>
      </c>
      <c r="D3645">
        <v>82.4</v>
      </c>
      <c r="E3645" s="4">
        <v>5614</v>
      </c>
      <c r="F3645">
        <f t="shared" si="112"/>
        <v>3</v>
      </c>
      <c r="G3645" s="6">
        <f t="shared" si="113"/>
        <v>1.4299489790507947</v>
      </c>
      <c r="H3645" s="4">
        <f>E3645*G3645*Inputs!$B$4/SUMPRODUCT($E$5:$E$6785,$G$5:$G$6785)</f>
        <v>3708.1292465345696</v>
      </c>
    </row>
    <row r="3646" spans="1:8" x14ac:dyDescent="0.2">
      <c r="A3646" s="167" t="s">
        <v>4064</v>
      </c>
      <c r="B3646" s="163" t="s">
        <v>9373</v>
      </c>
      <c r="C3646" s="164" t="s">
        <v>9374</v>
      </c>
      <c r="D3646">
        <v>147.69999999999999</v>
      </c>
      <c r="E3646" s="4">
        <v>8727</v>
      </c>
      <c r="F3646">
        <f t="shared" si="112"/>
        <v>8</v>
      </c>
      <c r="G3646" s="6">
        <f t="shared" si="113"/>
        <v>3.4964063234208851</v>
      </c>
      <c r="H3646" s="4">
        <f>E3646*G3646*Inputs!$B$4/SUMPRODUCT($E$5:$E$6785,$G$5:$G$6785)</f>
        <v>14094.471172954369</v>
      </c>
    </row>
    <row r="3647" spans="1:8" x14ac:dyDescent="0.2">
      <c r="A3647" s="167" t="s">
        <v>4064</v>
      </c>
      <c r="B3647" s="163" t="s">
        <v>9375</v>
      </c>
      <c r="C3647" s="164" t="s">
        <v>9376</v>
      </c>
      <c r="D3647">
        <v>70.099999999999994</v>
      </c>
      <c r="E3647" s="4">
        <v>9430</v>
      </c>
      <c r="F3647">
        <f t="shared" si="112"/>
        <v>2</v>
      </c>
      <c r="G3647" s="6">
        <f t="shared" si="113"/>
        <v>1.195804741189294</v>
      </c>
      <c r="H3647" s="4">
        <f>E3647*G3647*Inputs!$B$4/SUMPRODUCT($E$5:$E$6785,$G$5:$G$6785)</f>
        <v>5208.7543537542324</v>
      </c>
    </row>
    <row r="3648" spans="1:8" x14ac:dyDescent="0.2">
      <c r="A3648" s="167" t="s">
        <v>4064</v>
      </c>
      <c r="B3648" s="163" t="s">
        <v>9377</v>
      </c>
      <c r="C3648" s="164" t="s">
        <v>9378</v>
      </c>
      <c r="D3648">
        <v>131.30000000000001</v>
      </c>
      <c r="E3648" s="4">
        <v>8327</v>
      </c>
      <c r="F3648">
        <f t="shared" si="112"/>
        <v>7</v>
      </c>
      <c r="G3648" s="6">
        <f t="shared" si="113"/>
        <v>2.9238940129502371</v>
      </c>
      <c r="H3648" s="4">
        <f>E3648*G3648*Inputs!$B$4/SUMPRODUCT($E$5:$E$6785,$G$5:$G$6785)</f>
        <v>11246.363161369953</v>
      </c>
    </row>
    <row r="3649" spans="1:8" x14ac:dyDescent="0.2">
      <c r="A3649" s="167" t="s">
        <v>4064</v>
      </c>
      <c r="B3649" s="163" t="s">
        <v>9379</v>
      </c>
      <c r="C3649" s="164" t="s">
        <v>9380</v>
      </c>
      <c r="D3649">
        <v>74.7</v>
      </c>
      <c r="E3649" s="4">
        <v>6705</v>
      </c>
      <c r="F3649">
        <f t="shared" si="112"/>
        <v>3</v>
      </c>
      <c r="G3649" s="6">
        <f t="shared" si="113"/>
        <v>1.4299489790507947</v>
      </c>
      <c r="H3649" s="4">
        <f>E3649*G3649*Inputs!$B$4/SUMPRODUCT($E$5:$E$6785,$G$5:$G$6785)</f>
        <v>4428.750729963358</v>
      </c>
    </row>
    <row r="3650" spans="1:8" x14ac:dyDescent="0.2">
      <c r="A3650" s="167" t="s">
        <v>4064</v>
      </c>
      <c r="B3650" s="163" t="s">
        <v>3948</v>
      </c>
      <c r="C3650" s="164" t="s">
        <v>3949</v>
      </c>
      <c r="D3650">
        <v>102.6</v>
      </c>
      <c r="E3650" s="4">
        <v>8607</v>
      </c>
      <c r="F3650">
        <f t="shared" si="112"/>
        <v>5</v>
      </c>
      <c r="G3650" s="6">
        <f t="shared" si="113"/>
        <v>2.0447540826884101</v>
      </c>
      <c r="H3650" s="4">
        <f>E3650*G3650*Inputs!$B$4/SUMPRODUCT($E$5:$E$6785,$G$5:$G$6785)</f>
        <v>8129.330863865016</v>
      </c>
    </row>
    <row r="3651" spans="1:8" x14ac:dyDescent="0.2">
      <c r="A3651" s="167" t="s">
        <v>4064</v>
      </c>
      <c r="B3651" s="163" t="s">
        <v>3950</v>
      </c>
      <c r="C3651" s="164" t="s">
        <v>3951</v>
      </c>
      <c r="D3651">
        <v>97.4</v>
      </c>
      <c r="E3651" s="4">
        <v>8078</v>
      </c>
      <c r="F3651">
        <f t="shared" si="112"/>
        <v>4</v>
      </c>
      <c r="G3651" s="6">
        <f t="shared" si="113"/>
        <v>1.7099397688077311</v>
      </c>
      <c r="H3651" s="4">
        <f>E3651*G3651*Inputs!$B$4/SUMPRODUCT($E$5:$E$6785,$G$5:$G$6785)</f>
        <v>6380.3804341356954</v>
      </c>
    </row>
    <row r="3652" spans="1:8" x14ac:dyDescent="0.2">
      <c r="A3652" s="167" t="s">
        <v>4064</v>
      </c>
      <c r="B3652" s="163" t="s">
        <v>3952</v>
      </c>
      <c r="C3652" s="164" t="s">
        <v>3953</v>
      </c>
      <c r="D3652">
        <v>122</v>
      </c>
      <c r="E3652" s="4">
        <v>4901</v>
      </c>
      <c r="F3652">
        <f t="shared" si="112"/>
        <v>6</v>
      </c>
      <c r="G3652" s="6">
        <f t="shared" si="113"/>
        <v>2.4451266266449672</v>
      </c>
      <c r="H3652" s="4">
        <f>E3652*G3652*Inputs!$B$4/SUMPRODUCT($E$5:$E$6785,$G$5:$G$6785)</f>
        <v>5535.3867551934845</v>
      </c>
    </row>
    <row r="3653" spans="1:8" x14ac:dyDescent="0.2">
      <c r="A3653" s="167" t="s">
        <v>4064</v>
      </c>
      <c r="B3653" s="163" t="s">
        <v>3954</v>
      </c>
      <c r="C3653" s="164" t="s">
        <v>3996</v>
      </c>
      <c r="D3653">
        <v>75.5</v>
      </c>
      <c r="E3653" s="4">
        <v>6777</v>
      </c>
      <c r="F3653">
        <f t="shared" si="112"/>
        <v>3</v>
      </c>
      <c r="G3653" s="6">
        <f t="shared" si="113"/>
        <v>1.4299489790507947</v>
      </c>
      <c r="H3653" s="4">
        <f>E3653*G3653*Inputs!$B$4/SUMPRODUCT($E$5:$E$6785,$G$5:$G$6785)</f>
        <v>4476.3077847817558</v>
      </c>
    </row>
    <row r="3654" spans="1:8" x14ac:dyDescent="0.2">
      <c r="A3654" s="167" t="s">
        <v>4064</v>
      </c>
      <c r="B3654" s="163" t="s">
        <v>3997</v>
      </c>
      <c r="C3654" s="164" t="s">
        <v>3998</v>
      </c>
      <c r="D3654">
        <v>75.2</v>
      </c>
      <c r="E3654" s="4">
        <v>6667</v>
      </c>
      <c r="F3654">
        <f t="shared" ref="F3654:F3717" si="114">VLOOKUP(D3654,$K$5:$L$15,2)</f>
        <v>3</v>
      </c>
      <c r="G3654" s="6">
        <f t="shared" ref="G3654:G3717" si="115">VLOOKUP(F3654,$L$5:$M$15,2,0)</f>
        <v>1.4299489790507947</v>
      </c>
      <c r="H3654" s="4">
        <f>E3654*G3654*Inputs!$B$4/SUMPRODUCT($E$5:$E$6785,$G$5:$G$6785)</f>
        <v>4403.6511732536474</v>
      </c>
    </row>
    <row r="3655" spans="1:8" x14ac:dyDescent="0.2">
      <c r="A3655" s="167" t="s">
        <v>4064</v>
      </c>
      <c r="B3655" s="163" t="s">
        <v>3999</v>
      </c>
      <c r="C3655" s="164" t="s">
        <v>4000</v>
      </c>
      <c r="D3655">
        <v>94.7</v>
      </c>
      <c r="E3655" s="4">
        <v>5948</v>
      </c>
      <c r="F3655">
        <f t="shared" si="114"/>
        <v>4</v>
      </c>
      <c r="G3655" s="6">
        <f t="shared" si="115"/>
        <v>1.7099397688077311</v>
      </c>
      <c r="H3655" s="4">
        <f>E3655*G3655*Inputs!$B$4/SUMPRODUCT($E$5:$E$6785,$G$5:$G$6785)</f>
        <v>4698.0072817825103</v>
      </c>
    </row>
    <row r="3656" spans="1:8" x14ac:dyDescent="0.2">
      <c r="A3656" s="167" t="s">
        <v>4003</v>
      </c>
      <c r="B3656" s="163" t="s">
        <v>4001</v>
      </c>
      <c r="C3656" s="164" t="s">
        <v>4002</v>
      </c>
      <c r="D3656">
        <v>57.6</v>
      </c>
      <c r="E3656" s="4">
        <v>8801</v>
      </c>
      <c r="F3656">
        <f t="shared" si="114"/>
        <v>1</v>
      </c>
      <c r="G3656" s="6">
        <f t="shared" si="115"/>
        <v>1</v>
      </c>
      <c r="H3656" s="4">
        <f>E3656*G3656*Inputs!$B$4/SUMPRODUCT($E$5:$E$6785,$G$5:$G$6785)</f>
        <v>4065.3124846159017</v>
      </c>
    </row>
    <row r="3657" spans="1:8" x14ac:dyDescent="0.2">
      <c r="A3657" s="167" t="s">
        <v>4003</v>
      </c>
      <c r="B3657" s="163" t="s">
        <v>4004</v>
      </c>
      <c r="C3657" s="164" t="s">
        <v>14175</v>
      </c>
      <c r="D3657">
        <v>82.7</v>
      </c>
      <c r="E3657" s="4">
        <v>6583</v>
      </c>
      <c r="F3657">
        <f t="shared" si="114"/>
        <v>3</v>
      </c>
      <c r="G3657" s="6">
        <f t="shared" si="115"/>
        <v>1.4299489790507947</v>
      </c>
      <c r="H3657" s="4">
        <f>E3657*G3657*Inputs!$B$4/SUMPRODUCT($E$5:$E$6785,$G$5:$G$6785)</f>
        <v>4348.1679426321825</v>
      </c>
    </row>
    <row r="3658" spans="1:8" x14ac:dyDescent="0.2">
      <c r="A3658" s="167" t="s">
        <v>4003</v>
      </c>
      <c r="B3658" s="163" t="s">
        <v>14176</v>
      </c>
      <c r="C3658" s="164" t="s">
        <v>14177</v>
      </c>
      <c r="D3658">
        <v>83.7</v>
      </c>
      <c r="E3658" s="4">
        <v>5276</v>
      </c>
      <c r="F3658">
        <f t="shared" si="114"/>
        <v>3</v>
      </c>
      <c r="G3658" s="6">
        <f t="shared" si="115"/>
        <v>1.4299489790507947</v>
      </c>
      <c r="H3658" s="4">
        <f>E3658*G3658*Inputs!$B$4/SUMPRODUCT($E$5:$E$6785,$G$5:$G$6785)</f>
        <v>3484.8752947481994</v>
      </c>
    </row>
    <row r="3659" spans="1:8" x14ac:dyDescent="0.2">
      <c r="A3659" s="167" t="s">
        <v>4003</v>
      </c>
      <c r="B3659" s="163" t="s">
        <v>14178</v>
      </c>
      <c r="C3659" s="164" t="s">
        <v>14179</v>
      </c>
      <c r="D3659">
        <v>68.400000000000006</v>
      </c>
      <c r="E3659" s="4">
        <v>9895</v>
      </c>
      <c r="F3659">
        <f t="shared" si="114"/>
        <v>2</v>
      </c>
      <c r="G3659" s="6">
        <f t="shared" si="115"/>
        <v>1.195804741189294</v>
      </c>
      <c r="H3659" s="4">
        <f>E3659*G3659*Inputs!$B$4/SUMPRODUCT($E$5:$E$6785,$G$5:$G$6785)</f>
        <v>5465.6017317495371</v>
      </c>
    </row>
    <row r="3660" spans="1:8" x14ac:dyDescent="0.2">
      <c r="A3660" s="167" t="s">
        <v>4003</v>
      </c>
      <c r="B3660" s="163" t="s">
        <v>14180</v>
      </c>
      <c r="C3660" s="164" t="s">
        <v>14181</v>
      </c>
      <c r="D3660">
        <v>91.9</v>
      </c>
      <c r="E3660" s="4">
        <v>5752</v>
      </c>
      <c r="F3660">
        <f t="shared" si="114"/>
        <v>4</v>
      </c>
      <c r="G3660" s="6">
        <f t="shared" si="115"/>
        <v>1.7099397688077311</v>
      </c>
      <c r="H3660" s="4">
        <f>E3660*G3660*Inputs!$B$4/SUMPRODUCT($E$5:$E$6785,$G$5:$G$6785)</f>
        <v>4543.1973579040005</v>
      </c>
    </row>
    <row r="3661" spans="1:8" x14ac:dyDescent="0.2">
      <c r="A3661" s="167" t="s">
        <v>4003</v>
      </c>
      <c r="B3661" s="163" t="s">
        <v>14182</v>
      </c>
      <c r="C3661" s="164" t="s">
        <v>14183</v>
      </c>
      <c r="D3661">
        <v>79.099999999999994</v>
      </c>
      <c r="E3661" s="4">
        <v>6231</v>
      </c>
      <c r="F3661">
        <f t="shared" si="114"/>
        <v>3</v>
      </c>
      <c r="G3661" s="6">
        <f t="shared" si="115"/>
        <v>1.4299489790507947</v>
      </c>
      <c r="H3661" s="4">
        <f>E3661*G3661*Inputs!$B$4/SUMPRODUCT($E$5:$E$6785,$G$5:$G$6785)</f>
        <v>4115.6667857422335</v>
      </c>
    </row>
    <row r="3662" spans="1:8" x14ac:dyDescent="0.2">
      <c r="A3662" s="167" t="s">
        <v>4003</v>
      </c>
      <c r="B3662" s="163" t="s">
        <v>14184</v>
      </c>
      <c r="C3662" s="164" t="s">
        <v>14185</v>
      </c>
      <c r="D3662">
        <v>80.7</v>
      </c>
      <c r="E3662" s="4">
        <v>7270</v>
      </c>
      <c r="F3662">
        <f t="shared" si="114"/>
        <v>3</v>
      </c>
      <c r="G3662" s="6">
        <f t="shared" si="115"/>
        <v>1.4299489790507947</v>
      </c>
      <c r="H3662" s="4">
        <f>E3662*G3662*Inputs!$B$4/SUMPRODUCT($E$5:$E$6785,$G$5:$G$6785)</f>
        <v>4801.9415073577347</v>
      </c>
    </row>
    <row r="3663" spans="1:8" x14ac:dyDescent="0.2">
      <c r="A3663" s="167" t="s">
        <v>4003</v>
      </c>
      <c r="B3663" s="163" t="s">
        <v>14186</v>
      </c>
      <c r="C3663" s="164" t="s">
        <v>14187</v>
      </c>
      <c r="D3663">
        <v>52.2</v>
      </c>
      <c r="E3663" s="4">
        <v>7949</v>
      </c>
      <c r="F3663">
        <f t="shared" si="114"/>
        <v>1</v>
      </c>
      <c r="G3663" s="6">
        <f t="shared" si="115"/>
        <v>1</v>
      </c>
      <c r="H3663" s="4">
        <f>E3663*G3663*Inputs!$B$4/SUMPRODUCT($E$5:$E$6785,$G$5:$G$6785)</f>
        <v>3671.7610430873538</v>
      </c>
    </row>
    <row r="3664" spans="1:8" x14ac:dyDescent="0.2">
      <c r="A3664" s="167" t="s">
        <v>4003</v>
      </c>
      <c r="B3664" s="163" t="s">
        <v>14188</v>
      </c>
      <c r="C3664" s="164" t="s">
        <v>14189</v>
      </c>
      <c r="D3664">
        <v>68.5</v>
      </c>
      <c r="E3664" s="4">
        <v>9818</v>
      </c>
      <c r="F3664">
        <f t="shared" si="114"/>
        <v>2</v>
      </c>
      <c r="G3664" s="6">
        <f t="shared" si="115"/>
        <v>1.195804741189294</v>
      </c>
      <c r="H3664" s="4">
        <f>E3664*G3664*Inputs!$B$4/SUMPRODUCT($E$5:$E$6785,$G$5:$G$6785)</f>
        <v>5423.070015393324</v>
      </c>
    </row>
    <row r="3665" spans="1:8" x14ac:dyDescent="0.2">
      <c r="A3665" s="167" t="s">
        <v>4003</v>
      </c>
      <c r="B3665" s="163" t="s">
        <v>14190</v>
      </c>
      <c r="C3665" s="164" t="s">
        <v>14191</v>
      </c>
      <c r="D3665">
        <v>91.5</v>
      </c>
      <c r="E3665" s="4">
        <v>5858</v>
      </c>
      <c r="F3665">
        <f t="shared" si="114"/>
        <v>4</v>
      </c>
      <c r="G3665" s="6">
        <f t="shared" si="115"/>
        <v>1.7099397688077311</v>
      </c>
      <c r="H3665" s="4">
        <f>E3665*G3665*Inputs!$B$4/SUMPRODUCT($E$5:$E$6785,$G$5:$G$6785)</f>
        <v>4626.9210922464599</v>
      </c>
    </row>
    <row r="3666" spans="1:8" x14ac:dyDescent="0.2">
      <c r="A3666" s="167" t="s">
        <v>4003</v>
      </c>
      <c r="B3666" s="163" t="s">
        <v>14192</v>
      </c>
      <c r="C3666" s="164" t="s">
        <v>1203</v>
      </c>
      <c r="D3666">
        <v>106.4</v>
      </c>
      <c r="E3666" s="4">
        <v>6391</v>
      </c>
      <c r="F3666">
        <f t="shared" si="114"/>
        <v>5</v>
      </c>
      <c r="G3666" s="6">
        <f t="shared" si="115"/>
        <v>2.0447540826884101</v>
      </c>
      <c r="H3666" s="4">
        <f>E3666*G3666*Inputs!$B$4/SUMPRODUCT($E$5:$E$6785,$G$5:$G$6785)</f>
        <v>6036.3138783503337</v>
      </c>
    </row>
    <row r="3667" spans="1:8" x14ac:dyDescent="0.2">
      <c r="A3667" s="167" t="s">
        <v>4003</v>
      </c>
      <c r="B3667" s="163" t="s">
        <v>1204</v>
      </c>
      <c r="C3667" s="164" t="s">
        <v>1205</v>
      </c>
      <c r="D3667">
        <v>124.4</v>
      </c>
      <c r="E3667" s="4">
        <v>5590</v>
      </c>
      <c r="F3667">
        <f t="shared" si="114"/>
        <v>7</v>
      </c>
      <c r="G3667" s="6">
        <f t="shared" si="115"/>
        <v>2.9238940129502371</v>
      </c>
      <c r="H3667" s="4">
        <f>E3667*G3667*Inputs!$B$4/SUMPRODUCT($E$5:$E$6785,$G$5:$G$6785)</f>
        <v>7549.7982553210095</v>
      </c>
    </row>
    <row r="3668" spans="1:8" x14ac:dyDescent="0.2">
      <c r="A3668" s="167" t="s">
        <v>4003</v>
      </c>
      <c r="B3668" s="163" t="s">
        <v>1206</v>
      </c>
      <c r="C3668" s="164" t="s">
        <v>4669</v>
      </c>
      <c r="D3668">
        <v>138.80000000000001</v>
      </c>
      <c r="E3668" s="4">
        <v>6002</v>
      </c>
      <c r="F3668">
        <f t="shared" si="114"/>
        <v>8</v>
      </c>
      <c r="G3668" s="6">
        <f t="shared" si="115"/>
        <v>3.4964063234208851</v>
      </c>
      <c r="H3668" s="4">
        <f>E3668*G3668*Inputs!$B$4/SUMPRODUCT($E$5:$E$6785,$G$5:$G$6785)</f>
        <v>9693.4818356906308</v>
      </c>
    </row>
    <row r="3669" spans="1:8" x14ac:dyDescent="0.2">
      <c r="A3669" s="167" t="s">
        <v>4003</v>
      </c>
      <c r="B3669" s="163" t="s">
        <v>4670</v>
      </c>
      <c r="C3669" s="164" t="s">
        <v>4671</v>
      </c>
      <c r="D3669">
        <v>69.3</v>
      </c>
      <c r="E3669" s="4">
        <v>5763</v>
      </c>
      <c r="F3669">
        <f t="shared" si="114"/>
        <v>2</v>
      </c>
      <c r="G3669" s="6">
        <f t="shared" si="115"/>
        <v>1.195804741189294</v>
      </c>
      <c r="H3669" s="4">
        <f>E3669*G3669*Inputs!$B$4/SUMPRODUCT($E$5:$E$6785,$G$5:$G$6785)</f>
        <v>3183.2504072837373</v>
      </c>
    </row>
    <row r="3670" spans="1:8" x14ac:dyDescent="0.2">
      <c r="A3670" s="167" t="s">
        <v>4003</v>
      </c>
      <c r="B3670" s="163" t="s">
        <v>4672</v>
      </c>
      <c r="C3670" s="164" t="s">
        <v>4673</v>
      </c>
      <c r="D3670">
        <v>103.7</v>
      </c>
      <c r="E3670" s="4">
        <v>6238</v>
      </c>
      <c r="F3670">
        <f t="shared" si="114"/>
        <v>5</v>
      </c>
      <c r="G3670" s="6">
        <f t="shared" si="115"/>
        <v>2.0447540826884101</v>
      </c>
      <c r="H3670" s="4">
        <f>E3670*G3670*Inputs!$B$4/SUMPRODUCT($E$5:$E$6785,$G$5:$G$6785)</f>
        <v>5891.8050341338412</v>
      </c>
    </row>
    <row r="3671" spans="1:8" x14ac:dyDescent="0.2">
      <c r="A3671" s="167" t="s">
        <v>4003</v>
      </c>
      <c r="B3671" s="163" t="s">
        <v>4674</v>
      </c>
      <c r="C3671" s="164" t="s">
        <v>4675</v>
      </c>
      <c r="D3671">
        <v>65.099999999999994</v>
      </c>
      <c r="E3671" s="4">
        <v>9351</v>
      </c>
      <c r="F3671">
        <f t="shared" si="114"/>
        <v>2</v>
      </c>
      <c r="G3671" s="6">
        <f t="shared" si="115"/>
        <v>1.195804741189294</v>
      </c>
      <c r="H3671" s="4">
        <f>E3671*G3671*Inputs!$B$4/SUMPRODUCT($E$5:$E$6785,$G$5:$G$6785)</f>
        <v>5165.1179174926647</v>
      </c>
    </row>
    <row r="3672" spans="1:8" x14ac:dyDescent="0.2">
      <c r="A3672" s="167" t="s">
        <v>4003</v>
      </c>
      <c r="B3672" s="163" t="s">
        <v>4676</v>
      </c>
      <c r="C3672" s="164" t="s">
        <v>4677</v>
      </c>
      <c r="D3672">
        <v>62</v>
      </c>
      <c r="E3672" s="4">
        <v>8812</v>
      </c>
      <c r="F3672">
        <f t="shared" si="114"/>
        <v>2</v>
      </c>
      <c r="G3672" s="6">
        <f t="shared" si="115"/>
        <v>1.195804741189294</v>
      </c>
      <c r="H3672" s="4">
        <f>E3672*G3672*Inputs!$B$4/SUMPRODUCT($E$5:$E$6785,$G$5:$G$6785)</f>
        <v>4867.3959029991829</v>
      </c>
    </row>
    <row r="3673" spans="1:8" x14ac:dyDescent="0.2">
      <c r="A3673" s="167" t="s">
        <v>4003</v>
      </c>
      <c r="B3673" s="163" t="s">
        <v>4678</v>
      </c>
      <c r="C3673" s="164" t="s">
        <v>4679</v>
      </c>
      <c r="D3673">
        <v>153.1</v>
      </c>
      <c r="E3673" s="4">
        <v>6366</v>
      </c>
      <c r="F3673">
        <f t="shared" si="114"/>
        <v>9</v>
      </c>
      <c r="G3673" s="6">
        <f t="shared" si="115"/>
        <v>4.1810192586709229</v>
      </c>
      <c r="H3673" s="4">
        <f>E3673*G3673*Inputs!$B$4/SUMPRODUCT($E$5:$E$6785,$G$5:$G$6785)</f>
        <v>12294.495576361856</v>
      </c>
    </row>
    <row r="3674" spans="1:8" x14ac:dyDescent="0.2">
      <c r="A3674" s="167" t="s">
        <v>4003</v>
      </c>
      <c r="B3674" s="163" t="s">
        <v>4680</v>
      </c>
      <c r="C3674" s="164" t="s">
        <v>7912</v>
      </c>
      <c r="D3674">
        <v>86.2</v>
      </c>
      <c r="E3674" s="4">
        <v>8293</v>
      </c>
      <c r="F3674">
        <f t="shared" si="114"/>
        <v>3</v>
      </c>
      <c r="G3674" s="6">
        <f t="shared" si="115"/>
        <v>1.4299489790507947</v>
      </c>
      <c r="H3674" s="4">
        <f>E3674*G3674*Inputs!$B$4/SUMPRODUCT($E$5:$E$6785,$G$5:$G$6785)</f>
        <v>5477.6479945691472</v>
      </c>
    </row>
    <row r="3675" spans="1:8" x14ac:dyDescent="0.2">
      <c r="A3675" s="167" t="s">
        <v>4003</v>
      </c>
      <c r="B3675" s="163" t="s">
        <v>7913</v>
      </c>
      <c r="C3675" s="164" t="s">
        <v>7914</v>
      </c>
      <c r="D3675">
        <v>120.8</v>
      </c>
      <c r="E3675" s="4">
        <v>6026</v>
      </c>
      <c r="F3675">
        <f t="shared" si="114"/>
        <v>6</v>
      </c>
      <c r="G3675" s="6">
        <f t="shared" si="115"/>
        <v>2.4451266266449672</v>
      </c>
      <c r="H3675" s="4">
        <f>E3675*G3675*Inputs!$B$4/SUMPRODUCT($E$5:$E$6785,$G$5:$G$6785)</f>
        <v>6806.0070570895605</v>
      </c>
    </row>
    <row r="3676" spans="1:8" x14ac:dyDescent="0.2">
      <c r="A3676" s="167" t="s">
        <v>4003</v>
      </c>
      <c r="B3676" s="163" t="s">
        <v>7915</v>
      </c>
      <c r="C3676" s="164" t="s">
        <v>7916</v>
      </c>
      <c r="D3676">
        <v>75.2</v>
      </c>
      <c r="E3676" s="4">
        <v>9557</v>
      </c>
      <c r="F3676">
        <f t="shared" si="114"/>
        <v>3</v>
      </c>
      <c r="G3676" s="6">
        <f t="shared" si="115"/>
        <v>1.4299489790507947</v>
      </c>
      <c r="H3676" s="4">
        <f>E3676*G3676*Inputs!$B$4/SUMPRODUCT($E$5:$E$6785,$G$5:$G$6785)</f>
        <v>6312.5385124921422</v>
      </c>
    </row>
    <row r="3677" spans="1:8" x14ac:dyDescent="0.2">
      <c r="A3677" s="167" t="s">
        <v>4003</v>
      </c>
      <c r="B3677" s="163" t="s">
        <v>7917</v>
      </c>
      <c r="C3677" s="164" t="s">
        <v>7918</v>
      </c>
      <c r="D3677">
        <v>67.8</v>
      </c>
      <c r="E3677" s="4">
        <v>8368</v>
      </c>
      <c r="F3677">
        <f t="shared" si="114"/>
        <v>2</v>
      </c>
      <c r="G3677" s="6">
        <f t="shared" si="115"/>
        <v>1.195804741189294</v>
      </c>
      <c r="H3677" s="4">
        <f>E3677*G3677*Inputs!$B$4/SUMPRODUCT($E$5:$E$6785,$G$5:$G$6785)</f>
        <v>4622.1480840101185</v>
      </c>
    </row>
    <row r="3678" spans="1:8" x14ac:dyDescent="0.2">
      <c r="A3678" s="167" t="s">
        <v>4003</v>
      </c>
      <c r="B3678" s="163" t="s">
        <v>7919</v>
      </c>
      <c r="C3678" s="164" t="s">
        <v>7920</v>
      </c>
      <c r="D3678">
        <v>63.9</v>
      </c>
      <c r="E3678" s="4">
        <v>5383</v>
      </c>
      <c r="F3678">
        <f t="shared" si="114"/>
        <v>2</v>
      </c>
      <c r="G3678" s="6">
        <f t="shared" si="115"/>
        <v>1.195804741189294</v>
      </c>
      <c r="H3678" s="4">
        <f>E3678*G3678*Inputs!$B$4/SUMPRODUCT($E$5:$E$6785,$G$5:$G$6785)</f>
        <v>2973.3536252660692</v>
      </c>
    </row>
    <row r="3679" spans="1:8" x14ac:dyDescent="0.2">
      <c r="A3679" s="167" t="s">
        <v>4003</v>
      </c>
      <c r="B3679" s="163" t="s">
        <v>7921</v>
      </c>
      <c r="C3679" s="164" t="s">
        <v>7922</v>
      </c>
      <c r="D3679">
        <v>63.4</v>
      </c>
      <c r="E3679" s="4">
        <v>8836</v>
      </c>
      <c r="F3679">
        <f t="shared" si="114"/>
        <v>2</v>
      </c>
      <c r="G3679" s="6">
        <f t="shared" si="115"/>
        <v>1.195804741189294</v>
      </c>
      <c r="H3679" s="4">
        <f>E3679*G3679*Inputs!$B$4/SUMPRODUCT($E$5:$E$6785,$G$5:$G$6785)</f>
        <v>4880.6525418634565</v>
      </c>
    </row>
    <row r="3680" spans="1:8" x14ac:dyDescent="0.2">
      <c r="A3680" s="167" t="s">
        <v>4003</v>
      </c>
      <c r="B3680" s="163" t="s">
        <v>7923</v>
      </c>
      <c r="C3680" s="164" t="s">
        <v>7924</v>
      </c>
      <c r="D3680">
        <v>69.099999999999994</v>
      </c>
      <c r="E3680" s="4">
        <v>8098</v>
      </c>
      <c r="F3680">
        <f t="shared" si="114"/>
        <v>2</v>
      </c>
      <c r="G3680" s="6">
        <f t="shared" si="115"/>
        <v>1.195804741189294</v>
      </c>
      <c r="H3680" s="4">
        <f>E3680*G3680*Inputs!$B$4/SUMPRODUCT($E$5:$E$6785,$G$5:$G$6785)</f>
        <v>4473.0108967870383</v>
      </c>
    </row>
    <row r="3681" spans="1:8" x14ac:dyDescent="0.2">
      <c r="A3681" s="167" t="s">
        <v>4003</v>
      </c>
      <c r="B3681" s="163" t="s">
        <v>7925</v>
      </c>
      <c r="C3681" s="164" t="s">
        <v>7926</v>
      </c>
      <c r="D3681">
        <v>108.3</v>
      </c>
      <c r="E3681" s="4">
        <v>9373</v>
      </c>
      <c r="F3681">
        <f t="shared" si="114"/>
        <v>5</v>
      </c>
      <c r="G3681" s="6">
        <f t="shared" si="115"/>
        <v>2.0447540826884101</v>
      </c>
      <c r="H3681" s="4">
        <f>E3681*G3681*Inputs!$B$4/SUMPRODUCT($E$5:$E$6785,$G$5:$G$6785)</f>
        <v>8852.8195871972566</v>
      </c>
    </row>
    <row r="3682" spans="1:8" x14ac:dyDescent="0.2">
      <c r="A3682" s="167" t="s">
        <v>4003</v>
      </c>
      <c r="B3682" s="163" t="s">
        <v>7927</v>
      </c>
      <c r="C3682" s="164" t="s">
        <v>7928</v>
      </c>
      <c r="D3682">
        <v>75</v>
      </c>
      <c r="E3682" s="4">
        <v>5503</v>
      </c>
      <c r="F3682">
        <f t="shared" si="114"/>
        <v>3</v>
      </c>
      <c r="G3682" s="6">
        <f t="shared" si="115"/>
        <v>1.4299489790507947</v>
      </c>
      <c r="H3682" s="4">
        <f>E3682*G3682*Inputs!$B$4/SUMPRODUCT($E$5:$E$6785,$G$5:$G$6785)</f>
        <v>3634.8121203562055</v>
      </c>
    </row>
    <row r="3683" spans="1:8" x14ac:dyDescent="0.2">
      <c r="A3683" s="167" t="s">
        <v>4003</v>
      </c>
      <c r="B3683" s="163" t="s">
        <v>7929</v>
      </c>
      <c r="C3683" s="164" t="s">
        <v>7930</v>
      </c>
      <c r="D3683">
        <v>112.9</v>
      </c>
      <c r="E3683" s="4">
        <v>5982</v>
      </c>
      <c r="F3683">
        <f t="shared" si="114"/>
        <v>6</v>
      </c>
      <c r="G3683" s="6">
        <f t="shared" si="115"/>
        <v>2.4451266266449672</v>
      </c>
      <c r="H3683" s="4">
        <f>E3683*G3683*Inputs!$B$4/SUMPRODUCT($E$5:$E$6785,$G$5:$G$6785)</f>
        <v>6756.3116852820694</v>
      </c>
    </row>
    <row r="3684" spans="1:8" x14ac:dyDescent="0.2">
      <c r="A3684" s="167" t="s">
        <v>4003</v>
      </c>
      <c r="B3684" s="163" t="s">
        <v>7931</v>
      </c>
      <c r="C3684" s="164" t="s">
        <v>7932</v>
      </c>
      <c r="D3684">
        <v>70.400000000000006</v>
      </c>
      <c r="E3684" s="4">
        <v>9878</v>
      </c>
      <c r="F3684">
        <f t="shared" si="114"/>
        <v>2</v>
      </c>
      <c r="G3684" s="6">
        <f t="shared" si="115"/>
        <v>1.195804741189294</v>
      </c>
      <c r="H3684" s="4">
        <f>E3684*G3684*Inputs!$B$4/SUMPRODUCT($E$5:$E$6785,$G$5:$G$6785)</f>
        <v>5456.2116125540088</v>
      </c>
    </row>
    <row r="3685" spans="1:8" x14ac:dyDescent="0.2">
      <c r="A3685" s="167" t="s">
        <v>4003</v>
      </c>
      <c r="B3685" s="163" t="s">
        <v>7933</v>
      </c>
      <c r="C3685" s="164" t="s">
        <v>7934</v>
      </c>
      <c r="D3685">
        <v>78.900000000000006</v>
      </c>
      <c r="E3685" s="4">
        <v>9836</v>
      </c>
      <c r="F3685">
        <f t="shared" si="114"/>
        <v>3</v>
      </c>
      <c r="G3685" s="6">
        <f t="shared" si="115"/>
        <v>1.4299489790507947</v>
      </c>
      <c r="H3685" s="4">
        <f>E3685*G3685*Inputs!$B$4/SUMPRODUCT($E$5:$E$6785,$G$5:$G$6785)</f>
        <v>6496.8220999134355</v>
      </c>
    </row>
    <row r="3686" spans="1:8" x14ac:dyDescent="0.2">
      <c r="A3686" s="167" t="s">
        <v>4003</v>
      </c>
      <c r="B3686" s="163" t="s">
        <v>7935</v>
      </c>
      <c r="C3686" s="164" t="s">
        <v>7936</v>
      </c>
      <c r="D3686">
        <v>76.8</v>
      </c>
      <c r="E3686" s="4">
        <v>7068</v>
      </c>
      <c r="F3686">
        <f t="shared" si="114"/>
        <v>3</v>
      </c>
      <c r="G3686" s="6">
        <f t="shared" si="115"/>
        <v>1.4299489790507947</v>
      </c>
      <c r="H3686" s="4">
        <f>E3686*G3686*Inputs!$B$4/SUMPRODUCT($E$5:$E$6785,$G$5:$G$6785)</f>
        <v>4668.5175480061171</v>
      </c>
    </row>
    <row r="3687" spans="1:8" x14ac:dyDescent="0.2">
      <c r="A3687" s="167" t="s">
        <v>4003</v>
      </c>
      <c r="B3687" s="163" t="s">
        <v>7937</v>
      </c>
      <c r="C3687" s="164" t="s">
        <v>7938</v>
      </c>
      <c r="D3687">
        <v>74.7</v>
      </c>
      <c r="E3687" s="4">
        <v>5929</v>
      </c>
      <c r="F3687">
        <f t="shared" si="114"/>
        <v>3</v>
      </c>
      <c r="G3687" s="6">
        <f t="shared" si="115"/>
        <v>1.4299489790507947</v>
      </c>
      <c r="H3687" s="4">
        <f>E3687*G3687*Inputs!$B$4/SUMPRODUCT($E$5:$E$6785,$G$5:$G$6785)</f>
        <v>3916.1913613650627</v>
      </c>
    </row>
    <row r="3688" spans="1:8" x14ac:dyDescent="0.2">
      <c r="A3688" s="167" t="s">
        <v>4003</v>
      </c>
      <c r="B3688" s="163" t="s">
        <v>7939</v>
      </c>
      <c r="C3688" s="164" t="s">
        <v>7940</v>
      </c>
      <c r="D3688">
        <v>62.4</v>
      </c>
      <c r="E3688" s="4">
        <v>8418</v>
      </c>
      <c r="F3688">
        <f t="shared" si="114"/>
        <v>2</v>
      </c>
      <c r="G3688" s="6">
        <f t="shared" si="115"/>
        <v>1.195804741189294</v>
      </c>
      <c r="H3688" s="4">
        <f>E3688*G3688*Inputs!$B$4/SUMPRODUCT($E$5:$E$6785,$G$5:$G$6785)</f>
        <v>4649.7660816440221</v>
      </c>
    </row>
    <row r="3689" spans="1:8" x14ac:dyDescent="0.2">
      <c r="A3689" s="167" t="s">
        <v>4003</v>
      </c>
      <c r="B3689" s="163" t="s">
        <v>7941</v>
      </c>
      <c r="C3689" s="164" t="s">
        <v>7942</v>
      </c>
      <c r="D3689">
        <v>57.9</v>
      </c>
      <c r="E3689" s="4">
        <v>7750</v>
      </c>
      <c r="F3689">
        <f t="shared" si="114"/>
        <v>1</v>
      </c>
      <c r="G3689" s="6">
        <f t="shared" si="115"/>
        <v>1</v>
      </c>
      <c r="H3689" s="4">
        <f>E3689*G3689*Inputs!$B$4/SUMPRODUCT($E$5:$E$6785,$G$5:$G$6785)</f>
        <v>3579.8399904298644</v>
      </c>
    </row>
    <row r="3690" spans="1:8" x14ac:dyDescent="0.2">
      <c r="A3690" s="167" t="s">
        <v>4003</v>
      </c>
      <c r="B3690" s="163" t="s">
        <v>7943</v>
      </c>
      <c r="C3690" s="164" t="s">
        <v>7944</v>
      </c>
      <c r="D3690">
        <v>105.7</v>
      </c>
      <c r="E3690" s="4">
        <v>7707</v>
      </c>
      <c r="F3690">
        <f t="shared" si="114"/>
        <v>5</v>
      </c>
      <c r="G3690" s="6">
        <f t="shared" si="115"/>
        <v>2.0447540826884101</v>
      </c>
      <c r="H3690" s="4">
        <f>E3690*G3690*Inputs!$B$4/SUMPRODUCT($E$5:$E$6785,$G$5:$G$6785)</f>
        <v>7279.2788390621217</v>
      </c>
    </row>
    <row r="3691" spans="1:8" x14ac:dyDescent="0.2">
      <c r="A3691" s="167" t="s">
        <v>4003</v>
      </c>
      <c r="B3691" s="163" t="s">
        <v>7945</v>
      </c>
      <c r="C3691" s="164" t="s">
        <v>7946</v>
      </c>
      <c r="D3691">
        <v>57.5</v>
      </c>
      <c r="E3691" s="4">
        <v>5839</v>
      </c>
      <c r="F3691">
        <f t="shared" si="114"/>
        <v>1</v>
      </c>
      <c r="G3691" s="6">
        <f t="shared" si="115"/>
        <v>1</v>
      </c>
      <c r="H3691" s="4">
        <f>E3691*G3691*Inputs!$B$4/SUMPRODUCT($E$5:$E$6785,$G$5:$G$6785)</f>
        <v>2697.1207360154813</v>
      </c>
    </row>
    <row r="3692" spans="1:8" x14ac:dyDescent="0.2">
      <c r="A3692" s="167" t="s">
        <v>4003</v>
      </c>
      <c r="B3692" s="163" t="s">
        <v>7947</v>
      </c>
      <c r="C3692" s="164" t="s">
        <v>7948</v>
      </c>
      <c r="D3692">
        <v>62.9</v>
      </c>
      <c r="E3692" s="4">
        <v>12078</v>
      </c>
      <c r="F3692">
        <f t="shared" si="114"/>
        <v>2</v>
      </c>
      <c r="G3692" s="6">
        <f t="shared" si="115"/>
        <v>1.195804741189294</v>
      </c>
      <c r="H3692" s="4">
        <f>E3692*G3692*Inputs!$B$4/SUMPRODUCT($E$5:$E$6785,$G$5:$G$6785)</f>
        <v>6671.403508445771</v>
      </c>
    </row>
    <row r="3693" spans="1:8" x14ac:dyDescent="0.2">
      <c r="A3693" s="167" t="s">
        <v>4003</v>
      </c>
      <c r="B3693" s="163" t="s">
        <v>7949</v>
      </c>
      <c r="C3693" s="164" t="s">
        <v>7950</v>
      </c>
      <c r="D3693">
        <v>52.7</v>
      </c>
      <c r="E3693" s="4">
        <v>8791</v>
      </c>
      <c r="F3693">
        <f t="shared" si="114"/>
        <v>1</v>
      </c>
      <c r="G3693" s="6">
        <f t="shared" si="115"/>
        <v>1</v>
      </c>
      <c r="H3693" s="4">
        <f>E3693*G3693*Inputs!$B$4/SUMPRODUCT($E$5:$E$6785,$G$5:$G$6785)</f>
        <v>4060.6933362411532</v>
      </c>
    </row>
    <row r="3694" spans="1:8" x14ac:dyDescent="0.2">
      <c r="A3694" s="167" t="s">
        <v>4003</v>
      </c>
      <c r="B3694" s="163" t="s">
        <v>7951</v>
      </c>
      <c r="C3694" s="164" t="s">
        <v>7952</v>
      </c>
      <c r="D3694">
        <v>81.099999999999994</v>
      </c>
      <c r="E3694" s="4">
        <v>6526</v>
      </c>
      <c r="F3694">
        <f t="shared" si="114"/>
        <v>3</v>
      </c>
      <c r="G3694" s="6">
        <f t="shared" si="115"/>
        <v>1.4299489790507947</v>
      </c>
      <c r="H3694" s="4">
        <f>E3694*G3694*Inputs!$B$4/SUMPRODUCT($E$5:$E$6785,$G$5:$G$6785)</f>
        <v>4310.5186075676174</v>
      </c>
    </row>
    <row r="3695" spans="1:8" x14ac:dyDescent="0.2">
      <c r="A3695" s="167" t="s">
        <v>4003</v>
      </c>
      <c r="B3695" s="163" t="s">
        <v>7953</v>
      </c>
      <c r="C3695" s="164" t="s">
        <v>7954</v>
      </c>
      <c r="D3695">
        <v>69.2</v>
      </c>
      <c r="E3695" s="4">
        <v>6878</v>
      </c>
      <c r="F3695">
        <f t="shared" si="114"/>
        <v>2</v>
      </c>
      <c r="G3695" s="6">
        <f t="shared" si="115"/>
        <v>1.195804741189294</v>
      </c>
      <c r="H3695" s="4">
        <f>E3695*G3695*Inputs!$B$4/SUMPRODUCT($E$5:$E$6785,$G$5:$G$6785)</f>
        <v>3799.1317545197894</v>
      </c>
    </row>
    <row r="3696" spans="1:8" x14ac:dyDescent="0.2">
      <c r="A3696" s="167" t="s">
        <v>4003</v>
      </c>
      <c r="B3696" s="163" t="s">
        <v>7955</v>
      </c>
      <c r="C3696" s="164" t="s">
        <v>7956</v>
      </c>
      <c r="D3696">
        <v>69.099999999999994</v>
      </c>
      <c r="E3696" s="4">
        <v>8325</v>
      </c>
      <c r="F3696">
        <f t="shared" si="114"/>
        <v>2</v>
      </c>
      <c r="G3696" s="6">
        <f t="shared" si="115"/>
        <v>1.195804741189294</v>
      </c>
      <c r="H3696" s="4">
        <f>E3696*G3696*Inputs!$B$4/SUMPRODUCT($E$5:$E$6785,$G$5:$G$6785)</f>
        <v>4598.3966060449611</v>
      </c>
    </row>
    <row r="3697" spans="1:8" x14ac:dyDescent="0.2">
      <c r="A3697" s="167" t="s">
        <v>4003</v>
      </c>
      <c r="B3697" s="163" t="s">
        <v>7957</v>
      </c>
      <c r="C3697" s="164" t="s">
        <v>4005</v>
      </c>
      <c r="D3697">
        <v>59.1</v>
      </c>
      <c r="E3697" s="4">
        <v>6579</v>
      </c>
      <c r="F3697">
        <f t="shared" si="114"/>
        <v>1</v>
      </c>
      <c r="G3697" s="6">
        <f t="shared" si="115"/>
        <v>1</v>
      </c>
      <c r="H3697" s="4">
        <f>E3697*G3697*Inputs!$B$4/SUMPRODUCT($E$5:$E$6785,$G$5:$G$6785)</f>
        <v>3038.9377157468489</v>
      </c>
    </row>
    <row r="3698" spans="1:8" x14ac:dyDescent="0.2">
      <c r="A3698" s="167" t="s">
        <v>4003</v>
      </c>
      <c r="B3698" s="163" t="s">
        <v>4006</v>
      </c>
      <c r="C3698" s="164" t="s">
        <v>4007</v>
      </c>
      <c r="D3698">
        <v>95.1</v>
      </c>
      <c r="E3698" s="4">
        <v>8284</v>
      </c>
      <c r="F3698">
        <f t="shared" si="114"/>
        <v>4</v>
      </c>
      <c r="G3698" s="6">
        <f t="shared" si="115"/>
        <v>1.7099397688077311</v>
      </c>
      <c r="H3698" s="4">
        <f>E3698*G3698*Inputs!$B$4/SUMPRODUCT($E$5:$E$6785,$G$5:$G$6785)</f>
        <v>6543.0888235182092</v>
      </c>
    </row>
    <row r="3699" spans="1:8" x14ac:dyDescent="0.2">
      <c r="A3699" s="167" t="s">
        <v>4003</v>
      </c>
      <c r="B3699" s="163" t="s">
        <v>4008</v>
      </c>
      <c r="C3699" s="164" t="s">
        <v>4009</v>
      </c>
      <c r="D3699">
        <v>93.2</v>
      </c>
      <c r="E3699" s="4">
        <v>10016</v>
      </c>
      <c r="F3699">
        <f t="shared" si="114"/>
        <v>4</v>
      </c>
      <c r="G3699" s="6">
        <f t="shared" si="115"/>
        <v>1.7099397688077311</v>
      </c>
      <c r="H3699" s="4">
        <f>E3699*G3699*Inputs!$B$4/SUMPRODUCT($E$5:$E$6785,$G$5:$G$6785)</f>
        <v>7911.1030488119741</v>
      </c>
    </row>
    <row r="3700" spans="1:8" x14ac:dyDescent="0.2">
      <c r="A3700" s="167" t="s">
        <v>4003</v>
      </c>
      <c r="B3700" s="163" t="s">
        <v>4010</v>
      </c>
      <c r="C3700" s="164" t="s">
        <v>4011</v>
      </c>
      <c r="D3700">
        <v>88.9</v>
      </c>
      <c r="E3700" s="4">
        <v>7765</v>
      </c>
      <c r="F3700">
        <f t="shared" si="114"/>
        <v>4</v>
      </c>
      <c r="G3700" s="6">
        <f t="shared" si="115"/>
        <v>1.7099397688077311</v>
      </c>
      <c r="H3700" s="4">
        <f>E3700*G3700*Inputs!$B$4/SUMPRODUCT($E$5:$E$6785,$G$5:$G$6785)</f>
        <v>6133.1584638603208</v>
      </c>
    </row>
    <row r="3701" spans="1:8" x14ac:dyDescent="0.2">
      <c r="A3701" s="167" t="s">
        <v>4003</v>
      </c>
      <c r="B3701" s="163" t="s">
        <v>4012</v>
      </c>
      <c r="C3701" s="164" t="s">
        <v>4013</v>
      </c>
      <c r="D3701">
        <v>66.8</v>
      </c>
      <c r="E3701" s="4">
        <v>5725</v>
      </c>
      <c r="F3701">
        <f t="shared" si="114"/>
        <v>2</v>
      </c>
      <c r="G3701" s="6">
        <f t="shared" si="115"/>
        <v>1.195804741189294</v>
      </c>
      <c r="H3701" s="4">
        <f>E3701*G3701*Inputs!$B$4/SUMPRODUCT($E$5:$E$6785,$G$5:$G$6785)</f>
        <v>3162.2607290819701</v>
      </c>
    </row>
    <row r="3702" spans="1:8" x14ac:dyDescent="0.2">
      <c r="A3702" s="167" t="s">
        <v>4003</v>
      </c>
      <c r="B3702" s="163" t="s">
        <v>4014</v>
      </c>
      <c r="C3702" s="164" t="s">
        <v>4015</v>
      </c>
      <c r="D3702">
        <v>55.3</v>
      </c>
      <c r="E3702" s="4">
        <v>8192</v>
      </c>
      <c r="F3702">
        <f t="shared" si="114"/>
        <v>1</v>
      </c>
      <c r="G3702" s="6">
        <f t="shared" si="115"/>
        <v>1</v>
      </c>
      <c r="H3702" s="4">
        <f>E3702*G3702*Inputs!$B$4/SUMPRODUCT($E$5:$E$6785,$G$5:$G$6785)</f>
        <v>3784.0063485937353</v>
      </c>
    </row>
    <row r="3703" spans="1:8" x14ac:dyDescent="0.2">
      <c r="A3703" s="167" t="s">
        <v>4003</v>
      </c>
      <c r="B3703" s="163" t="s">
        <v>4016</v>
      </c>
      <c r="C3703" s="164" t="s">
        <v>4017</v>
      </c>
      <c r="D3703">
        <v>75</v>
      </c>
      <c r="E3703" s="4">
        <v>5498</v>
      </c>
      <c r="F3703">
        <f t="shared" si="114"/>
        <v>3</v>
      </c>
      <c r="G3703" s="6">
        <f t="shared" si="115"/>
        <v>1.4299489790507947</v>
      </c>
      <c r="H3703" s="4">
        <f>E3703*G3703*Inputs!$B$4/SUMPRODUCT($E$5:$E$6785,$G$5:$G$6785)</f>
        <v>3631.5095471049276</v>
      </c>
    </row>
    <row r="3704" spans="1:8" x14ac:dyDescent="0.2">
      <c r="A3704" s="167" t="s">
        <v>4003</v>
      </c>
      <c r="B3704" s="163" t="s">
        <v>4018</v>
      </c>
      <c r="C3704" s="164" t="s">
        <v>4019</v>
      </c>
      <c r="D3704">
        <v>64.3</v>
      </c>
      <c r="E3704" s="4">
        <v>9511</v>
      </c>
      <c r="F3704">
        <f t="shared" si="114"/>
        <v>2</v>
      </c>
      <c r="G3704" s="6">
        <f t="shared" si="115"/>
        <v>1.195804741189294</v>
      </c>
      <c r="H3704" s="4">
        <f>E3704*G3704*Inputs!$B$4/SUMPRODUCT($E$5:$E$6785,$G$5:$G$6785)</f>
        <v>5253.4955099211566</v>
      </c>
    </row>
    <row r="3705" spans="1:8" x14ac:dyDescent="0.2">
      <c r="A3705" s="167" t="s">
        <v>4003</v>
      </c>
      <c r="B3705" s="163" t="s">
        <v>4020</v>
      </c>
      <c r="C3705" s="164" t="s">
        <v>4021</v>
      </c>
      <c r="D3705">
        <v>80</v>
      </c>
      <c r="E3705" s="4">
        <v>10718</v>
      </c>
      <c r="F3705">
        <f t="shared" si="114"/>
        <v>3</v>
      </c>
      <c r="G3705" s="6">
        <f t="shared" si="115"/>
        <v>1.4299489790507947</v>
      </c>
      <c r="H3705" s="4">
        <f>E3705*G3705*Inputs!$B$4/SUMPRODUCT($E$5:$E$6785,$G$5:$G$6785)</f>
        <v>7079.3960214388171</v>
      </c>
    </row>
    <row r="3706" spans="1:8" x14ac:dyDescent="0.2">
      <c r="A3706" s="167" t="s">
        <v>4003</v>
      </c>
      <c r="B3706" s="163" t="s">
        <v>4022</v>
      </c>
      <c r="C3706" s="164" t="s">
        <v>4023</v>
      </c>
      <c r="D3706">
        <v>60.3</v>
      </c>
      <c r="E3706" s="4">
        <v>8385</v>
      </c>
      <c r="F3706">
        <f t="shared" si="114"/>
        <v>1</v>
      </c>
      <c r="G3706" s="6">
        <f t="shared" si="115"/>
        <v>1</v>
      </c>
      <c r="H3706" s="4">
        <f>E3706*G3706*Inputs!$B$4/SUMPRODUCT($E$5:$E$6785,$G$5:$G$6785)</f>
        <v>3873.1559122263757</v>
      </c>
    </row>
    <row r="3707" spans="1:8" x14ac:dyDescent="0.2">
      <c r="A3707" s="167" t="s">
        <v>4003</v>
      </c>
      <c r="B3707" s="163" t="s">
        <v>4024</v>
      </c>
      <c r="C3707" s="164" t="s">
        <v>4025</v>
      </c>
      <c r="D3707">
        <v>84.5</v>
      </c>
      <c r="E3707" s="4">
        <v>7356</v>
      </c>
      <c r="F3707">
        <f t="shared" si="114"/>
        <v>3</v>
      </c>
      <c r="G3707" s="6">
        <f t="shared" si="115"/>
        <v>1.4299489790507947</v>
      </c>
      <c r="H3707" s="4">
        <f>E3707*G3707*Inputs!$B$4/SUMPRODUCT($E$5:$E$6785,$G$5:$G$6785)</f>
        <v>4858.7457672797109</v>
      </c>
    </row>
    <row r="3708" spans="1:8" x14ac:dyDescent="0.2">
      <c r="A3708" s="167" t="s">
        <v>4003</v>
      </c>
      <c r="B3708" s="163" t="s">
        <v>4026</v>
      </c>
      <c r="C3708" s="164" t="s">
        <v>4027</v>
      </c>
      <c r="D3708">
        <v>61</v>
      </c>
      <c r="E3708" s="4">
        <v>5810</v>
      </c>
      <c r="F3708">
        <f t="shared" si="114"/>
        <v>1</v>
      </c>
      <c r="G3708" s="6">
        <f t="shared" si="115"/>
        <v>1</v>
      </c>
      <c r="H3708" s="4">
        <f>E3708*G3708*Inputs!$B$4/SUMPRODUCT($E$5:$E$6785,$G$5:$G$6785)</f>
        <v>2683.7252057287114</v>
      </c>
    </row>
    <row r="3709" spans="1:8" x14ac:dyDescent="0.2">
      <c r="A3709" s="167" t="s">
        <v>4003</v>
      </c>
      <c r="B3709" s="163" t="s">
        <v>4028</v>
      </c>
      <c r="C3709" s="164" t="s">
        <v>4029</v>
      </c>
      <c r="D3709">
        <v>112.5</v>
      </c>
      <c r="E3709" s="4">
        <v>6769</v>
      </c>
      <c r="F3709">
        <f t="shared" si="114"/>
        <v>6</v>
      </c>
      <c r="G3709" s="6">
        <f t="shared" si="115"/>
        <v>2.4451266266449672</v>
      </c>
      <c r="H3709" s="4">
        <f>E3709*G3709*Inputs!$B$4/SUMPRODUCT($E$5:$E$6785,$G$5:$G$6785)</f>
        <v>7645.1811764751465</v>
      </c>
    </row>
    <row r="3710" spans="1:8" x14ac:dyDescent="0.2">
      <c r="A3710" s="167" t="s">
        <v>4003</v>
      </c>
      <c r="B3710" s="163" t="s">
        <v>4030</v>
      </c>
      <c r="C3710" s="164" t="s">
        <v>4031</v>
      </c>
      <c r="D3710">
        <v>112.9</v>
      </c>
      <c r="E3710" s="4">
        <v>6070</v>
      </c>
      <c r="F3710">
        <f t="shared" si="114"/>
        <v>6</v>
      </c>
      <c r="G3710" s="6">
        <f t="shared" si="115"/>
        <v>2.4451266266449672</v>
      </c>
      <c r="H3710" s="4">
        <f>E3710*G3710*Inputs!$B$4/SUMPRODUCT($E$5:$E$6785,$G$5:$G$6785)</f>
        <v>6855.7024288970524</v>
      </c>
    </row>
    <row r="3711" spans="1:8" x14ac:dyDescent="0.2">
      <c r="A3711" s="167" t="s">
        <v>4003</v>
      </c>
      <c r="B3711" s="163" t="s">
        <v>4032</v>
      </c>
      <c r="C3711" s="164" t="s">
        <v>4033</v>
      </c>
      <c r="D3711">
        <v>104.7</v>
      </c>
      <c r="E3711" s="4">
        <v>5544</v>
      </c>
      <c r="F3711">
        <f t="shared" si="114"/>
        <v>5</v>
      </c>
      <c r="G3711" s="6">
        <f t="shared" si="115"/>
        <v>2.0447540826884101</v>
      </c>
      <c r="H3711" s="4">
        <f>E3711*G3711*Inputs!$B$4/SUMPRODUCT($E$5:$E$6785,$G$5:$G$6785)</f>
        <v>5236.320472785831</v>
      </c>
    </row>
    <row r="3712" spans="1:8" x14ac:dyDescent="0.2">
      <c r="A3712" s="167" t="s">
        <v>4003</v>
      </c>
      <c r="B3712" s="163" t="s">
        <v>4034</v>
      </c>
      <c r="C3712" s="164" t="s">
        <v>8002</v>
      </c>
      <c r="D3712">
        <v>130.1</v>
      </c>
      <c r="E3712" s="4">
        <v>9211</v>
      </c>
      <c r="F3712">
        <f t="shared" si="114"/>
        <v>7</v>
      </c>
      <c r="G3712" s="6">
        <f t="shared" si="115"/>
        <v>2.9238940129502371</v>
      </c>
      <c r="H3712" s="4">
        <f>E3712*G3712*Inputs!$B$4/SUMPRODUCT($E$5:$E$6785,$G$5:$G$6785)</f>
        <v>12440.284745932346</v>
      </c>
    </row>
    <row r="3713" spans="1:8" x14ac:dyDescent="0.2">
      <c r="A3713" s="167" t="s">
        <v>4003</v>
      </c>
      <c r="B3713" s="163" t="s">
        <v>8003</v>
      </c>
      <c r="C3713" s="164" t="s">
        <v>8004</v>
      </c>
      <c r="D3713">
        <v>117.6</v>
      </c>
      <c r="E3713" s="4">
        <v>5515</v>
      </c>
      <c r="F3713">
        <f t="shared" si="114"/>
        <v>6</v>
      </c>
      <c r="G3713" s="6">
        <f t="shared" si="115"/>
        <v>2.4451266266449672</v>
      </c>
      <c r="H3713" s="4">
        <f>E3713*G3713*Inputs!$B$4/SUMPRODUCT($E$5:$E$6785,$G$5:$G$6785)</f>
        <v>6228.863079961654</v>
      </c>
    </row>
    <row r="3714" spans="1:8" x14ac:dyDescent="0.2">
      <c r="A3714" s="167" t="s">
        <v>4003</v>
      </c>
      <c r="B3714" s="163" t="s">
        <v>8005</v>
      </c>
      <c r="C3714" s="164" t="s">
        <v>8006</v>
      </c>
      <c r="D3714">
        <v>92.1</v>
      </c>
      <c r="E3714" s="4">
        <v>9582</v>
      </c>
      <c r="F3714">
        <f t="shared" si="114"/>
        <v>4</v>
      </c>
      <c r="G3714" s="6">
        <f t="shared" si="115"/>
        <v>1.7099397688077311</v>
      </c>
      <c r="H3714" s="4">
        <f>E3714*G3714*Inputs!$B$4/SUMPRODUCT($E$5:$E$6785,$G$5:$G$6785)</f>
        <v>7568.3096459381322</v>
      </c>
    </row>
    <row r="3715" spans="1:8" x14ac:dyDescent="0.2">
      <c r="A3715" s="167" t="s">
        <v>4003</v>
      </c>
      <c r="B3715" s="163" t="s">
        <v>8007</v>
      </c>
      <c r="C3715" s="164" t="s">
        <v>8008</v>
      </c>
      <c r="D3715">
        <v>92.3</v>
      </c>
      <c r="E3715" s="4">
        <v>7345</v>
      </c>
      <c r="F3715">
        <f t="shared" si="114"/>
        <v>4</v>
      </c>
      <c r="G3715" s="6">
        <f t="shared" si="115"/>
        <v>1.7099397688077311</v>
      </c>
      <c r="H3715" s="4">
        <f>E3715*G3715*Inputs!$B$4/SUMPRODUCT($E$5:$E$6785,$G$5:$G$6785)</f>
        <v>5801.4229126920882</v>
      </c>
    </row>
    <row r="3716" spans="1:8" x14ac:dyDescent="0.2">
      <c r="A3716" s="167" t="s">
        <v>4003</v>
      </c>
      <c r="B3716" s="163" t="s">
        <v>8009</v>
      </c>
      <c r="C3716" s="164" t="s">
        <v>8010</v>
      </c>
      <c r="D3716">
        <v>128.9</v>
      </c>
      <c r="E3716" s="4">
        <v>7827</v>
      </c>
      <c r="F3716">
        <f t="shared" si="114"/>
        <v>7</v>
      </c>
      <c r="G3716" s="6">
        <f t="shared" si="115"/>
        <v>2.9238940129502371</v>
      </c>
      <c r="H3716" s="4">
        <f>E3716*G3716*Inputs!$B$4/SUMPRODUCT($E$5:$E$6785,$G$5:$G$6785)</f>
        <v>10571.068147477199</v>
      </c>
    </row>
    <row r="3717" spans="1:8" x14ac:dyDescent="0.2">
      <c r="A3717" s="167" t="s">
        <v>4003</v>
      </c>
      <c r="B3717" s="163" t="s">
        <v>8011</v>
      </c>
      <c r="C3717" s="164" t="s">
        <v>8012</v>
      </c>
      <c r="D3717">
        <v>67.900000000000006</v>
      </c>
      <c r="E3717" s="4">
        <v>5865</v>
      </c>
      <c r="F3717">
        <f t="shared" si="114"/>
        <v>2</v>
      </c>
      <c r="G3717" s="6">
        <f t="shared" si="115"/>
        <v>1.195804741189294</v>
      </c>
      <c r="H3717" s="4">
        <f>E3717*G3717*Inputs!$B$4/SUMPRODUCT($E$5:$E$6785,$G$5:$G$6785)</f>
        <v>3239.5911224569008</v>
      </c>
    </row>
    <row r="3718" spans="1:8" x14ac:dyDescent="0.2">
      <c r="A3718" s="167" t="s">
        <v>4003</v>
      </c>
      <c r="B3718" s="163" t="s">
        <v>8013</v>
      </c>
      <c r="C3718" s="164" t="s">
        <v>8014</v>
      </c>
      <c r="D3718">
        <v>84.6</v>
      </c>
      <c r="E3718" s="4">
        <v>6306</v>
      </c>
      <c r="F3718">
        <f t="shared" ref="F3718:F3781" si="116">VLOOKUP(D3718,$K$5:$L$15,2)</f>
        <v>3</v>
      </c>
      <c r="G3718" s="6">
        <f t="shared" ref="G3718:G3781" si="117">VLOOKUP(F3718,$L$5:$M$15,2,0)</f>
        <v>1.4299489790507947</v>
      </c>
      <c r="H3718" s="4">
        <f>E3718*G3718*Inputs!$B$4/SUMPRODUCT($E$5:$E$6785,$G$5:$G$6785)</f>
        <v>4165.2053845113987</v>
      </c>
    </row>
    <row r="3719" spans="1:8" x14ac:dyDescent="0.2">
      <c r="A3719" s="167" t="s">
        <v>4003</v>
      </c>
      <c r="B3719" s="163" t="s">
        <v>7900</v>
      </c>
      <c r="C3719" s="164" t="s">
        <v>7901</v>
      </c>
      <c r="D3719">
        <v>56.5</v>
      </c>
      <c r="E3719" s="4">
        <v>6578</v>
      </c>
      <c r="F3719">
        <f t="shared" si="116"/>
        <v>1</v>
      </c>
      <c r="G3719" s="6">
        <f t="shared" si="117"/>
        <v>1</v>
      </c>
      <c r="H3719" s="4">
        <f>E3719*G3719*Inputs!$B$4/SUMPRODUCT($E$5:$E$6785,$G$5:$G$6785)</f>
        <v>3038.4758009093739</v>
      </c>
    </row>
    <row r="3720" spans="1:8" x14ac:dyDescent="0.2">
      <c r="A3720" s="167" t="s">
        <v>4003</v>
      </c>
      <c r="B3720" s="163" t="s">
        <v>7902</v>
      </c>
      <c r="C3720" s="164" t="s">
        <v>7903</v>
      </c>
      <c r="D3720">
        <v>62.6</v>
      </c>
      <c r="E3720" s="4">
        <v>5299</v>
      </c>
      <c r="F3720">
        <f t="shared" si="116"/>
        <v>2</v>
      </c>
      <c r="G3720" s="6">
        <f t="shared" si="117"/>
        <v>1.195804741189294</v>
      </c>
      <c r="H3720" s="4">
        <f>E3720*G3720*Inputs!$B$4/SUMPRODUCT($E$5:$E$6785,$G$5:$G$6785)</f>
        <v>2926.9553892411109</v>
      </c>
    </row>
    <row r="3721" spans="1:8" x14ac:dyDescent="0.2">
      <c r="A3721" s="167" t="s">
        <v>4003</v>
      </c>
      <c r="B3721" s="163" t="s">
        <v>7904</v>
      </c>
      <c r="C3721" s="164" t="s">
        <v>7905</v>
      </c>
      <c r="D3721">
        <v>61.6</v>
      </c>
      <c r="E3721" s="4">
        <v>8640</v>
      </c>
      <c r="F3721">
        <f t="shared" si="116"/>
        <v>1</v>
      </c>
      <c r="G3721" s="6">
        <f t="shared" si="117"/>
        <v>1</v>
      </c>
      <c r="H3721" s="4">
        <f>E3721*G3721*Inputs!$B$4/SUMPRODUCT($E$5:$E$6785,$G$5:$G$6785)</f>
        <v>3990.9441957824552</v>
      </c>
    </row>
    <row r="3722" spans="1:8" x14ac:dyDescent="0.2">
      <c r="A3722" s="167" t="s">
        <v>4003</v>
      </c>
      <c r="B3722" s="163" t="s">
        <v>7906</v>
      </c>
      <c r="C3722" s="164" t="s">
        <v>7907</v>
      </c>
      <c r="D3722">
        <v>89.1</v>
      </c>
      <c r="E3722" s="4">
        <v>5294</v>
      </c>
      <c r="F3722">
        <f t="shared" si="116"/>
        <v>4</v>
      </c>
      <c r="G3722" s="6">
        <f t="shared" si="117"/>
        <v>1.7099397688077311</v>
      </c>
      <c r="H3722" s="4">
        <f>E3722*G3722*Inputs!$B$4/SUMPRODUCT($E$5:$E$6785,$G$5:$G$6785)</f>
        <v>4181.4476378205463</v>
      </c>
    </row>
    <row r="3723" spans="1:8" x14ac:dyDescent="0.2">
      <c r="A3723" s="167" t="s">
        <v>7910</v>
      </c>
      <c r="B3723" s="163" t="s">
        <v>7908</v>
      </c>
      <c r="C3723" s="164" t="s">
        <v>7909</v>
      </c>
      <c r="D3723">
        <v>126.4</v>
      </c>
      <c r="E3723" s="4">
        <v>8894</v>
      </c>
      <c r="F3723">
        <f t="shared" si="116"/>
        <v>7</v>
      </c>
      <c r="G3723" s="6">
        <f t="shared" si="117"/>
        <v>2.9238940129502371</v>
      </c>
      <c r="H3723" s="4">
        <f>E3723*G3723*Inputs!$B$4/SUMPRODUCT($E$5:$E$6785,$G$5:$G$6785)</f>
        <v>12012.147707124341</v>
      </c>
    </row>
    <row r="3724" spans="1:8" x14ac:dyDescent="0.2">
      <c r="A3724" s="167" t="s">
        <v>7910</v>
      </c>
      <c r="B3724" s="163" t="s">
        <v>7911</v>
      </c>
      <c r="C3724" s="164" t="s">
        <v>11698</v>
      </c>
      <c r="D3724">
        <v>99.2</v>
      </c>
      <c r="E3724" s="4">
        <v>9612</v>
      </c>
      <c r="F3724">
        <f t="shared" si="116"/>
        <v>5</v>
      </c>
      <c r="G3724" s="6">
        <f t="shared" si="117"/>
        <v>2.0447540826884101</v>
      </c>
      <c r="H3724" s="4">
        <f>E3724*G3724*Inputs!$B$4/SUMPRODUCT($E$5:$E$6785,$G$5:$G$6785)</f>
        <v>9078.5556248949142</v>
      </c>
    </row>
    <row r="3725" spans="1:8" x14ac:dyDescent="0.2">
      <c r="A3725" s="167" t="s">
        <v>7910</v>
      </c>
      <c r="B3725" s="163" t="s">
        <v>11699</v>
      </c>
      <c r="C3725" s="164" t="s">
        <v>11700</v>
      </c>
      <c r="D3725">
        <v>125.1</v>
      </c>
      <c r="E3725" s="4">
        <v>9275</v>
      </c>
      <c r="F3725">
        <f t="shared" si="116"/>
        <v>7</v>
      </c>
      <c r="G3725" s="6">
        <f t="shared" si="117"/>
        <v>2.9238940129502371</v>
      </c>
      <c r="H3725" s="4">
        <f>E3725*G3725*Inputs!$B$4/SUMPRODUCT($E$5:$E$6785,$G$5:$G$6785)</f>
        <v>12526.722507710621</v>
      </c>
    </row>
    <row r="3726" spans="1:8" x14ac:dyDescent="0.2">
      <c r="A3726" s="167" t="s">
        <v>7910</v>
      </c>
      <c r="B3726" s="163" t="s">
        <v>9097</v>
      </c>
      <c r="C3726" s="164" t="s">
        <v>9098</v>
      </c>
      <c r="D3726">
        <v>65.5</v>
      </c>
      <c r="E3726" s="4">
        <v>8720</v>
      </c>
      <c r="F3726">
        <f t="shared" si="116"/>
        <v>2</v>
      </c>
      <c r="G3726" s="6">
        <f t="shared" si="117"/>
        <v>1.195804741189294</v>
      </c>
      <c r="H3726" s="4">
        <f>E3726*G3726*Inputs!$B$4/SUMPRODUCT($E$5:$E$6785,$G$5:$G$6785)</f>
        <v>4816.5787873527997</v>
      </c>
    </row>
    <row r="3727" spans="1:8" x14ac:dyDescent="0.2">
      <c r="A3727" s="167" t="s">
        <v>7910</v>
      </c>
      <c r="B3727" s="163" t="s">
        <v>9099</v>
      </c>
      <c r="C3727" s="164" t="s">
        <v>9100</v>
      </c>
      <c r="D3727">
        <v>50.9</v>
      </c>
      <c r="E3727" s="4">
        <v>9275</v>
      </c>
      <c r="F3727">
        <f t="shared" si="116"/>
        <v>1</v>
      </c>
      <c r="G3727" s="6">
        <f t="shared" si="117"/>
        <v>1</v>
      </c>
      <c r="H3727" s="4">
        <f>E3727*G3727*Inputs!$B$4/SUMPRODUCT($E$5:$E$6785,$G$5:$G$6785)</f>
        <v>4284.2601175789669</v>
      </c>
    </row>
    <row r="3728" spans="1:8" x14ac:dyDescent="0.2">
      <c r="A3728" s="167" t="s">
        <v>7910</v>
      </c>
      <c r="B3728" s="163" t="s">
        <v>9101</v>
      </c>
      <c r="C3728" s="164" t="s">
        <v>9102</v>
      </c>
      <c r="D3728">
        <v>115</v>
      </c>
      <c r="E3728" s="4">
        <v>10211</v>
      </c>
      <c r="F3728">
        <f t="shared" si="116"/>
        <v>6</v>
      </c>
      <c r="G3728" s="6">
        <f t="shared" si="117"/>
        <v>2.4451266266449672</v>
      </c>
      <c r="H3728" s="4">
        <f>E3728*G3728*Inputs!$B$4/SUMPRODUCT($E$5:$E$6785,$G$5:$G$6785)</f>
        <v>11532.714580142965</v>
      </c>
    </row>
    <row r="3729" spans="1:8" x14ac:dyDescent="0.2">
      <c r="A3729" s="167" t="s">
        <v>7910</v>
      </c>
      <c r="B3729" s="163" t="s">
        <v>9103</v>
      </c>
      <c r="C3729" s="164" t="s">
        <v>11750</v>
      </c>
      <c r="D3729">
        <v>61.6</v>
      </c>
      <c r="E3729" s="4">
        <v>17649</v>
      </c>
      <c r="F3729">
        <f t="shared" si="116"/>
        <v>1</v>
      </c>
      <c r="G3729" s="6">
        <f t="shared" si="117"/>
        <v>1</v>
      </c>
      <c r="H3729" s="4">
        <f>E3729*G3729*Inputs!$B$4/SUMPRODUCT($E$5:$E$6785,$G$5:$G$6785)</f>
        <v>8152.33496659312</v>
      </c>
    </row>
    <row r="3730" spans="1:8" x14ac:dyDescent="0.2">
      <c r="A3730" s="167" t="s">
        <v>7910</v>
      </c>
      <c r="B3730" s="163" t="s">
        <v>11751</v>
      </c>
      <c r="C3730" s="164" t="s">
        <v>5374</v>
      </c>
      <c r="D3730">
        <v>100.6</v>
      </c>
      <c r="E3730" s="4">
        <v>8517</v>
      </c>
      <c r="F3730">
        <f t="shared" si="116"/>
        <v>5</v>
      </c>
      <c r="G3730" s="6">
        <f t="shared" si="117"/>
        <v>2.0447540826884101</v>
      </c>
      <c r="H3730" s="4">
        <f>E3730*G3730*Inputs!$B$4/SUMPRODUCT($E$5:$E$6785,$G$5:$G$6785)</f>
        <v>8044.3256613847252</v>
      </c>
    </row>
    <row r="3731" spans="1:8" x14ac:dyDescent="0.2">
      <c r="A3731" s="167" t="s">
        <v>7910</v>
      </c>
      <c r="B3731" s="163" t="s">
        <v>5375</v>
      </c>
      <c r="C3731" s="164" t="s">
        <v>5376</v>
      </c>
      <c r="D3731">
        <v>99.4</v>
      </c>
      <c r="E3731" s="4">
        <v>9185</v>
      </c>
      <c r="F3731">
        <f t="shared" si="116"/>
        <v>5</v>
      </c>
      <c r="G3731" s="6">
        <f t="shared" si="117"/>
        <v>2.0447540826884101</v>
      </c>
      <c r="H3731" s="4">
        <f>E3731*G3731*Inputs!$B$4/SUMPRODUCT($E$5:$E$6785,$G$5:$G$6785)</f>
        <v>8675.2531642384311</v>
      </c>
    </row>
    <row r="3732" spans="1:8" x14ac:dyDescent="0.2">
      <c r="A3732" s="167" t="s">
        <v>7910</v>
      </c>
      <c r="B3732" s="163" t="s">
        <v>5377</v>
      </c>
      <c r="C3732" s="164" t="s">
        <v>5378</v>
      </c>
      <c r="D3732">
        <v>101.6</v>
      </c>
      <c r="E3732" s="4">
        <v>9159</v>
      </c>
      <c r="F3732">
        <f t="shared" si="116"/>
        <v>5</v>
      </c>
      <c r="G3732" s="6">
        <f t="shared" si="117"/>
        <v>2.0447540826884101</v>
      </c>
      <c r="H3732" s="4">
        <f>E3732*G3732*Inputs!$B$4/SUMPRODUCT($E$5:$E$6785,$G$5:$G$6785)</f>
        <v>8650.696105744124</v>
      </c>
    </row>
    <row r="3733" spans="1:8" x14ac:dyDescent="0.2">
      <c r="A3733" s="167" t="s">
        <v>7910</v>
      </c>
      <c r="B3733" s="163" t="s">
        <v>5379</v>
      </c>
      <c r="C3733" s="164" t="s">
        <v>5380</v>
      </c>
      <c r="D3733">
        <v>96.8</v>
      </c>
      <c r="E3733" s="4">
        <v>8876</v>
      </c>
      <c r="F3733">
        <f t="shared" si="116"/>
        <v>4</v>
      </c>
      <c r="G3733" s="6">
        <f t="shared" si="117"/>
        <v>1.7099397688077311</v>
      </c>
      <c r="H3733" s="4">
        <f>E3733*G3733*Inputs!$B$4/SUMPRODUCT($E$5:$E$6785,$G$5:$G$6785)</f>
        <v>7010.6779813553385</v>
      </c>
    </row>
    <row r="3734" spans="1:8" x14ac:dyDescent="0.2">
      <c r="A3734" s="167" t="s">
        <v>7910</v>
      </c>
      <c r="B3734" s="163" t="s">
        <v>5381</v>
      </c>
      <c r="C3734" s="164" t="s">
        <v>5382</v>
      </c>
      <c r="D3734">
        <v>87.7</v>
      </c>
      <c r="E3734" s="4">
        <v>7699</v>
      </c>
      <c r="F3734">
        <f t="shared" si="116"/>
        <v>4</v>
      </c>
      <c r="G3734" s="6">
        <f t="shared" si="117"/>
        <v>1.7099397688077311</v>
      </c>
      <c r="H3734" s="4">
        <f>E3734*G3734*Inputs!$B$4/SUMPRODUCT($E$5:$E$6785,$G$5:$G$6785)</f>
        <v>6081.0285915338845</v>
      </c>
    </row>
    <row r="3735" spans="1:8" x14ac:dyDescent="0.2">
      <c r="A3735" s="167" t="s">
        <v>7910</v>
      </c>
      <c r="B3735" s="163" t="s">
        <v>5383</v>
      </c>
      <c r="C3735" s="164" t="s">
        <v>5384</v>
      </c>
      <c r="D3735">
        <v>74.900000000000006</v>
      </c>
      <c r="E3735" s="4">
        <v>8645</v>
      </c>
      <c r="F3735">
        <f t="shared" si="116"/>
        <v>3</v>
      </c>
      <c r="G3735" s="6">
        <f t="shared" si="117"/>
        <v>1.4299489790507947</v>
      </c>
      <c r="H3735" s="4">
        <f>E3735*G3735*Inputs!$B$4/SUMPRODUCT($E$5:$E$6785,$G$5:$G$6785)</f>
        <v>5710.1491514590944</v>
      </c>
    </row>
    <row r="3736" spans="1:8" x14ac:dyDescent="0.2">
      <c r="A3736" s="167" t="s">
        <v>7910</v>
      </c>
      <c r="B3736" s="163" t="s">
        <v>5385</v>
      </c>
      <c r="C3736" s="164" t="s">
        <v>5386</v>
      </c>
      <c r="D3736">
        <v>92.6</v>
      </c>
      <c r="E3736" s="4">
        <v>8746</v>
      </c>
      <c r="F3736">
        <f t="shared" si="116"/>
        <v>4</v>
      </c>
      <c r="G3736" s="6">
        <f t="shared" si="117"/>
        <v>1.7099397688077311</v>
      </c>
      <c r="H3736" s="4">
        <f>E3736*G3736*Inputs!$B$4/SUMPRODUCT($E$5:$E$6785,$G$5:$G$6785)</f>
        <v>6907.9979298032658</v>
      </c>
    </row>
    <row r="3737" spans="1:8" x14ac:dyDescent="0.2">
      <c r="A3737" s="167" t="s">
        <v>7910</v>
      </c>
      <c r="B3737" s="163" t="s">
        <v>5387</v>
      </c>
      <c r="C3737" s="164" t="s">
        <v>5388</v>
      </c>
      <c r="D3737">
        <v>81.7</v>
      </c>
      <c r="E3737" s="4">
        <v>8464</v>
      </c>
      <c r="F3737">
        <f t="shared" si="116"/>
        <v>3</v>
      </c>
      <c r="G3737" s="6">
        <f t="shared" si="117"/>
        <v>1.4299489790507947</v>
      </c>
      <c r="H3737" s="4">
        <f>E3737*G3737*Inputs!$B$4/SUMPRODUCT($E$5:$E$6785,$G$5:$G$6785)</f>
        <v>5590.5959997628424</v>
      </c>
    </row>
    <row r="3738" spans="1:8" x14ac:dyDescent="0.2">
      <c r="A3738" s="167" t="s">
        <v>7910</v>
      </c>
      <c r="B3738" s="163" t="s">
        <v>5389</v>
      </c>
      <c r="C3738" s="164" t="s">
        <v>5390</v>
      </c>
      <c r="D3738">
        <v>65.8</v>
      </c>
      <c r="E3738" s="4">
        <v>11791</v>
      </c>
      <c r="F3738">
        <f t="shared" si="116"/>
        <v>2</v>
      </c>
      <c r="G3738" s="6">
        <f t="shared" si="117"/>
        <v>1.195804741189294</v>
      </c>
      <c r="H3738" s="4">
        <f>E3738*G3738*Inputs!$B$4/SUMPRODUCT($E$5:$E$6785,$G$5:$G$6785)</f>
        <v>6512.8762020271633</v>
      </c>
    </row>
    <row r="3739" spans="1:8" x14ac:dyDescent="0.2">
      <c r="A3739" s="167" t="s">
        <v>7910</v>
      </c>
      <c r="B3739" s="163" t="s">
        <v>5391</v>
      </c>
      <c r="C3739" s="164" t="s">
        <v>5392</v>
      </c>
      <c r="D3739">
        <v>97.3</v>
      </c>
      <c r="E3739" s="4">
        <v>8449</v>
      </c>
      <c r="F3739">
        <f t="shared" si="116"/>
        <v>4</v>
      </c>
      <c r="G3739" s="6">
        <f t="shared" si="117"/>
        <v>1.7099397688077311</v>
      </c>
      <c r="H3739" s="4">
        <f>E3739*G3739*Inputs!$B$4/SUMPRODUCT($E$5:$E$6785,$G$5:$G$6785)</f>
        <v>6673.4135043343013</v>
      </c>
    </row>
    <row r="3740" spans="1:8" x14ac:dyDescent="0.2">
      <c r="A3740" s="167" t="s">
        <v>7910</v>
      </c>
      <c r="B3740" s="163" t="s">
        <v>5393</v>
      </c>
      <c r="C3740" s="164" t="s">
        <v>5394</v>
      </c>
      <c r="D3740">
        <v>66.2</v>
      </c>
      <c r="E3740" s="4">
        <v>10143</v>
      </c>
      <c r="F3740">
        <f t="shared" si="116"/>
        <v>2</v>
      </c>
      <c r="G3740" s="6">
        <f t="shared" si="117"/>
        <v>1.195804741189294</v>
      </c>
      <c r="H3740" s="4">
        <f>E3740*G3740*Inputs!$B$4/SUMPRODUCT($E$5:$E$6785,$G$5:$G$6785)</f>
        <v>5602.5870000136983</v>
      </c>
    </row>
    <row r="3741" spans="1:8" x14ac:dyDescent="0.2">
      <c r="A3741" s="167" t="s">
        <v>7910</v>
      </c>
      <c r="B3741" s="163" t="s">
        <v>5395</v>
      </c>
      <c r="C3741" s="164" t="s">
        <v>5396</v>
      </c>
      <c r="D3741">
        <v>83.6</v>
      </c>
      <c r="E3741" s="4">
        <v>11730</v>
      </c>
      <c r="F3741">
        <f t="shared" si="116"/>
        <v>3</v>
      </c>
      <c r="G3741" s="6">
        <f t="shared" si="117"/>
        <v>1.4299489790507947</v>
      </c>
      <c r="H3741" s="4">
        <f>E3741*G3741*Inputs!$B$4/SUMPRODUCT($E$5:$E$6785,$G$5:$G$6785)</f>
        <v>7747.8368474974186</v>
      </c>
    </row>
    <row r="3742" spans="1:8" x14ac:dyDescent="0.2">
      <c r="A3742" s="167" t="s">
        <v>7910</v>
      </c>
      <c r="B3742" s="163" t="s">
        <v>5397</v>
      </c>
      <c r="C3742" s="164" t="s">
        <v>5398</v>
      </c>
      <c r="D3742">
        <v>70.099999999999994</v>
      </c>
      <c r="E3742" s="4">
        <v>6444</v>
      </c>
      <c r="F3742">
        <f t="shared" si="116"/>
        <v>2</v>
      </c>
      <c r="G3742" s="6">
        <f t="shared" si="117"/>
        <v>1.195804741189294</v>
      </c>
      <c r="H3742" s="4">
        <f>E3742*G3742*Inputs!$B$4/SUMPRODUCT($E$5:$E$6785,$G$5:$G$6785)</f>
        <v>3559.4075350575049</v>
      </c>
    </row>
    <row r="3743" spans="1:8" x14ac:dyDescent="0.2">
      <c r="A3743" s="167" t="s">
        <v>7910</v>
      </c>
      <c r="B3743" s="163" t="s">
        <v>5399</v>
      </c>
      <c r="C3743" s="164" t="s">
        <v>5400</v>
      </c>
      <c r="D3743">
        <v>66.099999999999994</v>
      </c>
      <c r="E3743" s="4">
        <v>6420</v>
      </c>
      <c r="F3743">
        <f t="shared" si="116"/>
        <v>2</v>
      </c>
      <c r="G3743" s="6">
        <f t="shared" si="117"/>
        <v>1.195804741189294</v>
      </c>
      <c r="H3743" s="4">
        <f>E3743*G3743*Inputs!$B$4/SUMPRODUCT($E$5:$E$6785,$G$5:$G$6785)</f>
        <v>3546.1508961932313</v>
      </c>
    </row>
    <row r="3744" spans="1:8" x14ac:dyDescent="0.2">
      <c r="A3744" s="167" t="s">
        <v>7910</v>
      </c>
      <c r="B3744" s="163" t="s">
        <v>5401</v>
      </c>
      <c r="C3744" s="164" t="s">
        <v>5402</v>
      </c>
      <c r="D3744">
        <v>91.4</v>
      </c>
      <c r="E3744" s="4">
        <v>6316</v>
      </c>
      <c r="F3744">
        <f t="shared" si="116"/>
        <v>4</v>
      </c>
      <c r="G3744" s="6">
        <f t="shared" si="117"/>
        <v>1.7099397688077311</v>
      </c>
      <c r="H3744" s="4">
        <f>E3744*G3744*Inputs!$B$4/SUMPRODUCT($E$5:$E$6785,$G$5:$G$6785)</f>
        <v>4988.670812329915</v>
      </c>
    </row>
    <row r="3745" spans="1:8" x14ac:dyDescent="0.2">
      <c r="A3745" s="167" t="s">
        <v>7910</v>
      </c>
      <c r="B3745" s="163" t="s">
        <v>5403</v>
      </c>
      <c r="C3745" s="164" t="s">
        <v>5404</v>
      </c>
      <c r="D3745">
        <v>53</v>
      </c>
      <c r="E3745" s="4">
        <v>6428</v>
      </c>
      <c r="F3745">
        <f t="shared" si="116"/>
        <v>1</v>
      </c>
      <c r="G3745" s="6">
        <f t="shared" si="117"/>
        <v>1</v>
      </c>
      <c r="H3745" s="4">
        <f>E3745*G3745*Inputs!$B$4/SUMPRODUCT($E$5:$E$6785,$G$5:$G$6785)</f>
        <v>2969.1885752881508</v>
      </c>
    </row>
    <row r="3746" spans="1:8" x14ac:dyDescent="0.2">
      <c r="A3746" s="167" t="s">
        <v>7910</v>
      </c>
      <c r="B3746" s="163" t="s">
        <v>5405</v>
      </c>
      <c r="C3746" s="164" t="s">
        <v>5406</v>
      </c>
      <c r="D3746">
        <v>96.9</v>
      </c>
      <c r="E3746" s="4">
        <v>6191</v>
      </c>
      <c r="F3746">
        <f t="shared" si="116"/>
        <v>4</v>
      </c>
      <c r="G3746" s="6">
        <f t="shared" si="117"/>
        <v>1.7099397688077311</v>
      </c>
      <c r="H3746" s="4">
        <f>E3746*G3746*Inputs!$B$4/SUMPRODUCT($E$5:$E$6785,$G$5:$G$6785)</f>
        <v>4889.9399935298452</v>
      </c>
    </row>
    <row r="3747" spans="1:8" x14ac:dyDescent="0.2">
      <c r="A3747" s="167" t="s">
        <v>7910</v>
      </c>
      <c r="B3747" s="163" t="s">
        <v>5407</v>
      </c>
      <c r="C3747" s="164" t="s">
        <v>5408</v>
      </c>
      <c r="D3747">
        <v>117.5</v>
      </c>
      <c r="E3747" s="4">
        <v>10073</v>
      </c>
      <c r="F3747">
        <f t="shared" si="116"/>
        <v>6</v>
      </c>
      <c r="G3747" s="6">
        <f t="shared" si="117"/>
        <v>2.4451266266449672</v>
      </c>
      <c r="H3747" s="4">
        <f>E3747*G3747*Inputs!$B$4/SUMPRODUCT($E$5:$E$6785,$G$5:$G$6785)</f>
        <v>11376.851823110381</v>
      </c>
    </row>
    <row r="3748" spans="1:8" x14ac:dyDescent="0.2">
      <c r="A3748" s="167" t="s">
        <v>7910</v>
      </c>
      <c r="B3748" s="163" t="s">
        <v>5409</v>
      </c>
      <c r="C3748" s="164" t="s">
        <v>5410</v>
      </c>
      <c r="D3748">
        <v>116.9</v>
      </c>
      <c r="E3748" s="4">
        <v>12409</v>
      </c>
      <c r="F3748">
        <f t="shared" si="116"/>
        <v>6</v>
      </c>
      <c r="G3748" s="6">
        <f t="shared" si="117"/>
        <v>2.4451266266449672</v>
      </c>
      <c r="H3748" s="4">
        <f>E3748*G3748*Inputs!$B$4/SUMPRODUCT($E$5:$E$6785,$G$5:$G$6785)</f>
        <v>14015.224289980812</v>
      </c>
    </row>
    <row r="3749" spans="1:8" x14ac:dyDescent="0.2">
      <c r="A3749" s="167" t="s">
        <v>7910</v>
      </c>
      <c r="B3749" s="163" t="s">
        <v>5411</v>
      </c>
      <c r="C3749" s="164" t="s">
        <v>5412</v>
      </c>
      <c r="D3749">
        <v>105.3</v>
      </c>
      <c r="E3749" s="4">
        <v>9326</v>
      </c>
      <c r="F3749">
        <f t="shared" si="116"/>
        <v>5</v>
      </c>
      <c r="G3749" s="6">
        <f t="shared" si="117"/>
        <v>2.0447540826884101</v>
      </c>
      <c r="H3749" s="4">
        <f>E3749*G3749*Inputs!$B$4/SUMPRODUCT($E$5:$E$6785,$G$5:$G$6785)</f>
        <v>8808.4279814575511</v>
      </c>
    </row>
    <row r="3750" spans="1:8" x14ac:dyDescent="0.2">
      <c r="A3750" s="167" t="s">
        <v>7910</v>
      </c>
      <c r="B3750" s="163" t="s">
        <v>5413</v>
      </c>
      <c r="C3750" s="164" t="s">
        <v>5414</v>
      </c>
      <c r="D3750">
        <v>92.7</v>
      </c>
      <c r="E3750" s="4">
        <v>7308</v>
      </c>
      <c r="F3750">
        <f t="shared" si="116"/>
        <v>4</v>
      </c>
      <c r="G3750" s="6">
        <f t="shared" si="117"/>
        <v>1.7099397688077311</v>
      </c>
      <c r="H3750" s="4">
        <f>E3750*G3750*Inputs!$B$4/SUMPRODUCT($E$5:$E$6785,$G$5:$G$6785)</f>
        <v>5772.1985903272671</v>
      </c>
    </row>
    <row r="3751" spans="1:8" x14ac:dyDescent="0.2">
      <c r="A3751" s="167" t="s">
        <v>7910</v>
      </c>
      <c r="B3751" s="163" t="s">
        <v>5415</v>
      </c>
      <c r="C3751" s="164" t="s">
        <v>5416</v>
      </c>
      <c r="D3751">
        <v>104.4</v>
      </c>
      <c r="E3751" s="4">
        <v>10729</v>
      </c>
      <c r="F3751">
        <f t="shared" si="116"/>
        <v>5</v>
      </c>
      <c r="G3751" s="6">
        <f t="shared" si="117"/>
        <v>2.0447540826884101</v>
      </c>
      <c r="H3751" s="4">
        <f>E3751*G3751*Inputs!$B$4/SUMPRODUCT($E$5:$E$6785,$G$5:$G$6785)</f>
        <v>10133.564637900285</v>
      </c>
    </row>
    <row r="3752" spans="1:8" x14ac:dyDescent="0.2">
      <c r="A3752" s="167" t="s">
        <v>7910</v>
      </c>
      <c r="B3752" s="163" t="s">
        <v>5417</v>
      </c>
      <c r="C3752" s="164" t="s">
        <v>5418</v>
      </c>
      <c r="D3752">
        <v>116.8</v>
      </c>
      <c r="E3752" s="4">
        <v>7139</v>
      </c>
      <c r="F3752">
        <f t="shared" si="116"/>
        <v>6</v>
      </c>
      <c r="G3752" s="6">
        <f t="shared" si="117"/>
        <v>2.4451266266449672</v>
      </c>
      <c r="H3752" s="4">
        <f>E3752*G3752*Inputs!$B$4/SUMPRODUCT($E$5:$E$6785,$G$5:$G$6785)</f>
        <v>8063.074075765413</v>
      </c>
    </row>
    <row r="3753" spans="1:8" x14ac:dyDescent="0.2">
      <c r="A3753" s="167" t="s">
        <v>7910</v>
      </c>
      <c r="B3753" s="163" t="s">
        <v>5419</v>
      </c>
      <c r="C3753" s="164" t="s">
        <v>5420</v>
      </c>
      <c r="D3753">
        <v>95.6</v>
      </c>
      <c r="E3753" s="4">
        <v>5797</v>
      </c>
      <c r="F3753">
        <f t="shared" si="116"/>
        <v>4</v>
      </c>
      <c r="G3753" s="6">
        <f t="shared" si="117"/>
        <v>1.7099397688077311</v>
      </c>
      <c r="H3753" s="4">
        <f>E3753*G3753*Inputs!$B$4/SUMPRODUCT($E$5:$E$6785,$G$5:$G$6785)</f>
        <v>4578.7404526720256</v>
      </c>
    </row>
    <row r="3754" spans="1:8" x14ac:dyDescent="0.2">
      <c r="A3754" s="167" t="s">
        <v>7910</v>
      </c>
      <c r="B3754" s="163" t="s">
        <v>5421</v>
      </c>
      <c r="C3754" s="164" t="s">
        <v>5422</v>
      </c>
      <c r="D3754">
        <v>86</v>
      </c>
      <c r="E3754" s="4">
        <v>6790</v>
      </c>
      <c r="F3754">
        <f t="shared" si="116"/>
        <v>3</v>
      </c>
      <c r="G3754" s="6">
        <f t="shared" si="117"/>
        <v>1.4299489790507947</v>
      </c>
      <c r="H3754" s="4">
        <f>E3754*G3754*Inputs!$B$4/SUMPRODUCT($E$5:$E$6785,$G$5:$G$6785)</f>
        <v>4484.8944752350781</v>
      </c>
    </row>
    <row r="3755" spans="1:8" x14ac:dyDescent="0.2">
      <c r="A3755" s="167" t="s">
        <v>7910</v>
      </c>
      <c r="B3755" s="163" t="s">
        <v>5423</v>
      </c>
      <c r="C3755" s="164" t="s">
        <v>5424</v>
      </c>
      <c r="D3755">
        <v>87.5</v>
      </c>
      <c r="E3755" s="4">
        <v>6354</v>
      </c>
      <c r="F3755">
        <f t="shared" si="116"/>
        <v>4</v>
      </c>
      <c r="G3755" s="6">
        <f t="shared" si="117"/>
        <v>1.7099397688077311</v>
      </c>
      <c r="H3755" s="4">
        <f>E3755*G3755*Inputs!$B$4/SUMPRODUCT($E$5:$E$6785,$G$5:$G$6785)</f>
        <v>5018.6849812451364</v>
      </c>
    </row>
    <row r="3756" spans="1:8" x14ac:dyDescent="0.2">
      <c r="A3756" s="167" t="s">
        <v>7910</v>
      </c>
      <c r="B3756" s="163" t="s">
        <v>5425</v>
      </c>
      <c r="C3756" s="164" t="s">
        <v>5426</v>
      </c>
      <c r="D3756">
        <v>91.3</v>
      </c>
      <c r="E3756" s="4">
        <v>9811</v>
      </c>
      <c r="F3756">
        <f t="shared" si="116"/>
        <v>4</v>
      </c>
      <c r="G3756" s="6">
        <f t="shared" si="117"/>
        <v>1.7099397688077311</v>
      </c>
      <c r="H3756" s="4">
        <f>E3756*G3756*Inputs!$B$4/SUMPRODUCT($E$5:$E$6785,$G$5:$G$6785)</f>
        <v>7749.1845059798607</v>
      </c>
    </row>
    <row r="3757" spans="1:8" x14ac:dyDescent="0.2">
      <c r="A3757" s="167" t="s">
        <v>7910</v>
      </c>
      <c r="B3757" s="163" t="s">
        <v>5427</v>
      </c>
      <c r="C3757" s="164" t="s">
        <v>5428</v>
      </c>
      <c r="D3757">
        <v>83</v>
      </c>
      <c r="E3757" s="4">
        <v>10877</v>
      </c>
      <c r="F3757">
        <f t="shared" si="116"/>
        <v>3</v>
      </c>
      <c r="G3757" s="6">
        <f t="shared" si="117"/>
        <v>1.4299489790507947</v>
      </c>
      <c r="H3757" s="4">
        <f>E3757*G3757*Inputs!$B$4/SUMPRODUCT($E$5:$E$6785,$G$5:$G$6785)</f>
        <v>7184.4178508294481</v>
      </c>
    </row>
    <row r="3758" spans="1:8" x14ac:dyDescent="0.2">
      <c r="A3758" s="167" t="s">
        <v>7910</v>
      </c>
      <c r="B3758" s="163" t="s">
        <v>5429</v>
      </c>
      <c r="C3758" s="164" t="s">
        <v>5430</v>
      </c>
      <c r="D3758">
        <v>78.2</v>
      </c>
      <c r="E3758" s="4">
        <v>5788</v>
      </c>
      <c r="F3758">
        <f t="shared" si="116"/>
        <v>3</v>
      </c>
      <c r="G3758" s="6">
        <f t="shared" si="117"/>
        <v>1.4299489790507947</v>
      </c>
      <c r="H3758" s="4">
        <f>E3758*G3758*Inputs!$B$4/SUMPRODUCT($E$5:$E$6785,$G$5:$G$6785)</f>
        <v>3823.0587956790328</v>
      </c>
    </row>
    <row r="3759" spans="1:8" x14ac:dyDescent="0.2">
      <c r="A3759" s="167" t="s">
        <v>7910</v>
      </c>
      <c r="B3759" s="163" t="s">
        <v>5431</v>
      </c>
      <c r="C3759" s="164" t="s">
        <v>5432</v>
      </c>
      <c r="D3759">
        <v>96.6</v>
      </c>
      <c r="E3759" s="4">
        <v>8678</v>
      </c>
      <c r="F3759">
        <f t="shared" si="116"/>
        <v>4</v>
      </c>
      <c r="G3759" s="6">
        <f t="shared" si="117"/>
        <v>1.7099397688077311</v>
      </c>
      <c r="H3759" s="4">
        <f>E3759*G3759*Inputs!$B$4/SUMPRODUCT($E$5:$E$6785,$G$5:$G$6785)</f>
        <v>6854.2883643760297</v>
      </c>
    </row>
    <row r="3760" spans="1:8" x14ac:dyDescent="0.2">
      <c r="A3760" s="167" t="s">
        <v>7910</v>
      </c>
      <c r="B3760" s="163" t="s">
        <v>5433</v>
      </c>
      <c r="C3760" s="164" t="s">
        <v>5434</v>
      </c>
      <c r="D3760">
        <v>79.5</v>
      </c>
      <c r="E3760" s="4">
        <v>6722</v>
      </c>
      <c r="F3760">
        <f t="shared" si="116"/>
        <v>3</v>
      </c>
      <c r="G3760" s="6">
        <f t="shared" si="117"/>
        <v>1.4299489790507947</v>
      </c>
      <c r="H3760" s="4">
        <f>E3760*G3760*Inputs!$B$4/SUMPRODUCT($E$5:$E$6785,$G$5:$G$6785)</f>
        <v>4439.979479017702</v>
      </c>
    </row>
    <row r="3761" spans="1:8" x14ac:dyDescent="0.2">
      <c r="A3761" s="167" t="s">
        <v>7910</v>
      </c>
      <c r="B3761" s="163" t="s">
        <v>5435</v>
      </c>
      <c r="C3761" s="164" t="s">
        <v>5436</v>
      </c>
      <c r="D3761">
        <v>68.8</v>
      </c>
      <c r="E3761" s="4">
        <v>6146</v>
      </c>
      <c r="F3761">
        <f t="shared" si="116"/>
        <v>2</v>
      </c>
      <c r="G3761" s="6">
        <f t="shared" si="117"/>
        <v>1.195804741189294</v>
      </c>
      <c r="H3761" s="4">
        <f>E3761*G3761*Inputs!$B$4/SUMPRODUCT($E$5:$E$6785,$G$5:$G$6785)</f>
        <v>3394.8042691594392</v>
      </c>
    </row>
    <row r="3762" spans="1:8" x14ac:dyDescent="0.2">
      <c r="A3762" s="167" t="s">
        <v>7910</v>
      </c>
      <c r="B3762" s="163" t="s">
        <v>5437</v>
      </c>
      <c r="C3762" s="164" t="s">
        <v>5438</v>
      </c>
      <c r="D3762">
        <v>76.900000000000006</v>
      </c>
      <c r="E3762" s="4">
        <v>9397</v>
      </c>
      <c r="F3762">
        <f t="shared" si="116"/>
        <v>3</v>
      </c>
      <c r="G3762" s="6">
        <f t="shared" si="117"/>
        <v>1.4299489790507947</v>
      </c>
      <c r="H3762" s="4">
        <f>E3762*G3762*Inputs!$B$4/SUMPRODUCT($E$5:$E$6785,$G$5:$G$6785)</f>
        <v>6206.8561684512561</v>
      </c>
    </row>
    <row r="3763" spans="1:8" x14ac:dyDescent="0.2">
      <c r="A3763" s="167" t="s">
        <v>7910</v>
      </c>
      <c r="B3763" s="163" t="s">
        <v>5439</v>
      </c>
      <c r="C3763" s="164" t="s">
        <v>11780</v>
      </c>
      <c r="D3763">
        <v>84.4</v>
      </c>
      <c r="E3763" s="4">
        <v>6031</v>
      </c>
      <c r="F3763">
        <f t="shared" si="116"/>
        <v>3</v>
      </c>
      <c r="G3763" s="6">
        <f t="shared" si="117"/>
        <v>1.4299489790507947</v>
      </c>
      <c r="H3763" s="4">
        <f>E3763*G3763*Inputs!$B$4/SUMPRODUCT($E$5:$E$6785,$G$5:$G$6785)</f>
        <v>3983.5638556911281</v>
      </c>
    </row>
    <row r="3764" spans="1:8" x14ac:dyDescent="0.2">
      <c r="A3764" s="167" t="s">
        <v>7910</v>
      </c>
      <c r="B3764" s="163" t="s">
        <v>11781</v>
      </c>
      <c r="C3764" s="164" t="s">
        <v>11782</v>
      </c>
      <c r="D3764">
        <v>144.1</v>
      </c>
      <c r="E3764" s="4">
        <v>8130</v>
      </c>
      <c r="F3764">
        <f t="shared" si="116"/>
        <v>8</v>
      </c>
      <c r="G3764" s="6">
        <f t="shared" si="117"/>
        <v>3.4964063234208851</v>
      </c>
      <c r="H3764" s="4">
        <f>E3764*G3764*Inputs!$B$4/SUMPRODUCT($E$5:$E$6785,$G$5:$G$6785)</f>
        <v>13130.29112365292</v>
      </c>
    </row>
    <row r="3765" spans="1:8" x14ac:dyDescent="0.2">
      <c r="A3765" s="167" t="s">
        <v>7910</v>
      </c>
      <c r="B3765" s="163" t="s">
        <v>11783</v>
      </c>
      <c r="C3765" s="164" t="s">
        <v>11784</v>
      </c>
      <c r="D3765">
        <v>79.3</v>
      </c>
      <c r="E3765" s="4">
        <v>5952</v>
      </c>
      <c r="F3765">
        <f t="shared" si="116"/>
        <v>3</v>
      </c>
      <c r="G3765" s="6">
        <f t="shared" si="117"/>
        <v>1.4299489790507947</v>
      </c>
      <c r="H3765" s="4">
        <f>E3765*G3765*Inputs!$B$4/SUMPRODUCT($E$5:$E$6785,$G$5:$G$6785)</f>
        <v>3931.3831983209402</v>
      </c>
    </row>
    <row r="3766" spans="1:8" x14ac:dyDescent="0.2">
      <c r="A3766" s="167" t="s">
        <v>7910</v>
      </c>
      <c r="B3766" s="163" t="s">
        <v>11785</v>
      </c>
      <c r="C3766" s="164" t="s">
        <v>11786</v>
      </c>
      <c r="D3766">
        <v>68.2</v>
      </c>
      <c r="E3766" s="4">
        <v>9223</v>
      </c>
      <c r="F3766">
        <f t="shared" si="116"/>
        <v>2</v>
      </c>
      <c r="G3766" s="6">
        <f t="shared" si="117"/>
        <v>1.195804741189294</v>
      </c>
      <c r="H3766" s="4">
        <f>E3766*G3766*Inputs!$B$4/SUMPRODUCT($E$5:$E$6785,$G$5:$G$6785)</f>
        <v>5094.4158435498712</v>
      </c>
    </row>
    <row r="3767" spans="1:8" x14ac:dyDescent="0.2">
      <c r="A3767" s="167" t="s">
        <v>7910</v>
      </c>
      <c r="B3767" s="163" t="s">
        <v>11787</v>
      </c>
      <c r="C3767" s="164" t="s">
        <v>11788</v>
      </c>
      <c r="D3767">
        <v>81</v>
      </c>
      <c r="E3767" s="4">
        <v>9811</v>
      </c>
      <c r="F3767">
        <f t="shared" si="116"/>
        <v>3</v>
      </c>
      <c r="G3767" s="6">
        <f t="shared" si="117"/>
        <v>1.4299489790507947</v>
      </c>
      <c r="H3767" s="4">
        <f>E3767*G3767*Inputs!$B$4/SUMPRODUCT($E$5:$E$6785,$G$5:$G$6785)</f>
        <v>6480.3092336570471</v>
      </c>
    </row>
    <row r="3768" spans="1:8" x14ac:dyDescent="0.2">
      <c r="A3768" s="167" t="s">
        <v>7910</v>
      </c>
      <c r="B3768" s="163" t="s">
        <v>11789</v>
      </c>
      <c r="C3768" s="164" t="s">
        <v>11790</v>
      </c>
      <c r="D3768">
        <v>88.4</v>
      </c>
      <c r="E3768" s="4">
        <v>9416</v>
      </c>
      <c r="F3768">
        <f t="shared" si="116"/>
        <v>4</v>
      </c>
      <c r="G3768" s="6">
        <f t="shared" si="117"/>
        <v>1.7099397688077311</v>
      </c>
      <c r="H3768" s="4">
        <f>E3768*G3768*Inputs!$B$4/SUMPRODUCT($E$5:$E$6785,$G$5:$G$6785)</f>
        <v>7437.1951185716398</v>
      </c>
    </row>
    <row r="3769" spans="1:8" x14ac:dyDescent="0.2">
      <c r="A3769" s="167" t="s">
        <v>7910</v>
      </c>
      <c r="B3769" s="163" t="s">
        <v>11791</v>
      </c>
      <c r="C3769" s="164" t="s">
        <v>11792</v>
      </c>
      <c r="D3769">
        <v>84.6</v>
      </c>
      <c r="E3769" s="4">
        <v>6511</v>
      </c>
      <c r="F3769">
        <f t="shared" si="116"/>
        <v>3</v>
      </c>
      <c r="G3769" s="6">
        <f t="shared" si="117"/>
        <v>1.4299489790507947</v>
      </c>
      <c r="H3769" s="4">
        <f>E3769*G3769*Inputs!$B$4/SUMPRODUCT($E$5:$E$6785,$G$5:$G$6785)</f>
        <v>4300.6108878137838</v>
      </c>
    </row>
    <row r="3770" spans="1:8" x14ac:dyDescent="0.2">
      <c r="A3770" s="167" t="s">
        <v>7910</v>
      </c>
      <c r="B3770" s="163" t="s">
        <v>11793</v>
      </c>
      <c r="C3770" s="164" t="s">
        <v>11794</v>
      </c>
      <c r="D3770">
        <v>85.4</v>
      </c>
      <c r="E3770" s="4">
        <v>6601</v>
      </c>
      <c r="F3770">
        <f t="shared" si="116"/>
        <v>3</v>
      </c>
      <c r="G3770" s="6">
        <f t="shared" si="117"/>
        <v>1.4299489790507947</v>
      </c>
      <c r="H3770" s="4">
        <f>E3770*G3770*Inputs!$B$4/SUMPRODUCT($E$5:$E$6785,$G$5:$G$6785)</f>
        <v>4360.0572063367827</v>
      </c>
    </row>
    <row r="3771" spans="1:8" x14ac:dyDescent="0.2">
      <c r="A3771" s="167" t="s">
        <v>7910</v>
      </c>
      <c r="B3771" s="163" t="s">
        <v>11795</v>
      </c>
      <c r="C3771" s="164" t="s">
        <v>11796</v>
      </c>
      <c r="D3771">
        <v>55.4</v>
      </c>
      <c r="E3771" s="4">
        <v>6542</v>
      </c>
      <c r="F3771">
        <f t="shared" si="116"/>
        <v>1</v>
      </c>
      <c r="G3771" s="6">
        <f t="shared" si="117"/>
        <v>1</v>
      </c>
      <c r="H3771" s="4">
        <f>E3771*G3771*Inputs!$B$4/SUMPRODUCT($E$5:$E$6785,$G$5:$G$6785)</f>
        <v>3021.8468667602806</v>
      </c>
    </row>
    <row r="3772" spans="1:8" x14ac:dyDescent="0.2">
      <c r="A3772" s="167" t="s">
        <v>7910</v>
      </c>
      <c r="B3772" s="163" t="s">
        <v>11797</v>
      </c>
      <c r="C3772" s="164" t="s">
        <v>11798</v>
      </c>
      <c r="D3772">
        <v>62.1</v>
      </c>
      <c r="E3772" s="4">
        <v>9063</v>
      </c>
      <c r="F3772">
        <f t="shared" si="116"/>
        <v>2</v>
      </c>
      <c r="G3772" s="6">
        <f t="shared" si="117"/>
        <v>1.195804741189294</v>
      </c>
      <c r="H3772" s="4">
        <f>E3772*G3772*Inputs!$B$4/SUMPRODUCT($E$5:$E$6785,$G$5:$G$6785)</f>
        <v>5006.0382511213793</v>
      </c>
    </row>
    <row r="3773" spans="1:8" x14ac:dyDescent="0.2">
      <c r="A3773" s="167" t="s">
        <v>7910</v>
      </c>
      <c r="B3773" s="163" t="s">
        <v>11799</v>
      </c>
      <c r="C3773" s="164" t="s">
        <v>11800</v>
      </c>
      <c r="D3773">
        <v>78.3</v>
      </c>
      <c r="E3773" s="4">
        <v>6772</v>
      </c>
      <c r="F3773">
        <f t="shared" si="116"/>
        <v>3</v>
      </c>
      <c r="G3773" s="6">
        <f t="shared" si="117"/>
        <v>1.4299489790507947</v>
      </c>
      <c r="H3773" s="4">
        <f>E3773*G3773*Inputs!$B$4/SUMPRODUCT($E$5:$E$6785,$G$5:$G$6785)</f>
        <v>4473.0052115304788</v>
      </c>
    </row>
    <row r="3774" spans="1:8" x14ac:dyDescent="0.2">
      <c r="A3774" s="167" t="s">
        <v>7910</v>
      </c>
      <c r="B3774" s="163" t="s">
        <v>11801</v>
      </c>
      <c r="C3774" s="164" t="s">
        <v>11802</v>
      </c>
      <c r="D3774">
        <v>70.7</v>
      </c>
      <c r="E3774" s="4">
        <v>7073</v>
      </c>
      <c r="F3774">
        <f t="shared" si="116"/>
        <v>2</v>
      </c>
      <c r="G3774" s="6">
        <f t="shared" si="117"/>
        <v>1.195804741189294</v>
      </c>
      <c r="H3774" s="4">
        <f>E3774*G3774*Inputs!$B$4/SUMPRODUCT($E$5:$E$6785,$G$5:$G$6785)</f>
        <v>3906.841945292013</v>
      </c>
    </row>
    <row r="3775" spans="1:8" x14ac:dyDescent="0.2">
      <c r="A3775" s="167" t="s">
        <v>7910</v>
      </c>
      <c r="B3775" s="163" t="s">
        <v>11803</v>
      </c>
      <c r="C3775" s="164" t="s">
        <v>11804</v>
      </c>
      <c r="D3775">
        <v>94.7</v>
      </c>
      <c r="E3775" s="4">
        <v>5991</v>
      </c>
      <c r="F3775">
        <f t="shared" si="116"/>
        <v>4</v>
      </c>
      <c r="G3775" s="6">
        <f t="shared" si="117"/>
        <v>1.7099397688077311</v>
      </c>
      <c r="H3775" s="4">
        <f>E3775*G3775*Inputs!$B$4/SUMPRODUCT($E$5:$E$6785,$G$5:$G$6785)</f>
        <v>4731.9706834497347</v>
      </c>
    </row>
    <row r="3776" spans="1:8" x14ac:dyDescent="0.2">
      <c r="A3776" s="167" t="s">
        <v>7910</v>
      </c>
      <c r="B3776" s="163" t="s">
        <v>11805</v>
      </c>
      <c r="C3776" s="164" t="s">
        <v>11806</v>
      </c>
      <c r="D3776">
        <v>59</v>
      </c>
      <c r="E3776" s="4">
        <v>6756</v>
      </c>
      <c r="F3776">
        <f t="shared" si="116"/>
        <v>1</v>
      </c>
      <c r="G3776" s="6">
        <f t="shared" si="117"/>
        <v>1</v>
      </c>
      <c r="H3776" s="4">
        <f>E3776*G3776*Inputs!$B$4/SUMPRODUCT($E$5:$E$6785,$G$5:$G$6785)</f>
        <v>3120.6966419798923</v>
      </c>
    </row>
    <row r="3777" spans="1:8" x14ac:dyDescent="0.2">
      <c r="A3777" s="167" t="s">
        <v>7910</v>
      </c>
      <c r="B3777" s="163" t="s">
        <v>11807</v>
      </c>
      <c r="C3777" s="164" t="s">
        <v>11808</v>
      </c>
      <c r="D3777">
        <v>101</v>
      </c>
      <c r="E3777" s="4">
        <v>10307</v>
      </c>
      <c r="F3777">
        <f t="shared" si="116"/>
        <v>5</v>
      </c>
      <c r="G3777" s="6">
        <f t="shared" si="117"/>
        <v>2.0447540826884101</v>
      </c>
      <c r="H3777" s="4">
        <f>E3777*G3777*Inputs!$B$4/SUMPRODUCT($E$5:$E$6785,$G$5:$G$6785)</f>
        <v>9734.9846884927065</v>
      </c>
    </row>
    <row r="3778" spans="1:8" x14ac:dyDescent="0.2">
      <c r="A3778" s="167" t="s">
        <v>7910</v>
      </c>
      <c r="B3778" s="163" t="s">
        <v>11809</v>
      </c>
      <c r="C3778" s="164" t="s">
        <v>11810</v>
      </c>
      <c r="D3778">
        <v>121.2</v>
      </c>
      <c r="E3778" s="4">
        <v>5514</v>
      </c>
      <c r="F3778">
        <f t="shared" si="116"/>
        <v>6</v>
      </c>
      <c r="G3778" s="6">
        <f t="shared" si="117"/>
        <v>2.4451266266449672</v>
      </c>
      <c r="H3778" s="4">
        <f>E3778*G3778*Inputs!$B$4/SUMPRODUCT($E$5:$E$6785,$G$5:$G$6785)</f>
        <v>6227.7336396933024</v>
      </c>
    </row>
    <row r="3779" spans="1:8" x14ac:dyDescent="0.2">
      <c r="A3779" s="167" t="s">
        <v>7910</v>
      </c>
      <c r="B3779" s="163" t="s">
        <v>11811</v>
      </c>
      <c r="C3779" s="164" t="s">
        <v>11812</v>
      </c>
      <c r="D3779">
        <v>71.599999999999994</v>
      </c>
      <c r="E3779" s="4">
        <v>6911</v>
      </c>
      <c r="F3779">
        <f t="shared" si="116"/>
        <v>2</v>
      </c>
      <c r="G3779" s="6">
        <f t="shared" si="117"/>
        <v>1.195804741189294</v>
      </c>
      <c r="H3779" s="4">
        <f>E3779*G3779*Inputs!$B$4/SUMPRODUCT($E$5:$E$6785,$G$5:$G$6785)</f>
        <v>3817.3596329581651</v>
      </c>
    </row>
    <row r="3780" spans="1:8" x14ac:dyDescent="0.2">
      <c r="A3780" s="167" t="s">
        <v>7910</v>
      </c>
      <c r="B3780" s="163" t="s">
        <v>11813</v>
      </c>
      <c r="C3780" s="164" t="s">
        <v>11814</v>
      </c>
      <c r="D3780">
        <v>72</v>
      </c>
      <c r="E3780" s="4">
        <v>6942</v>
      </c>
      <c r="F3780">
        <f t="shared" si="116"/>
        <v>2</v>
      </c>
      <c r="G3780" s="6">
        <f t="shared" si="117"/>
        <v>1.195804741189294</v>
      </c>
      <c r="H3780" s="4">
        <f>E3780*G3780*Inputs!$B$4/SUMPRODUCT($E$5:$E$6785,$G$5:$G$6785)</f>
        <v>3834.4827914911857</v>
      </c>
    </row>
    <row r="3781" spans="1:8" x14ac:dyDescent="0.2">
      <c r="A3781" s="167" t="s">
        <v>7910</v>
      </c>
      <c r="B3781" s="163" t="s">
        <v>11815</v>
      </c>
      <c r="C3781" s="164" t="s">
        <v>11816</v>
      </c>
      <c r="D3781">
        <v>87.3</v>
      </c>
      <c r="E3781" s="4">
        <v>6844</v>
      </c>
      <c r="F3781">
        <f t="shared" si="116"/>
        <v>4</v>
      </c>
      <c r="G3781" s="6">
        <f t="shared" si="117"/>
        <v>1.7099397688077311</v>
      </c>
      <c r="H3781" s="4">
        <f>E3781*G3781*Inputs!$B$4/SUMPRODUCT($E$5:$E$6785,$G$5:$G$6785)</f>
        <v>5405.7097909414078</v>
      </c>
    </row>
    <row r="3782" spans="1:8" x14ac:dyDescent="0.2">
      <c r="A3782" s="167" t="s">
        <v>7910</v>
      </c>
      <c r="B3782" s="163" t="s">
        <v>11817</v>
      </c>
      <c r="C3782" s="164" t="s">
        <v>11818</v>
      </c>
      <c r="D3782">
        <v>88.5</v>
      </c>
      <c r="E3782" s="4">
        <v>5423</v>
      </c>
      <c r="F3782">
        <f t="shared" ref="F3782:F3845" si="118">VLOOKUP(D3782,$K$5:$L$15,2)</f>
        <v>4</v>
      </c>
      <c r="G3782" s="6">
        <f t="shared" ref="G3782:G3845" si="119">VLOOKUP(F3782,$L$5:$M$15,2,0)</f>
        <v>1.7099397688077311</v>
      </c>
      <c r="H3782" s="4">
        <f>E3782*G3782*Inputs!$B$4/SUMPRODUCT($E$5:$E$6785,$G$5:$G$6785)</f>
        <v>4283.3378428222177</v>
      </c>
    </row>
    <row r="3783" spans="1:8" x14ac:dyDescent="0.2">
      <c r="A3783" s="167" t="s">
        <v>7910</v>
      </c>
      <c r="B3783" s="163" t="s">
        <v>11819</v>
      </c>
      <c r="C3783" s="164" t="s">
        <v>11820</v>
      </c>
      <c r="D3783">
        <v>90.5</v>
      </c>
      <c r="E3783" s="4">
        <v>5052</v>
      </c>
      <c r="F3783">
        <f t="shared" si="118"/>
        <v>4</v>
      </c>
      <c r="G3783" s="6">
        <f t="shared" si="119"/>
        <v>1.7099397688077311</v>
      </c>
      <c r="H3783" s="4">
        <f>E3783*G3783*Inputs!$B$4/SUMPRODUCT($E$5:$E$6785,$G$5:$G$6785)</f>
        <v>3990.3047726236114</v>
      </c>
    </row>
    <row r="3784" spans="1:8" x14ac:dyDescent="0.2">
      <c r="A3784" s="167" t="s">
        <v>7910</v>
      </c>
      <c r="B3784" s="163" t="s">
        <v>11821</v>
      </c>
      <c r="C3784" s="164" t="s">
        <v>11822</v>
      </c>
      <c r="D3784">
        <v>69.8</v>
      </c>
      <c r="E3784" s="4">
        <v>9852</v>
      </c>
      <c r="F3784">
        <f t="shared" si="118"/>
        <v>2</v>
      </c>
      <c r="G3784" s="6">
        <f t="shared" si="119"/>
        <v>1.195804741189294</v>
      </c>
      <c r="H3784" s="4">
        <f>E3784*G3784*Inputs!$B$4/SUMPRODUCT($E$5:$E$6785,$G$5:$G$6785)</f>
        <v>5441.8502537843797</v>
      </c>
    </row>
    <row r="3785" spans="1:8" x14ac:dyDescent="0.2">
      <c r="A3785" s="167" t="s">
        <v>7910</v>
      </c>
      <c r="B3785" s="163" t="s">
        <v>11823</v>
      </c>
      <c r="C3785" s="164" t="s">
        <v>11824</v>
      </c>
      <c r="D3785">
        <v>77.400000000000006</v>
      </c>
      <c r="E3785" s="4">
        <v>5965</v>
      </c>
      <c r="F3785">
        <f t="shared" si="118"/>
        <v>3</v>
      </c>
      <c r="G3785" s="6">
        <f t="shared" si="119"/>
        <v>1.4299489790507947</v>
      </c>
      <c r="H3785" s="4">
        <f>E3785*G3785*Inputs!$B$4/SUMPRODUCT($E$5:$E$6785,$G$5:$G$6785)</f>
        <v>3939.969888774262</v>
      </c>
    </row>
    <row r="3786" spans="1:8" x14ac:dyDescent="0.2">
      <c r="A3786" s="167" t="s">
        <v>7910</v>
      </c>
      <c r="B3786" s="163" t="s">
        <v>11825</v>
      </c>
      <c r="C3786" s="164" t="s">
        <v>11826</v>
      </c>
      <c r="D3786">
        <v>71.3</v>
      </c>
      <c r="E3786" s="4">
        <v>14953</v>
      </c>
      <c r="F3786">
        <f t="shared" si="118"/>
        <v>2</v>
      </c>
      <c r="G3786" s="6">
        <f t="shared" si="119"/>
        <v>1.195804741189294</v>
      </c>
      <c r="H3786" s="4">
        <f>E3786*G3786*Inputs!$B$4/SUMPRODUCT($E$5:$E$6785,$G$5:$G$6785)</f>
        <v>8259.4383723952324</v>
      </c>
    </row>
    <row r="3787" spans="1:8" x14ac:dyDescent="0.2">
      <c r="A3787" s="167" t="s">
        <v>7910</v>
      </c>
      <c r="B3787" s="163" t="s">
        <v>11827</v>
      </c>
      <c r="C3787" s="164" t="s">
        <v>11828</v>
      </c>
      <c r="D3787">
        <v>48.8</v>
      </c>
      <c r="E3787" s="4">
        <v>6590</v>
      </c>
      <c r="F3787">
        <f t="shared" si="118"/>
        <v>1</v>
      </c>
      <c r="G3787" s="6">
        <f t="shared" si="119"/>
        <v>1</v>
      </c>
      <c r="H3787" s="4">
        <f>E3787*G3787*Inputs!$B$4/SUMPRODUCT($E$5:$E$6785,$G$5:$G$6785)</f>
        <v>3044.0187789590718</v>
      </c>
    </row>
    <row r="3788" spans="1:8" x14ac:dyDescent="0.2">
      <c r="A3788" s="167" t="s">
        <v>7910</v>
      </c>
      <c r="B3788" s="163" t="s">
        <v>11829</v>
      </c>
      <c r="C3788" s="164" t="s">
        <v>11830</v>
      </c>
      <c r="D3788">
        <v>43.4</v>
      </c>
      <c r="E3788" s="4">
        <v>8500</v>
      </c>
      <c r="F3788">
        <f t="shared" si="118"/>
        <v>1</v>
      </c>
      <c r="G3788" s="6">
        <f t="shared" si="119"/>
        <v>1</v>
      </c>
      <c r="H3788" s="4">
        <f>E3788*G3788*Inputs!$B$4/SUMPRODUCT($E$5:$E$6785,$G$5:$G$6785)</f>
        <v>3926.2761185359805</v>
      </c>
    </row>
    <row r="3789" spans="1:8" x14ac:dyDescent="0.2">
      <c r="A3789" s="167" t="s">
        <v>7910</v>
      </c>
      <c r="B3789" s="163" t="s">
        <v>11831</v>
      </c>
      <c r="C3789" s="164" t="s">
        <v>11975</v>
      </c>
      <c r="D3789">
        <v>79.5</v>
      </c>
      <c r="E3789" s="4">
        <v>8409</v>
      </c>
      <c r="F3789">
        <f t="shared" si="118"/>
        <v>3</v>
      </c>
      <c r="G3789" s="6">
        <f t="shared" si="119"/>
        <v>1.4299489790507947</v>
      </c>
      <c r="H3789" s="4">
        <f>E3789*G3789*Inputs!$B$4/SUMPRODUCT($E$5:$E$6785,$G$5:$G$6785)</f>
        <v>5554.2676939987878</v>
      </c>
    </row>
    <row r="3790" spans="1:8" x14ac:dyDescent="0.2">
      <c r="A3790" s="167" t="s">
        <v>7910</v>
      </c>
      <c r="B3790" s="163" t="s">
        <v>11976</v>
      </c>
      <c r="C3790" s="164" t="s">
        <v>11977</v>
      </c>
      <c r="D3790">
        <v>63.1</v>
      </c>
      <c r="E3790" s="4">
        <v>5949</v>
      </c>
      <c r="F3790">
        <f t="shared" si="118"/>
        <v>2</v>
      </c>
      <c r="G3790" s="6">
        <f t="shared" si="119"/>
        <v>1.195804741189294</v>
      </c>
      <c r="H3790" s="4">
        <f>E3790*G3790*Inputs!$B$4/SUMPRODUCT($E$5:$E$6785,$G$5:$G$6785)</f>
        <v>3285.9893584818587</v>
      </c>
    </row>
    <row r="3791" spans="1:8" x14ac:dyDescent="0.2">
      <c r="A3791" s="167" t="s">
        <v>7910</v>
      </c>
      <c r="B3791" s="163" t="s">
        <v>11978</v>
      </c>
      <c r="C3791" s="164" t="s">
        <v>11848</v>
      </c>
      <c r="D3791">
        <v>74.5</v>
      </c>
      <c r="E3791" s="4">
        <v>7284</v>
      </c>
      <c r="F3791">
        <f t="shared" si="118"/>
        <v>3</v>
      </c>
      <c r="G3791" s="6">
        <f t="shared" si="119"/>
        <v>1.4299489790507947</v>
      </c>
      <c r="H3791" s="4">
        <f>E3791*G3791*Inputs!$B$4/SUMPRODUCT($E$5:$E$6785,$G$5:$G$6785)</f>
        <v>4811.1887124613122</v>
      </c>
    </row>
    <row r="3792" spans="1:8" x14ac:dyDescent="0.2">
      <c r="A3792" s="167" t="s">
        <v>7910</v>
      </c>
      <c r="B3792" s="163" t="s">
        <v>11849</v>
      </c>
      <c r="C3792" s="164" t="s">
        <v>11850</v>
      </c>
      <c r="D3792">
        <v>57</v>
      </c>
      <c r="E3792" s="4">
        <v>6326</v>
      </c>
      <c r="F3792">
        <f t="shared" si="118"/>
        <v>1</v>
      </c>
      <c r="G3792" s="6">
        <f t="shared" si="119"/>
        <v>1</v>
      </c>
      <c r="H3792" s="4">
        <f>E3792*G3792*Inputs!$B$4/SUMPRODUCT($E$5:$E$6785,$G$5:$G$6785)</f>
        <v>2922.0732618657189</v>
      </c>
    </row>
    <row r="3793" spans="1:8" x14ac:dyDescent="0.2">
      <c r="A3793" s="167" t="s">
        <v>7910</v>
      </c>
      <c r="B3793" s="163" t="s">
        <v>11851</v>
      </c>
      <c r="C3793" s="164" t="s">
        <v>12612</v>
      </c>
      <c r="D3793">
        <v>82.6</v>
      </c>
      <c r="E3793" s="4">
        <v>7140</v>
      </c>
      <c r="F3793">
        <f t="shared" si="118"/>
        <v>3</v>
      </c>
      <c r="G3793" s="6">
        <f t="shared" si="119"/>
        <v>1.4299489790507947</v>
      </c>
      <c r="H3793" s="4">
        <f>E3793*G3793*Inputs!$B$4/SUMPRODUCT($E$5:$E$6785,$G$5:$G$6785)</f>
        <v>4716.0746028245158</v>
      </c>
    </row>
    <row r="3794" spans="1:8" x14ac:dyDescent="0.2">
      <c r="A3794" s="167" t="s">
        <v>7910</v>
      </c>
      <c r="B3794" s="163" t="s">
        <v>12613</v>
      </c>
      <c r="C3794" s="164" t="s">
        <v>12614</v>
      </c>
      <c r="D3794">
        <v>59.5</v>
      </c>
      <c r="E3794" s="4">
        <v>9387</v>
      </c>
      <c r="F3794">
        <f t="shared" si="118"/>
        <v>1</v>
      </c>
      <c r="G3794" s="6">
        <f t="shared" si="119"/>
        <v>1</v>
      </c>
      <c r="H3794" s="4">
        <f>E3794*G3794*Inputs!$B$4/SUMPRODUCT($E$5:$E$6785,$G$5:$G$6785)</f>
        <v>4335.9945793761472</v>
      </c>
    </row>
    <row r="3795" spans="1:8" x14ac:dyDescent="0.2">
      <c r="A3795" s="167" t="s">
        <v>7910</v>
      </c>
      <c r="B3795" s="163" t="s">
        <v>12615</v>
      </c>
      <c r="C3795" s="164" t="s">
        <v>12616</v>
      </c>
      <c r="D3795">
        <v>63</v>
      </c>
      <c r="E3795" s="4">
        <v>7649</v>
      </c>
      <c r="F3795">
        <f t="shared" si="118"/>
        <v>2</v>
      </c>
      <c r="G3795" s="6">
        <f t="shared" si="119"/>
        <v>1.195804741189294</v>
      </c>
      <c r="H3795" s="4">
        <f>E3795*G3795*Inputs!$B$4/SUMPRODUCT($E$5:$E$6785,$G$5:$G$6785)</f>
        <v>4225.0012780345833</v>
      </c>
    </row>
    <row r="3796" spans="1:8" x14ac:dyDescent="0.2">
      <c r="A3796" s="167" t="s">
        <v>7910</v>
      </c>
      <c r="B3796" s="163" t="s">
        <v>12617</v>
      </c>
      <c r="C3796" s="164" t="s">
        <v>12618</v>
      </c>
      <c r="D3796">
        <v>79.099999999999994</v>
      </c>
      <c r="E3796" s="4">
        <v>9289</v>
      </c>
      <c r="F3796">
        <f t="shared" si="118"/>
        <v>3</v>
      </c>
      <c r="G3796" s="6">
        <f t="shared" si="119"/>
        <v>1.4299489790507947</v>
      </c>
      <c r="H3796" s="4">
        <f>E3796*G3796*Inputs!$B$4/SUMPRODUCT($E$5:$E$6785,$G$5:$G$6785)</f>
        <v>6135.5205862236589</v>
      </c>
    </row>
    <row r="3797" spans="1:8" x14ac:dyDescent="0.2">
      <c r="A3797" s="167" t="s">
        <v>7910</v>
      </c>
      <c r="B3797" s="163" t="s">
        <v>12619</v>
      </c>
      <c r="C3797" s="164" t="s">
        <v>12620</v>
      </c>
      <c r="D3797">
        <v>69.7</v>
      </c>
      <c r="E3797" s="4">
        <v>7941</v>
      </c>
      <c r="F3797">
        <f t="shared" si="118"/>
        <v>2</v>
      </c>
      <c r="G3797" s="6">
        <f t="shared" si="119"/>
        <v>1.195804741189294</v>
      </c>
      <c r="H3797" s="4">
        <f>E3797*G3797*Inputs!$B$4/SUMPRODUCT($E$5:$E$6785,$G$5:$G$6785)</f>
        <v>4386.2903842165806</v>
      </c>
    </row>
    <row r="3798" spans="1:8" x14ac:dyDescent="0.2">
      <c r="A3798" s="167" t="s">
        <v>12623</v>
      </c>
      <c r="B3798" s="163" t="s">
        <v>12621</v>
      </c>
      <c r="C3798" s="164" t="s">
        <v>12622</v>
      </c>
      <c r="D3798">
        <v>78.8</v>
      </c>
      <c r="E3798" s="4">
        <v>8407</v>
      </c>
      <c r="F3798">
        <f t="shared" si="118"/>
        <v>3</v>
      </c>
      <c r="G3798" s="6">
        <f t="shared" si="119"/>
        <v>1.4299489790507947</v>
      </c>
      <c r="H3798" s="4">
        <f>E3798*G3798*Inputs!$B$4/SUMPRODUCT($E$5:$E$6785,$G$5:$G$6785)</f>
        <v>5552.9466646982773</v>
      </c>
    </row>
    <row r="3799" spans="1:8" x14ac:dyDescent="0.2">
      <c r="A3799" s="167" t="s">
        <v>12623</v>
      </c>
      <c r="B3799" s="163" t="s">
        <v>12624</v>
      </c>
      <c r="C3799" s="164" t="s">
        <v>12625</v>
      </c>
      <c r="D3799">
        <v>76</v>
      </c>
      <c r="E3799" s="4">
        <v>5571</v>
      </c>
      <c r="F3799">
        <f t="shared" si="118"/>
        <v>3</v>
      </c>
      <c r="G3799" s="6">
        <f t="shared" si="119"/>
        <v>1.4299489790507947</v>
      </c>
      <c r="H3799" s="4">
        <f>E3799*G3799*Inputs!$B$4/SUMPRODUCT($E$5:$E$6785,$G$5:$G$6785)</f>
        <v>3679.727116573582</v>
      </c>
    </row>
    <row r="3800" spans="1:8" x14ac:dyDescent="0.2">
      <c r="A3800" s="167" t="s">
        <v>12623</v>
      </c>
      <c r="B3800" s="163" t="s">
        <v>12626</v>
      </c>
      <c r="C3800" s="164" t="s">
        <v>12627</v>
      </c>
      <c r="D3800">
        <v>99</v>
      </c>
      <c r="E3800" s="4">
        <v>7099</v>
      </c>
      <c r="F3800">
        <f t="shared" si="118"/>
        <v>4</v>
      </c>
      <c r="G3800" s="6">
        <f t="shared" si="119"/>
        <v>1.7099397688077311</v>
      </c>
      <c r="H3800" s="4">
        <f>E3800*G3800*Inputs!$B$4/SUMPRODUCT($E$5:$E$6785,$G$5:$G$6785)</f>
        <v>5607.1206612935493</v>
      </c>
    </row>
    <row r="3801" spans="1:8" x14ac:dyDescent="0.2">
      <c r="A3801" s="167" t="s">
        <v>12623</v>
      </c>
      <c r="B3801" s="163" t="s">
        <v>12628</v>
      </c>
      <c r="C3801" s="164" t="s">
        <v>12629</v>
      </c>
      <c r="D3801">
        <v>90.4</v>
      </c>
      <c r="E3801" s="4">
        <v>9151</v>
      </c>
      <c r="F3801">
        <f t="shared" si="118"/>
        <v>4</v>
      </c>
      <c r="G3801" s="6">
        <f t="shared" si="119"/>
        <v>1.7099397688077311</v>
      </c>
      <c r="H3801" s="4">
        <f>E3801*G3801*Inputs!$B$4/SUMPRODUCT($E$5:$E$6785,$G$5:$G$6785)</f>
        <v>7227.8857827154916</v>
      </c>
    </row>
    <row r="3802" spans="1:8" x14ac:dyDescent="0.2">
      <c r="A3802" s="167" t="s">
        <v>12623</v>
      </c>
      <c r="B3802" s="163" t="s">
        <v>1884</v>
      </c>
      <c r="C3802" s="164" t="s">
        <v>1885</v>
      </c>
      <c r="D3802">
        <v>145.9</v>
      </c>
      <c r="E3802" s="4">
        <v>6082</v>
      </c>
      <c r="F3802">
        <f t="shared" si="118"/>
        <v>8</v>
      </c>
      <c r="G3802" s="6">
        <f t="shared" si="119"/>
        <v>3.4964063234208851</v>
      </c>
      <c r="H3802" s="4">
        <f>E3802*G3802*Inputs!$B$4/SUMPRODUCT($E$5:$E$6785,$G$5:$G$6785)</f>
        <v>9822.6851923809427</v>
      </c>
    </row>
    <row r="3803" spans="1:8" x14ac:dyDescent="0.2">
      <c r="A3803" s="167" t="s">
        <v>12623</v>
      </c>
      <c r="B3803" s="163" t="s">
        <v>1886</v>
      </c>
      <c r="C3803" s="164" t="s">
        <v>1887</v>
      </c>
      <c r="D3803">
        <v>139</v>
      </c>
      <c r="E3803" s="4">
        <v>6776</v>
      </c>
      <c r="F3803">
        <f t="shared" si="118"/>
        <v>8</v>
      </c>
      <c r="G3803" s="6">
        <f t="shared" si="119"/>
        <v>3.4964063234208851</v>
      </c>
      <c r="H3803" s="4">
        <f>E3803*G3803*Inputs!$B$4/SUMPRODUCT($E$5:$E$6785,$G$5:$G$6785)</f>
        <v>10943.524311669396</v>
      </c>
    </row>
    <row r="3804" spans="1:8" x14ac:dyDescent="0.2">
      <c r="A3804" s="167" t="s">
        <v>12623</v>
      </c>
      <c r="B3804" s="163" t="s">
        <v>1888</v>
      </c>
      <c r="C3804" s="164" t="s">
        <v>1889</v>
      </c>
      <c r="D3804">
        <v>64.900000000000006</v>
      </c>
      <c r="E3804" s="4">
        <v>5854</v>
      </c>
      <c r="F3804">
        <f t="shared" si="118"/>
        <v>2</v>
      </c>
      <c r="G3804" s="6">
        <f t="shared" si="119"/>
        <v>1.195804741189294</v>
      </c>
      <c r="H3804" s="4">
        <f>E3804*G3804*Inputs!$B$4/SUMPRODUCT($E$5:$E$6785,$G$5:$G$6785)</f>
        <v>3233.5151629774418</v>
      </c>
    </row>
    <row r="3805" spans="1:8" x14ac:dyDescent="0.2">
      <c r="A3805" s="167" t="s">
        <v>12623</v>
      </c>
      <c r="B3805" s="163" t="s">
        <v>1890</v>
      </c>
      <c r="C3805" s="164" t="s">
        <v>1891</v>
      </c>
      <c r="D3805">
        <v>72.3</v>
      </c>
      <c r="E3805" s="4">
        <v>7088</v>
      </c>
      <c r="F3805">
        <f t="shared" si="118"/>
        <v>2</v>
      </c>
      <c r="G3805" s="6">
        <f t="shared" si="119"/>
        <v>1.195804741189294</v>
      </c>
      <c r="H3805" s="4">
        <f>E3805*G3805*Inputs!$B$4/SUMPRODUCT($E$5:$E$6785,$G$5:$G$6785)</f>
        <v>3915.1273445821839</v>
      </c>
    </row>
    <row r="3806" spans="1:8" x14ac:dyDescent="0.2">
      <c r="A3806" s="167" t="s">
        <v>12623</v>
      </c>
      <c r="B3806" s="163" t="s">
        <v>1892</v>
      </c>
      <c r="C3806" s="164" t="s">
        <v>1893</v>
      </c>
      <c r="D3806">
        <v>165.4</v>
      </c>
      <c r="E3806" s="4">
        <v>6745</v>
      </c>
      <c r="F3806">
        <f t="shared" si="118"/>
        <v>9</v>
      </c>
      <c r="G3806" s="6">
        <f t="shared" si="119"/>
        <v>4.1810192586709229</v>
      </c>
      <c r="H3806" s="4">
        <f>E3806*G3806*Inputs!$B$4/SUMPRODUCT($E$5:$E$6785,$G$5:$G$6785)</f>
        <v>13026.448737442777</v>
      </c>
    </row>
    <row r="3807" spans="1:8" x14ac:dyDescent="0.2">
      <c r="A3807" s="167" t="s">
        <v>12623</v>
      </c>
      <c r="B3807" s="163" t="s">
        <v>1894</v>
      </c>
      <c r="C3807" s="164" t="s">
        <v>1895</v>
      </c>
      <c r="D3807">
        <v>94.9</v>
      </c>
      <c r="E3807" s="4">
        <v>8948</v>
      </c>
      <c r="F3807">
        <f t="shared" si="118"/>
        <v>4</v>
      </c>
      <c r="G3807" s="6">
        <f t="shared" si="119"/>
        <v>1.7099397688077311</v>
      </c>
      <c r="H3807" s="4">
        <f>E3807*G3807*Inputs!$B$4/SUMPRODUCT($E$5:$E$6785,$G$5:$G$6785)</f>
        <v>7067.546932984179</v>
      </c>
    </row>
    <row r="3808" spans="1:8" x14ac:dyDescent="0.2">
      <c r="A3808" s="167" t="s">
        <v>12623</v>
      </c>
      <c r="B3808" s="163" t="s">
        <v>1896</v>
      </c>
      <c r="C3808" s="164" t="s">
        <v>1897</v>
      </c>
      <c r="D3808">
        <v>100.8</v>
      </c>
      <c r="E3808" s="4">
        <v>6715</v>
      </c>
      <c r="F3808">
        <f t="shared" si="118"/>
        <v>5</v>
      </c>
      <c r="G3808" s="6">
        <f t="shared" si="119"/>
        <v>2.0447540826884101</v>
      </c>
      <c r="H3808" s="4">
        <f>E3808*G3808*Inputs!$B$4/SUMPRODUCT($E$5:$E$6785,$G$5:$G$6785)</f>
        <v>6342.3326072793752</v>
      </c>
    </row>
    <row r="3809" spans="1:8" x14ac:dyDescent="0.2">
      <c r="A3809" s="167" t="s">
        <v>12623</v>
      </c>
      <c r="B3809" s="163" t="s">
        <v>1898</v>
      </c>
      <c r="C3809" s="164" t="s">
        <v>1899</v>
      </c>
      <c r="D3809">
        <v>90.9</v>
      </c>
      <c r="E3809" s="4">
        <v>6040</v>
      </c>
      <c r="F3809">
        <f t="shared" si="118"/>
        <v>4</v>
      </c>
      <c r="G3809" s="6">
        <f t="shared" si="119"/>
        <v>1.7099397688077311</v>
      </c>
      <c r="H3809" s="4">
        <f>E3809*G3809*Inputs!$B$4/SUMPRODUCT($E$5:$E$6785,$G$5:$G$6785)</f>
        <v>4770.6731644193615</v>
      </c>
    </row>
    <row r="3810" spans="1:8" x14ac:dyDescent="0.2">
      <c r="A3810" s="167" t="s">
        <v>12623</v>
      </c>
      <c r="B3810" s="163" t="s">
        <v>1900</v>
      </c>
      <c r="C3810" s="164" t="s">
        <v>1901</v>
      </c>
      <c r="D3810">
        <v>87.4</v>
      </c>
      <c r="E3810" s="4">
        <v>5492</v>
      </c>
      <c r="F3810">
        <f t="shared" si="118"/>
        <v>4</v>
      </c>
      <c r="G3810" s="6">
        <f t="shared" si="119"/>
        <v>1.7099397688077311</v>
      </c>
      <c r="H3810" s="4">
        <f>E3810*G3810*Inputs!$B$4/SUMPRODUCT($E$5:$E$6785,$G$5:$G$6785)</f>
        <v>4337.8372547998561</v>
      </c>
    </row>
    <row r="3811" spans="1:8" x14ac:dyDescent="0.2">
      <c r="A3811" s="167" t="s">
        <v>12623</v>
      </c>
      <c r="B3811" s="163" t="s">
        <v>1902</v>
      </c>
      <c r="C3811" s="164" t="s">
        <v>1903</v>
      </c>
      <c r="D3811">
        <v>74.900000000000006</v>
      </c>
      <c r="E3811" s="4">
        <v>8062</v>
      </c>
      <c r="F3811">
        <f t="shared" si="118"/>
        <v>3</v>
      </c>
      <c r="G3811" s="6">
        <f t="shared" si="119"/>
        <v>1.4299489790507947</v>
      </c>
      <c r="H3811" s="4">
        <f>E3811*G3811*Inputs!$B$4/SUMPRODUCT($E$5:$E$6785,$G$5:$G$6785)</f>
        <v>5325.0691103601175</v>
      </c>
    </row>
    <row r="3812" spans="1:8" x14ac:dyDescent="0.2">
      <c r="A3812" s="167" t="s">
        <v>12623</v>
      </c>
      <c r="B3812" s="163" t="s">
        <v>1904</v>
      </c>
      <c r="C3812" s="164" t="s">
        <v>12473</v>
      </c>
      <c r="D3812">
        <v>107.1</v>
      </c>
      <c r="E3812" s="4">
        <v>6252</v>
      </c>
      <c r="F3812">
        <f t="shared" si="118"/>
        <v>5</v>
      </c>
      <c r="G3812" s="6">
        <f t="shared" si="119"/>
        <v>2.0447540826884101</v>
      </c>
      <c r="H3812" s="4">
        <f>E3812*G3812*Inputs!$B$4/SUMPRODUCT($E$5:$E$6785,$G$5:$G$6785)</f>
        <v>5905.0280656307741</v>
      </c>
    </row>
    <row r="3813" spans="1:8" x14ac:dyDescent="0.2">
      <c r="A3813" s="167" t="s">
        <v>12623</v>
      </c>
      <c r="B3813" s="163" t="s">
        <v>12474</v>
      </c>
      <c r="C3813" s="164" t="s">
        <v>12475</v>
      </c>
      <c r="D3813">
        <v>68.599999999999994</v>
      </c>
      <c r="E3813" s="4">
        <v>7199</v>
      </c>
      <c r="F3813">
        <f t="shared" si="118"/>
        <v>2</v>
      </c>
      <c r="G3813" s="6">
        <f t="shared" si="119"/>
        <v>1.195804741189294</v>
      </c>
      <c r="H3813" s="4">
        <f>E3813*G3813*Inputs!$B$4/SUMPRODUCT($E$5:$E$6785,$G$5:$G$6785)</f>
        <v>3976.4392993294505</v>
      </c>
    </row>
    <row r="3814" spans="1:8" x14ac:dyDescent="0.2">
      <c r="A3814" s="167" t="s">
        <v>12623</v>
      </c>
      <c r="B3814" s="163" t="s">
        <v>12476</v>
      </c>
      <c r="C3814" s="164" t="s">
        <v>12477</v>
      </c>
      <c r="D3814">
        <v>80.8</v>
      </c>
      <c r="E3814" s="4">
        <v>7715</v>
      </c>
      <c r="F3814">
        <f t="shared" si="118"/>
        <v>3</v>
      </c>
      <c r="G3814" s="6">
        <f t="shared" si="119"/>
        <v>1.4299489790507947</v>
      </c>
      <c r="H3814" s="4">
        <f>E3814*G3814*Inputs!$B$4/SUMPRODUCT($E$5:$E$6785,$G$5:$G$6785)</f>
        <v>5095.8705267214473</v>
      </c>
    </row>
    <row r="3815" spans="1:8" x14ac:dyDescent="0.2">
      <c r="A3815" s="167" t="s">
        <v>12480</v>
      </c>
      <c r="B3815" s="163" t="s">
        <v>12478</v>
      </c>
      <c r="C3815" s="164" t="s">
        <v>12479</v>
      </c>
      <c r="D3815">
        <v>58.7</v>
      </c>
      <c r="E3815" s="4">
        <v>5751</v>
      </c>
      <c r="F3815">
        <f t="shared" si="118"/>
        <v>1</v>
      </c>
      <c r="G3815" s="6">
        <f t="shared" si="119"/>
        <v>1</v>
      </c>
      <c r="H3815" s="4">
        <f>E3815*G3815*Inputs!$B$4/SUMPRODUCT($E$5:$E$6785,$G$5:$G$6785)</f>
        <v>2656.4722303176968</v>
      </c>
    </row>
    <row r="3816" spans="1:8" x14ac:dyDescent="0.2">
      <c r="A3816" s="167" t="s">
        <v>12480</v>
      </c>
      <c r="B3816" s="163" t="s">
        <v>12481</v>
      </c>
      <c r="C3816" s="164" t="s">
        <v>12482</v>
      </c>
      <c r="D3816">
        <v>62.6</v>
      </c>
      <c r="E3816" s="4">
        <v>5603</v>
      </c>
      <c r="F3816">
        <f t="shared" si="118"/>
        <v>2</v>
      </c>
      <c r="G3816" s="6">
        <f t="shared" si="119"/>
        <v>1.195804741189294</v>
      </c>
      <c r="H3816" s="4">
        <f>E3816*G3816*Inputs!$B$4/SUMPRODUCT($E$5:$E$6785,$G$5:$G$6785)</f>
        <v>3094.8728148552455</v>
      </c>
    </row>
    <row r="3817" spans="1:8" x14ac:dyDescent="0.2">
      <c r="A3817" s="167" t="s">
        <v>12480</v>
      </c>
      <c r="B3817" s="163" t="s">
        <v>12483</v>
      </c>
      <c r="C3817" s="164" t="s">
        <v>12484</v>
      </c>
      <c r="D3817">
        <v>97.6</v>
      </c>
      <c r="E3817" s="4">
        <v>6140</v>
      </c>
      <c r="F3817">
        <f t="shared" si="118"/>
        <v>4</v>
      </c>
      <c r="G3817" s="6">
        <f t="shared" si="119"/>
        <v>1.7099397688077311</v>
      </c>
      <c r="H3817" s="4">
        <f>E3817*G3817*Inputs!$B$4/SUMPRODUCT($E$5:$E$6785,$G$5:$G$6785)</f>
        <v>4849.6578194594167</v>
      </c>
    </row>
    <row r="3818" spans="1:8" x14ac:dyDescent="0.2">
      <c r="A3818" s="167" t="s">
        <v>12480</v>
      </c>
      <c r="B3818" s="163" t="s">
        <v>12485</v>
      </c>
      <c r="C3818" s="164" t="s">
        <v>12486</v>
      </c>
      <c r="D3818">
        <v>124.2</v>
      </c>
      <c r="E3818" s="4">
        <v>7314</v>
      </c>
      <c r="F3818">
        <f t="shared" si="118"/>
        <v>7</v>
      </c>
      <c r="G3818" s="6">
        <f t="shared" si="119"/>
        <v>2.9238940129502371</v>
      </c>
      <c r="H3818" s="4">
        <f>E3818*G3818*Inputs!$B$4/SUMPRODUCT($E$5:$E$6785,$G$5:$G$6785)</f>
        <v>9878.2154632232305</v>
      </c>
    </row>
    <row r="3819" spans="1:8" x14ac:dyDescent="0.2">
      <c r="A3819" s="167" t="s">
        <v>12480</v>
      </c>
      <c r="B3819" s="163" t="s">
        <v>12487</v>
      </c>
      <c r="C3819" s="164" t="s">
        <v>12488</v>
      </c>
      <c r="D3819">
        <v>102.9</v>
      </c>
      <c r="E3819" s="4">
        <v>6884</v>
      </c>
      <c r="F3819">
        <f t="shared" si="118"/>
        <v>5</v>
      </c>
      <c r="G3819" s="6">
        <f t="shared" si="119"/>
        <v>2.0447540826884101</v>
      </c>
      <c r="H3819" s="4">
        <f>E3819*G3819*Inputs!$B$4/SUMPRODUCT($E$5:$E$6785,$G$5:$G$6785)</f>
        <v>6501.9534874923638</v>
      </c>
    </row>
    <row r="3820" spans="1:8" x14ac:dyDescent="0.2">
      <c r="A3820" s="167" t="s">
        <v>12480</v>
      </c>
      <c r="B3820" s="163" t="s">
        <v>12489</v>
      </c>
      <c r="C3820" s="164" t="s">
        <v>6555</v>
      </c>
      <c r="D3820">
        <v>105.1</v>
      </c>
      <c r="E3820" s="4">
        <v>6575</v>
      </c>
      <c r="F3820">
        <f t="shared" si="118"/>
        <v>5</v>
      </c>
      <c r="G3820" s="6">
        <f t="shared" si="119"/>
        <v>2.0447540826884101</v>
      </c>
      <c r="H3820" s="4">
        <f>E3820*G3820*Inputs!$B$4/SUMPRODUCT($E$5:$E$6785,$G$5:$G$6785)</f>
        <v>6210.1022923100363</v>
      </c>
    </row>
    <row r="3821" spans="1:8" x14ac:dyDescent="0.2">
      <c r="A3821" s="167" t="s">
        <v>12480</v>
      </c>
      <c r="B3821" s="163" t="s">
        <v>6556</v>
      </c>
      <c r="C3821" s="164" t="s">
        <v>6557</v>
      </c>
      <c r="D3821">
        <v>79.7</v>
      </c>
      <c r="E3821" s="4">
        <v>7116</v>
      </c>
      <c r="F3821">
        <f t="shared" si="118"/>
        <v>3</v>
      </c>
      <c r="G3821" s="6">
        <f t="shared" si="119"/>
        <v>1.4299489790507947</v>
      </c>
      <c r="H3821" s="4">
        <f>E3821*G3821*Inputs!$B$4/SUMPRODUCT($E$5:$E$6785,$G$5:$G$6785)</f>
        <v>4700.2222512183826</v>
      </c>
    </row>
    <row r="3822" spans="1:8" x14ac:dyDescent="0.2">
      <c r="A3822" s="167" t="s">
        <v>12480</v>
      </c>
      <c r="B3822" s="163" t="s">
        <v>6558</v>
      </c>
      <c r="C3822" s="164" t="s">
        <v>6559</v>
      </c>
      <c r="D3822">
        <v>85.7</v>
      </c>
      <c r="E3822" s="4">
        <v>5709</v>
      </c>
      <c r="F3822">
        <f t="shared" si="118"/>
        <v>3</v>
      </c>
      <c r="G3822" s="6">
        <f t="shared" si="119"/>
        <v>1.4299489790507947</v>
      </c>
      <c r="H3822" s="4">
        <f>E3822*G3822*Inputs!$B$4/SUMPRODUCT($E$5:$E$6785,$G$5:$G$6785)</f>
        <v>3770.8781383088453</v>
      </c>
    </row>
    <row r="3823" spans="1:8" x14ac:dyDescent="0.2">
      <c r="A3823" s="167" t="s">
        <v>12480</v>
      </c>
      <c r="B3823" s="163" t="s">
        <v>6560</v>
      </c>
      <c r="C3823" s="164" t="s">
        <v>6561</v>
      </c>
      <c r="D3823">
        <v>72.900000000000006</v>
      </c>
      <c r="E3823" s="4">
        <v>5739</v>
      </c>
      <c r="F3823">
        <f t="shared" si="118"/>
        <v>2</v>
      </c>
      <c r="G3823" s="6">
        <f t="shared" si="119"/>
        <v>1.195804741189294</v>
      </c>
      <c r="H3823" s="4">
        <f>E3823*G3823*Inputs!$B$4/SUMPRODUCT($E$5:$E$6785,$G$5:$G$6785)</f>
        <v>3169.9937684194629</v>
      </c>
    </row>
    <row r="3824" spans="1:8" x14ac:dyDescent="0.2">
      <c r="A3824" s="167" t="s">
        <v>12480</v>
      </c>
      <c r="B3824" s="163" t="s">
        <v>6562</v>
      </c>
      <c r="C3824" s="164" t="s">
        <v>6563</v>
      </c>
      <c r="D3824">
        <v>83.8</v>
      </c>
      <c r="E3824" s="4">
        <v>6891</v>
      </c>
      <c r="F3824">
        <f t="shared" si="118"/>
        <v>3</v>
      </c>
      <c r="G3824" s="6">
        <f t="shared" si="119"/>
        <v>1.4299489790507947</v>
      </c>
      <c r="H3824" s="4">
        <f>E3824*G3824*Inputs!$B$4/SUMPRODUCT($E$5:$E$6785,$G$5:$G$6785)</f>
        <v>4551.6064549108869</v>
      </c>
    </row>
    <row r="3825" spans="1:8" x14ac:dyDescent="0.2">
      <c r="A3825" s="167" t="s">
        <v>12480</v>
      </c>
      <c r="B3825" s="163" t="s">
        <v>6564</v>
      </c>
      <c r="C3825" s="164" t="s">
        <v>6565</v>
      </c>
      <c r="D3825">
        <v>114</v>
      </c>
      <c r="E3825" s="4">
        <v>5457</v>
      </c>
      <c r="F3825">
        <f t="shared" si="118"/>
        <v>6</v>
      </c>
      <c r="G3825" s="6">
        <f t="shared" si="119"/>
        <v>2.4451266266449672</v>
      </c>
      <c r="H3825" s="4">
        <f>E3825*G3825*Inputs!$B$4/SUMPRODUCT($E$5:$E$6785,$G$5:$G$6785)</f>
        <v>6163.3555443972346</v>
      </c>
    </row>
    <row r="3826" spans="1:8" x14ac:dyDescent="0.2">
      <c r="A3826" s="167" t="s">
        <v>12480</v>
      </c>
      <c r="B3826" s="163" t="s">
        <v>6566</v>
      </c>
      <c r="C3826" s="164" t="s">
        <v>6567</v>
      </c>
      <c r="D3826">
        <v>71.8</v>
      </c>
      <c r="E3826" s="4">
        <v>10573</v>
      </c>
      <c r="F3826">
        <f t="shared" si="118"/>
        <v>2</v>
      </c>
      <c r="G3826" s="6">
        <f t="shared" si="119"/>
        <v>1.195804741189294</v>
      </c>
      <c r="H3826" s="4">
        <f>E3826*G3826*Inputs!$B$4/SUMPRODUCT($E$5:$E$6785,$G$5:$G$6785)</f>
        <v>5840.1017796652714</v>
      </c>
    </row>
    <row r="3827" spans="1:8" x14ac:dyDescent="0.2">
      <c r="A3827" s="167" t="s">
        <v>12480</v>
      </c>
      <c r="B3827" s="163" t="s">
        <v>9457</v>
      </c>
      <c r="C3827" s="164" t="s">
        <v>9458</v>
      </c>
      <c r="D3827">
        <v>84.9</v>
      </c>
      <c r="E3827" s="4">
        <v>6756</v>
      </c>
      <c r="F3827">
        <f t="shared" si="118"/>
        <v>3</v>
      </c>
      <c r="G3827" s="6">
        <f t="shared" si="119"/>
        <v>1.4299489790507947</v>
      </c>
      <c r="H3827" s="4">
        <f>E3827*G3827*Inputs!$B$4/SUMPRODUCT($E$5:$E$6785,$G$5:$G$6785)</f>
        <v>4462.43697712639</v>
      </c>
    </row>
    <row r="3828" spans="1:8" x14ac:dyDescent="0.2">
      <c r="A3828" s="167" t="s">
        <v>12480</v>
      </c>
      <c r="B3828" s="163" t="s">
        <v>9459</v>
      </c>
      <c r="C3828" s="164" t="s">
        <v>9460</v>
      </c>
      <c r="D3828">
        <v>81.8</v>
      </c>
      <c r="E3828" s="4">
        <v>5408</v>
      </c>
      <c r="F3828">
        <f t="shared" si="118"/>
        <v>3</v>
      </c>
      <c r="G3828" s="6">
        <f t="shared" si="119"/>
        <v>1.4299489790507947</v>
      </c>
      <c r="H3828" s="4">
        <f>E3828*G3828*Inputs!$B$4/SUMPRODUCT($E$5:$E$6785,$G$5:$G$6785)</f>
        <v>3572.0632285819293</v>
      </c>
    </row>
    <row r="3829" spans="1:8" x14ac:dyDescent="0.2">
      <c r="A3829" s="167" t="s">
        <v>12480</v>
      </c>
      <c r="B3829" s="163" t="s">
        <v>9461</v>
      </c>
      <c r="C3829" s="164" t="s">
        <v>9462</v>
      </c>
      <c r="D3829">
        <v>81.599999999999994</v>
      </c>
      <c r="E3829" s="4">
        <v>6794</v>
      </c>
      <c r="F3829">
        <f t="shared" si="118"/>
        <v>3</v>
      </c>
      <c r="G3829" s="6">
        <f t="shared" si="119"/>
        <v>1.4299489790507947</v>
      </c>
      <c r="H3829" s="4">
        <f>E3829*G3829*Inputs!$B$4/SUMPRODUCT($E$5:$E$6785,$G$5:$G$6785)</f>
        <v>4487.5365338361007</v>
      </c>
    </row>
    <row r="3830" spans="1:8" x14ac:dyDescent="0.2">
      <c r="A3830" s="167" t="s">
        <v>12480</v>
      </c>
      <c r="B3830" s="163" t="s">
        <v>9463</v>
      </c>
      <c r="C3830" s="164" t="s">
        <v>9464</v>
      </c>
      <c r="D3830">
        <v>153.30000000000001</v>
      </c>
      <c r="E3830" s="4">
        <v>7308</v>
      </c>
      <c r="F3830">
        <f t="shared" si="118"/>
        <v>9</v>
      </c>
      <c r="G3830" s="6">
        <f t="shared" si="119"/>
        <v>4.1810192586709229</v>
      </c>
      <c r="H3830" s="4">
        <f>E3830*G3830*Inputs!$B$4/SUMPRODUCT($E$5:$E$6785,$G$5:$G$6785)</f>
        <v>14113.756467491745</v>
      </c>
    </row>
    <row r="3831" spans="1:8" x14ac:dyDescent="0.2">
      <c r="A3831" s="167" t="s">
        <v>12480</v>
      </c>
      <c r="B3831" s="163" t="s">
        <v>9465</v>
      </c>
      <c r="C3831" s="164" t="s">
        <v>9466</v>
      </c>
      <c r="D3831">
        <v>146.4</v>
      </c>
      <c r="E3831" s="4">
        <v>8466</v>
      </c>
      <c r="F3831">
        <f t="shared" si="118"/>
        <v>8</v>
      </c>
      <c r="G3831" s="6">
        <f t="shared" si="119"/>
        <v>3.4964063234208851</v>
      </c>
      <c r="H3831" s="4">
        <f>E3831*G3831*Inputs!$B$4/SUMPRODUCT($E$5:$E$6785,$G$5:$G$6785)</f>
        <v>13672.945221752227</v>
      </c>
    </row>
    <row r="3832" spans="1:8" x14ac:dyDescent="0.2">
      <c r="A3832" s="167" t="s">
        <v>12480</v>
      </c>
      <c r="B3832" s="163" t="s">
        <v>9467</v>
      </c>
      <c r="C3832" s="164" t="s">
        <v>9468</v>
      </c>
      <c r="D3832">
        <v>142.1</v>
      </c>
      <c r="E3832" s="4">
        <v>6554</v>
      </c>
      <c r="F3832">
        <f t="shared" si="118"/>
        <v>8</v>
      </c>
      <c r="G3832" s="6">
        <f t="shared" si="119"/>
        <v>3.4964063234208851</v>
      </c>
      <c r="H3832" s="4">
        <f>E3832*G3832*Inputs!$B$4/SUMPRODUCT($E$5:$E$6785,$G$5:$G$6785)</f>
        <v>10584.984996853782</v>
      </c>
    </row>
    <row r="3833" spans="1:8" x14ac:dyDescent="0.2">
      <c r="A3833" s="167" t="s">
        <v>12480</v>
      </c>
      <c r="B3833" s="163" t="s">
        <v>9469</v>
      </c>
      <c r="C3833" s="164" t="s">
        <v>9470</v>
      </c>
      <c r="D3833">
        <v>100</v>
      </c>
      <c r="E3833" s="4">
        <v>5756</v>
      </c>
      <c r="F3833">
        <f t="shared" si="118"/>
        <v>5</v>
      </c>
      <c r="G3833" s="6">
        <f t="shared" si="119"/>
        <v>2.0447540826884101</v>
      </c>
      <c r="H3833" s="4">
        <f>E3833*G3833*Inputs!$B$4/SUMPRODUCT($E$5:$E$6785,$G$5:$G$6785)</f>
        <v>5436.5549497394013</v>
      </c>
    </row>
    <row r="3834" spans="1:8" x14ac:dyDescent="0.2">
      <c r="A3834" s="167" t="s">
        <v>12480</v>
      </c>
      <c r="B3834" s="163" t="s">
        <v>9471</v>
      </c>
      <c r="C3834" s="164" t="s">
        <v>9472</v>
      </c>
      <c r="D3834">
        <v>160.9</v>
      </c>
      <c r="E3834" s="4">
        <v>7104</v>
      </c>
      <c r="F3834">
        <f t="shared" si="118"/>
        <v>9</v>
      </c>
      <c r="G3834" s="6">
        <f t="shared" si="119"/>
        <v>4.1810192586709229</v>
      </c>
      <c r="H3834" s="4">
        <f>E3834*G3834*Inputs!$B$4/SUMPRODUCT($E$5:$E$6785,$G$5:$G$6785)</f>
        <v>13719.776401896739</v>
      </c>
    </row>
    <row r="3835" spans="1:8" x14ac:dyDescent="0.2">
      <c r="A3835" s="167" t="s">
        <v>12480</v>
      </c>
      <c r="B3835" s="163" t="s">
        <v>9473</v>
      </c>
      <c r="C3835" s="164" t="s">
        <v>9474</v>
      </c>
      <c r="D3835">
        <v>79.599999999999994</v>
      </c>
      <c r="E3835" s="4">
        <v>8958</v>
      </c>
      <c r="F3835">
        <f t="shared" si="118"/>
        <v>3</v>
      </c>
      <c r="G3835" s="6">
        <f t="shared" si="119"/>
        <v>1.4299489790507947</v>
      </c>
      <c r="H3835" s="4">
        <f>E3835*G3835*Inputs!$B$4/SUMPRODUCT($E$5:$E$6785,$G$5:$G$6785)</f>
        <v>5916.8902369890766</v>
      </c>
    </row>
    <row r="3836" spans="1:8" x14ac:dyDescent="0.2">
      <c r="A3836" s="167" t="s">
        <v>12480</v>
      </c>
      <c r="B3836" s="163" t="s">
        <v>9475</v>
      </c>
      <c r="C3836" s="164" t="s">
        <v>9476</v>
      </c>
      <c r="D3836">
        <v>125.7</v>
      </c>
      <c r="E3836" s="4">
        <v>5909</v>
      </c>
      <c r="F3836">
        <f t="shared" si="118"/>
        <v>7</v>
      </c>
      <c r="G3836" s="6">
        <f t="shared" si="119"/>
        <v>2.9238940129502371</v>
      </c>
      <c r="H3836" s="4">
        <f>E3836*G3836*Inputs!$B$4/SUMPRODUCT($E$5:$E$6785,$G$5:$G$6785)</f>
        <v>7980.6364741845873</v>
      </c>
    </row>
    <row r="3837" spans="1:8" x14ac:dyDescent="0.2">
      <c r="A3837" s="167" t="s">
        <v>12480</v>
      </c>
      <c r="B3837" s="163" t="s">
        <v>9477</v>
      </c>
      <c r="C3837" s="164" t="s">
        <v>9478</v>
      </c>
      <c r="D3837">
        <v>111.1</v>
      </c>
      <c r="E3837" s="4">
        <v>6520</v>
      </c>
      <c r="F3837">
        <f t="shared" si="118"/>
        <v>5</v>
      </c>
      <c r="G3837" s="6">
        <f t="shared" si="119"/>
        <v>2.0447540826884101</v>
      </c>
      <c r="H3837" s="4">
        <f>E3837*G3837*Inputs!$B$4/SUMPRODUCT($E$5:$E$6785,$G$5:$G$6785)</f>
        <v>6158.1546685720814</v>
      </c>
    </row>
    <row r="3838" spans="1:8" x14ac:dyDescent="0.2">
      <c r="A3838" s="167" t="s">
        <v>12480</v>
      </c>
      <c r="B3838" s="163" t="s">
        <v>9479</v>
      </c>
      <c r="C3838" s="164" t="s">
        <v>9480</v>
      </c>
      <c r="D3838">
        <v>155.4</v>
      </c>
      <c r="E3838" s="4">
        <v>6449</v>
      </c>
      <c r="F3838">
        <f t="shared" si="118"/>
        <v>9</v>
      </c>
      <c r="G3838" s="6">
        <f t="shared" si="119"/>
        <v>4.1810192586709229</v>
      </c>
      <c r="H3838" s="4">
        <f>E3838*G3838*Inputs!$B$4/SUMPRODUCT($E$5:$E$6785,$G$5:$G$6785)</f>
        <v>12454.791387363748</v>
      </c>
    </row>
    <row r="3839" spans="1:8" x14ac:dyDescent="0.2">
      <c r="A3839" s="167" t="s">
        <v>12480</v>
      </c>
      <c r="B3839" s="163" t="s">
        <v>9481</v>
      </c>
      <c r="C3839" s="164" t="s">
        <v>9482</v>
      </c>
      <c r="D3839">
        <v>64.3</v>
      </c>
      <c r="E3839" s="4">
        <v>7822</v>
      </c>
      <c r="F3839">
        <f t="shared" si="118"/>
        <v>2</v>
      </c>
      <c r="G3839" s="6">
        <f t="shared" si="119"/>
        <v>1.195804741189294</v>
      </c>
      <c r="H3839" s="4">
        <f>E3839*G3839*Inputs!$B$4/SUMPRODUCT($E$5:$E$6785,$G$5:$G$6785)</f>
        <v>4320.5595498478906</v>
      </c>
    </row>
    <row r="3840" spans="1:8" x14ac:dyDescent="0.2">
      <c r="A3840" s="167" t="s">
        <v>12480</v>
      </c>
      <c r="B3840" s="163" t="s">
        <v>9483</v>
      </c>
      <c r="C3840" s="164" t="s">
        <v>9484</v>
      </c>
      <c r="D3840">
        <v>91.3</v>
      </c>
      <c r="E3840" s="4">
        <v>6762</v>
      </c>
      <c r="F3840">
        <f t="shared" si="118"/>
        <v>4</v>
      </c>
      <c r="G3840" s="6">
        <f t="shared" si="119"/>
        <v>1.7099397688077311</v>
      </c>
      <c r="H3840" s="4">
        <f>E3840*G3840*Inputs!$B$4/SUMPRODUCT($E$5:$E$6785,$G$5:$G$6785)</f>
        <v>5340.9423738085634</v>
      </c>
    </row>
    <row r="3841" spans="1:8" x14ac:dyDescent="0.2">
      <c r="A3841" s="167" t="s">
        <v>12480</v>
      </c>
      <c r="B3841" s="163" t="s">
        <v>9485</v>
      </c>
      <c r="C3841" s="164" t="s">
        <v>9486</v>
      </c>
      <c r="D3841">
        <v>70.7</v>
      </c>
      <c r="E3841" s="4">
        <v>11852</v>
      </c>
      <c r="F3841">
        <f t="shared" si="118"/>
        <v>2</v>
      </c>
      <c r="G3841" s="6">
        <f t="shared" si="119"/>
        <v>1.195804741189294</v>
      </c>
      <c r="H3841" s="4">
        <f>E3841*G3841*Inputs!$B$4/SUMPRODUCT($E$5:$E$6785,$G$5:$G$6785)</f>
        <v>6546.5701591405259</v>
      </c>
    </row>
    <row r="3842" spans="1:8" x14ac:dyDescent="0.2">
      <c r="A3842" s="167" t="s">
        <v>12480</v>
      </c>
      <c r="B3842" s="163" t="s">
        <v>9487</v>
      </c>
      <c r="C3842" s="164" t="s">
        <v>9488</v>
      </c>
      <c r="D3842">
        <v>101.6</v>
      </c>
      <c r="E3842" s="4">
        <v>6153</v>
      </c>
      <c r="F3842">
        <f t="shared" si="118"/>
        <v>5</v>
      </c>
      <c r="G3842" s="6">
        <f t="shared" si="119"/>
        <v>2.0447540826884101</v>
      </c>
      <c r="H3842" s="4">
        <f>E3842*G3842*Inputs!$B$4/SUMPRODUCT($E$5:$E$6785,$G$5:$G$6785)</f>
        <v>5811.5223429024572</v>
      </c>
    </row>
    <row r="3843" spans="1:8" x14ac:dyDescent="0.2">
      <c r="A3843" s="167" t="s">
        <v>12480</v>
      </c>
      <c r="B3843" s="163" t="s">
        <v>9489</v>
      </c>
      <c r="C3843" s="164" t="s">
        <v>9490</v>
      </c>
      <c r="D3843">
        <v>99.7</v>
      </c>
      <c r="E3843" s="4">
        <v>6839</v>
      </c>
      <c r="F3843">
        <f t="shared" si="118"/>
        <v>5</v>
      </c>
      <c r="G3843" s="6">
        <f t="shared" si="119"/>
        <v>2.0447540826884101</v>
      </c>
      <c r="H3843" s="4">
        <f>E3843*G3843*Inputs!$B$4/SUMPRODUCT($E$5:$E$6785,$G$5:$G$6785)</f>
        <v>6459.4508862522198</v>
      </c>
    </row>
    <row r="3844" spans="1:8" x14ac:dyDescent="0.2">
      <c r="A3844" s="167" t="s">
        <v>12480</v>
      </c>
      <c r="B3844" s="163" t="s">
        <v>9491</v>
      </c>
      <c r="C3844" s="164" t="s">
        <v>9492</v>
      </c>
      <c r="D3844">
        <v>78.2</v>
      </c>
      <c r="E3844" s="4">
        <v>9974</v>
      </c>
      <c r="F3844">
        <f t="shared" si="118"/>
        <v>3</v>
      </c>
      <c r="G3844" s="6">
        <f t="shared" si="119"/>
        <v>1.4299489790507947</v>
      </c>
      <c r="H3844" s="4">
        <f>E3844*G3844*Inputs!$B$4/SUMPRODUCT($E$5:$E$6785,$G$5:$G$6785)</f>
        <v>6587.9731216486998</v>
      </c>
    </row>
    <row r="3845" spans="1:8" x14ac:dyDescent="0.2">
      <c r="A3845" s="167" t="s">
        <v>12623</v>
      </c>
      <c r="B3845" s="163" t="s">
        <v>9493</v>
      </c>
      <c r="C3845" s="164" t="s">
        <v>9494</v>
      </c>
      <c r="D3845">
        <v>84.1</v>
      </c>
      <c r="E3845" s="4">
        <v>7451</v>
      </c>
      <c r="F3845">
        <f t="shared" si="118"/>
        <v>3</v>
      </c>
      <c r="G3845" s="6">
        <f t="shared" si="119"/>
        <v>1.4299489790507947</v>
      </c>
      <c r="H3845" s="4">
        <f>E3845*G3845*Inputs!$B$4/SUMPRODUCT($E$5:$E$6785,$G$5:$G$6785)</f>
        <v>4921.4946590539867</v>
      </c>
    </row>
    <row r="3846" spans="1:8" x14ac:dyDescent="0.2">
      <c r="A3846" s="167" t="s">
        <v>12623</v>
      </c>
      <c r="B3846" s="163" t="s">
        <v>9495</v>
      </c>
      <c r="C3846" s="164" t="s">
        <v>3459</v>
      </c>
      <c r="D3846">
        <v>60.4</v>
      </c>
      <c r="E3846" s="4">
        <v>5321</v>
      </c>
      <c r="F3846">
        <f t="shared" ref="F3846:F3909" si="120">VLOOKUP(D3846,$K$5:$L$15,2)</f>
        <v>1</v>
      </c>
      <c r="G3846" s="6">
        <f t="shared" ref="G3846:G3909" si="121">VLOOKUP(F3846,$L$5:$M$15,2,0)</f>
        <v>1</v>
      </c>
      <c r="H3846" s="4">
        <f>E3846*G3846*Inputs!$B$4/SUMPRODUCT($E$5:$E$6785,$G$5:$G$6785)</f>
        <v>2457.8488502035239</v>
      </c>
    </row>
    <row r="3847" spans="1:8" x14ac:dyDescent="0.2">
      <c r="A3847" s="167" t="s">
        <v>12623</v>
      </c>
      <c r="B3847" s="163" t="s">
        <v>3460</v>
      </c>
      <c r="C3847" s="164" t="s">
        <v>3461</v>
      </c>
      <c r="D3847">
        <v>129.19999999999999</v>
      </c>
      <c r="E3847" s="4">
        <v>5943</v>
      </c>
      <c r="F3847">
        <f t="shared" si="120"/>
        <v>7</v>
      </c>
      <c r="G3847" s="6">
        <f t="shared" si="121"/>
        <v>2.9238940129502371</v>
      </c>
      <c r="H3847" s="4">
        <f>E3847*G3847*Inputs!$B$4/SUMPRODUCT($E$5:$E$6785,$G$5:$G$6785)</f>
        <v>8026.5565351292953</v>
      </c>
    </row>
    <row r="3848" spans="1:8" x14ac:dyDescent="0.2">
      <c r="A3848" s="167" t="s">
        <v>12623</v>
      </c>
      <c r="B3848" s="163" t="s">
        <v>3462</v>
      </c>
      <c r="C3848" s="164" t="s">
        <v>3463</v>
      </c>
      <c r="D3848">
        <v>84.3</v>
      </c>
      <c r="E3848" s="4">
        <v>6680</v>
      </c>
      <c r="F3848">
        <f t="shared" si="120"/>
        <v>3</v>
      </c>
      <c r="G3848" s="6">
        <f t="shared" si="121"/>
        <v>1.4299489790507947</v>
      </c>
      <c r="H3848" s="4">
        <f>E3848*G3848*Inputs!$B$4/SUMPRODUCT($E$5:$E$6785,$G$5:$G$6785)</f>
        <v>4412.2378637069696</v>
      </c>
    </row>
    <row r="3849" spans="1:8" x14ac:dyDescent="0.2">
      <c r="A3849" s="167" t="s">
        <v>12623</v>
      </c>
      <c r="B3849" s="163" t="s">
        <v>3464</v>
      </c>
      <c r="C3849" s="164" t="s">
        <v>3465</v>
      </c>
      <c r="D3849">
        <v>171.1</v>
      </c>
      <c r="E3849" s="4">
        <v>7882</v>
      </c>
      <c r="F3849">
        <f t="shared" si="120"/>
        <v>10</v>
      </c>
      <c r="G3849" s="6">
        <f t="shared" si="121"/>
        <v>4.9996826525224378</v>
      </c>
      <c r="H3849" s="4">
        <f>E3849*G3849*Inputs!$B$4/SUMPRODUCT($E$5:$E$6785,$G$5:$G$6785)</f>
        <v>18202.908342140541</v>
      </c>
    </row>
    <row r="3850" spans="1:8" x14ac:dyDescent="0.2">
      <c r="A3850" s="167" t="s">
        <v>12623</v>
      </c>
      <c r="B3850" s="163" t="s">
        <v>3466</v>
      </c>
      <c r="C3850" s="164" t="s">
        <v>3467</v>
      </c>
      <c r="D3850">
        <v>139.5</v>
      </c>
      <c r="E3850" s="4">
        <v>6878</v>
      </c>
      <c r="F3850">
        <f t="shared" si="120"/>
        <v>8</v>
      </c>
      <c r="G3850" s="6">
        <f t="shared" si="121"/>
        <v>3.4964063234208851</v>
      </c>
      <c r="H3850" s="4">
        <f>E3850*G3850*Inputs!$B$4/SUMPRODUCT($E$5:$E$6785,$G$5:$G$6785)</f>
        <v>11108.258591449541</v>
      </c>
    </row>
    <row r="3851" spans="1:8" x14ac:dyDescent="0.2">
      <c r="A3851" s="167" t="s">
        <v>12623</v>
      </c>
      <c r="B3851" s="163" t="s">
        <v>3468</v>
      </c>
      <c r="C3851" s="164" t="s">
        <v>3469</v>
      </c>
      <c r="D3851">
        <v>68.2</v>
      </c>
      <c r="E3851" s="4">
        <v>9782</v>
      </c>
      <c r="F3851">
        <f t="shared" si="120"/>
        <v>2</v>
      </c>
      <c r="G3851" s="6">
        <f t="shared" si="121"/>
        <v>1.195804741189294</v>
      </c>
      <c r="H3851" s="4">
        <f>E3851*G3851*Inputs!$B$4/SUMPRODUCT($E$5:$E$6785,$G$5:$G$6785)</f>
        <v>5403.1850570969145</v>
      </c>
    </row>
    <row r="3852" spans="1:8" x14ac:dyDescent="0.2">
      <c r="A3852" s="167" t="s">
        <v>12623</v>
      </c>
      <c r="B3852" s="163" t="s">
        <v>3470</v>
      </c>
      <c r="C3852" s="164" t="s">
        <v>3471</v>
      </c>
      <c r="D3852">
        <v>138.30000000000001</v>
      </c>
      <c r="E3852" s="4">
        <v>5251</v>
      </c>
      <c r="F3852">
        <f t="shared" si="120"/>
        <v>8</v>
      </c>
      <c r="G3852" s="6">
        <f t="shared" si="121"/>
        <v>3.4964063234208851</v>
      </c>
      <c r="H3852" s="4">
        <f>E3852*G3852*Inputs!$B$4/SUMPRODUCT($E$5:$E$6785,$G$5:$G$6785)</f>
        <v>8480.58532476033</v>
      </c>
    </row>
    <row r="3853" spans="1:8" x14ac:dyDescent="0.2">
      <c r="A3853" s="167" t="s">
        <v>12623</v>
      </c>
      <c r="B3853" s="163" t="s">
        <v>3472</v>
      </c>
      <c r="C3853" s="164" t="s">
        <v>3473</v>
      </c>
      <c r="D3853">
        <v>134</v>
      </c>
      <c r="E3853" s="4">
        <v>6814</v>
      </c>
      <c r="F3853">
        <f t="shared" si="120"/>
        <v>7</v>
      </c>
      <c r="G3853" s="6">
        <f t="shared" si="121"/>
        <v>2.9238940129502371</v>
      </c>
      <c r="H3853" s="4">
        <f>E3853*G3853*Inputs!$B$4/SUMPRODUCT($E$5:$E$6785,$G$5:$G$6785)</f>
        <v>9202.9204493304751</v>
      </c>
    </row>
    <row r="3854" spans="1:8" x14ac:dyDescent="0.2">
      <c r="A3854" s="167" t="s">
        <v>12623</v>
      </c>
      <c r="B3854" s="163" t="s">
        <v>3474</v>
      </c>
      <c r="C3854" s="164" t="s">
        <v>3475</v>
      </c>
      <c r="D3854">
        <v>98.3</v>
      </c>
      <c r="E3854" s="4">
        <v>5377</v>
      </c>
      <c r="F3854">
        <f t="shared" si="120"/>
        <v>4</v>
      </c>
      <c r="G3854" s="6">
        <f t="shared" si="121"/>
        <v>1.7099397688077311</v>
      </c>
      <c r="H3854" s="4">
        <f>E3854*G3854*Inputs!$B$4/SUMPRODUCT($E$5:$E$6785,$G$5:$G$6785)</f>
        <v>4247.0049015037921</v>
      </c>
    </row>
    <row r="3855" spans="1:8" x14ac:dyDescent="0.2">
      <c r="A3855" s="167" t="s">
        <v>12623</v>
      </c>
      <c r="B3855" s="163" t="s">
        <v>3476</v>
      </c>
      <c r="C3855" s="164" t="s">
        <v>3477</v>
      </c>
      <c r="D3855">
        <v>90.9</v>
      </c>
      <c r="E3855" s="4">
        <v>6259</v>
      </c>
      <c r="F3855">
        <f t="shared" si="120"/>
        <v>4</v>
      </c>
      <c r="G3855" s="6">
        <f t="shared" si="121"/>
        <v>1.7099397688077311</v>
      </c>
      <c r="H3855" s="4">
        <f>E3855*G3855*Inputs!$B$4/SUMPRODUCT($E$5:$E$6785,$G$5:$G$6785)</f>
        <v>4943.6495589570823</v>
      </c>
    </row>
    <row r="3856" spans="1:8" x14ac:dyDescent="0.2">
      <c r="A3856" s="167" t="s">
        <v>12623</v>
      </c>
      <c r="B3856" s="163" t="s">
        <v>634</v>
      </c>
      <c r="C3856" s="164" t="s">
        <v>635</v>
      </c>
      <c r="D3856">
        <v>73.900000000000006</v>
      </c>
      <c r="E3856" s="4">
        <v>6983</v>
      </c>
      <c r="F3856">
        <f t="shared" si="120"/>
        <v>2</v>
      </c>
      <c r="G3856" s="6">
        <f t="shared" si="121"/>
        <v>1.195804741189294</v>
      </c>
      <c r="H3856" s="4">
        <f>E3856*G3856*Inputs!$B$4/SUMPRODUCT($E$5:$E$6785,$G$5:$G$6785)</f>
        <v>3857.1295495509867</v>
      </c>
    </row>
    <row r="3857" spans="1:8" x14ac:dyDescent="0.2">
      <c r="A3857" s="167" t="s">
        <v>12480</v>
      </c>
      <c r="B3857" s="163" t="s">
        <v>636</v>
      </c>
      <c r="C3857" s="164" t="s">
        <v>637</v>
      </c>
      <c r="D3857">
        <v>59.2</v>
      </c>
      <c r="E3857" s="4">
        <v>5526</v>
      </c>
      <c r="F3857">
        <f t="shared" si="120"/>
        <v>1</v>
      </c>
      <c r="G3857" s="6">
        <f t="shared" si="121"/>
        <v>1</v>
      </c>
      <c r="H3857" s="4">
        <f>E3857*G3857*Inputs!$B$4/SUMPRODUCT($E$5:$E$6785,$G$5:$G$6785)</f>
        <v>2552.5413918858621</v>
      </c>
    </row>
    <row r="3858" spans="1:8" x14ac:dyDescent="0.2">
      <c r="A3858" s="167" t="s">
        <v>12480</v>
      </c>
      <c r="B3858" s="163" t="s">
        <v>638</v>
      </c>
      <c r="C3858" s="164" t="s">
        <v>639</v>
      </c>
      <c r="D3858">
        <v>71.3</v>
      </c>
      <c r="E3858" s="4">
        <v>6313</v>
      </c>
      <c r="F3858">
        <f t="shared" si="120"/>
        <v>2</v>
      </c>
      <c r="G3858" s="6">
        <f t="shared" si="121"/>
        <v>1.195804741189294</v>
      </c>
      <c r="H3858" s="4">
        <f>E3858*G3858*Inputs!$B$4/SUMPRODUCT($E$5:$E$6785,$G$5:$G$6785)</f>
        <v>3487.0483812566777</v>
      </c>
    </row>
    <row r="3859" spans="1:8" x14ac:dyDescent="0.2">
      <c r="A3859" s="167" t="s">
        <v>12480</v>
      </c>
      <c r="B3859" s="163" t="s">
        <v>6992</v>
      </c>
      <c r="C3859" s="164" t="s">
        <v>6993</v>
      </c>
      <c r="D3859">
        <v>68.8</v>
      </c>
      <c r="E3859" s="4">
        <v>6525</v>
      </c>
      <c r="F3859">
        <f t="shared" si="120"/>
        <v>2</v>
      </c>
      <c r="G3859" s="6">
        <f t="shared" si="121"/>
        <v>1.195804741189294</v>
      </c>
      <c r="H3859" s="4">
        <f>E3859*G3859*Inputs!$B$4/SUMPRODUCT($E$5:$E$6785,$G$5:$G$6785)</f>
        <v>3604.1486912244286</v>
      </c>
    </row>
    <row r="3860" spans="1:8" x14ac:dyDescent="0.2">
      <c r="A3860" s="167" t="s">
        <v>12480</v>
      </c>
      <c r="B3860" s="163" t="s">
        <v>6994</v>
      </c>
      <c r="C3860" s="164" t="s">
        <v>6995</v>
      </c>
      <c r="D3860">
        <v>106.6</v>
      </c>
      <c r="E3860" s="4">
        <v>9900</v>
      </c>
      <c r="F3860">
        <f t="shared" si="120"/>
        <v>5</v>
      </c>
      <c r="G3860" s="6">
        <f t="shared" si="121"/>
        <v>2.0447540826884101</v>
      </c>
      <c r="H3860" s="4">
        <f>E3860*G3860*Inputs!$B$4/SUMPRODUCT($E$5:$E$6785,$G$5:$G$6785)</f>
        <v>9350.5722728318415</v>
      </c>
    </row>
    <row r="3861" spans="1:8" x14ac:dyDescent="0.2">
      <c r="A3861" s="167" t="s">
        <v>12480</v>
      </c>
      <c r="B3861" s="163" t="s">
        <v>6996</v>
      </c>
      <c r="C3861" s="164" t="s">
        <v>6997</v>
      </c>
      <c r="D3861">
        <v>79.400000000000006</v>
      </c>
      <c r="E3861" s="4">
        <v>6190</v>
      </c>
      <c r="F3861">
        <f t="shared" si="120"/>
        <v>3</v>
      </c>
      <c r="G3861" s="6">
        <f t="shared" si="121"/>
        <v>1.4299489790507947</v>
      </c>
      <c r="H3861" s="4">
        <f>E3861*G3861*Inputs!$B$4/SUMPRODUCT($E$5:$E$6785,$G$5:$G$6785)</f>
        <v>4088.5856850817577</v>
      </c>
    </row>
    <row r="3862" spans="1:8" x14ac:dyDescent="0.2">
      <c r="A3862" s="167" t="s">
        <v>12480</v>
      </c>
      <c r="B3862" s="163" t="s">
        <v>6998</v>
      </c>
      <c r="C3862" s="164" t="s">
        <v>6999</v>
      </c>
      <c r="D3862">
        <v>71.099999999999994</v>
      </c>
      <c r="E3862" s="4">
        <v>6467</v>
      </c>
      <c r="F3862">
        <f t="shared" si="120"/>
        <v>2</v>
      </c>
      <c r="G3862" s="6">
        <f t="shared" si="121"/>
        <v>1.195804741189294</v>
      </c>
      <c r="H3862" s="4">
        <f>E3862*G3862*Inputs!$B$4/SUMPRODUCT($E$5:$E$6785,$G$5:$G$6785)</f>
        <v>3572.1118139691002</v>
      </c>
    </row>
    <row r="3863" spans="1:8" x14ac:dyDescent="0.2">
      <c r="A3863" s="167" t="s">
        <v>12480</v>
      </c>
      <c r="B3863" s="163" t="s">
        <v>7000</v>
      </c>
      <c r="C3863" s="164" t="s">
        <v>7001</v>
      </c>
      <c r="D3863">
        <v>82.6</v>
      </c>
      <c r="E3863" s="4">
        <v>11529</v>
      </c>
      <c r="F3863">
        <f t="shared" si="120"/>
        <v>3</v>
      </c>
      <c r="G3863" s="6">
        <f t="shared" si="121"/>
        <v>1.4299489790507947</v>
      </c>
      <c r="H3863" s="4">
        <f>E3863*G3863*Inputs!$B$4/SUMPRODUCT($E$5:$E$6785,$G$5:$G$6785)</f>
        <v>7615.0734027960543</v>
      </c>
    </row>
    <row r="3864" spans="1:8" x14ac:dyDescent="0.2">
      <c r="A3864" s="167" t="s">
        <v>12480</v>
      </c>
      <c r="B3864" s="163" t="s">
        <v>7002</v>
      </c>
      <c r="C3864" s="164" t="s">
        <v>7003</v>
      </c>
      <c r="D3864">
        <v>59.4</v>
      </c>
      <c r="E3864" s="4">
        <v>7020</v>
      </c>
      <c r="F3864">
        <f t="shared" si="120"/>
        <v>1</v>
      </c>
      <c r="G3864" s="6">
        <f t="shared" si="121"/>
        <v>1</v>
      </c>
      <c r="H3864" s="4">
        <f>E3864*G3864*Inputs!$B$4/SUMPRODUCT($E$5:$E$6785,$G$5:$G$6785)</f>
        <v>3242.6421590732448</v>
      </c>
    </row>
    <row r="3865" spans="1:8" x14ac:dyDescent="0.2">
      <c r="A3865" s="167" t="s">
        <v>12480</v>
      </c>
      <c r="B3865" s="163" t="s">
        <v>11471</v>
      </c>
      <c r="C3865" s="164" t="s">
        <v>11472</v>
      </c>
      <c r="D3865">
        <v>95.4</v>
      </c>
      <c r="E3865" s="4">
        <v>6279</v>
      </c>
      <c r="F3865">
        <f t="shared" si="120"/>
        <v>4</v>
      </c>
      <c r="G3865" s="6">
        <f t="shared" si="121"/>
        <v>1.7099397688077311</v>
      </c>
      <c r="H3865" s="4">
        <f>E3865*G3865*Inputs!$B$4/SUMPRODUCT($E$5:$E$6785,$G$5:$G$6785)</f>
        <v>4959.4464899650939</v>
      </c>
    </row>
    <row r="3866" spans="1:8" x14ac:dyDescent="0.2">
      <c r="A3866" s="167" t="s">
        <v>12480</v>
      </c>
      <c r="B3866" s="163" t="s">
        <v>11473</v>
      </c>
      <c r="C3866" s="164" t="s">
        <v>11474</v>
      </c>
      <c r="D3866">
        <v>65.3</v>
      </c>
      <c r="E3866" s="4">
        <v>5089</v>
      </c>
      <c r="F3866">
        <f t="shared" si="120"/>
        <v>2</v>
      </c>
      <c r="G3866" s="6">
        <f t="shared" si="121"/>
        <v>1.195804741189294</v>
      </c>
      <c r="H3866" s="4">
        <f>E3866*G3866*Inputs!$B$4/SUMPRODUCT($E$5:$E$6785,$G$5:$G$6785)</f>
        <v>2810.9597991787159</v>
      </c>
    </row>
    <row r="3867" spans="1:8" x14ac:dyDescent="0.2">
      <c r="A3867" s="167" t="s">
        <v>12480</v>
      </c>
      <c r="B3867" s="163" t="s">
        <v>11475</v>
      </c>
      <c r="C3867" s="164" t="s">
        <v>11476</v>
      </c>
      <c r="D3867">
        <v>70.5</v>
      </c>
      <c r="E3867" s="4">
        <v>6531</v>
      </c>
      <c r="F3867">
        <f t="shared" si="120"/>
        <v>2</v>
      </c>
      <c r="G3867" s="6">
        <f t="shared" si="121"/>
        <v>1.195804741189294</v>
      </c>
      <c r="H3867" s="4">
        <f>E3867*G3867*Inputs!$B$4/SUMPRODUCT($E$5:$E$6785,$G$5:$G$6785)</f>
        <v>3607.4628509404974</v>
      </c>
    </row>
    <row r="3868" spans="1:8" x14ac:dyDescent="0.2">
      <c r="A3868" s="167" t="s">
        <v>12480</v>
      </c>
      <c r="B3868" s="163" t="s">
        <v>11477</v>
      </c>
      <c r="C3868" s="164" t="s">
        <v>11478</v>
      </c>
      <c r="D3868">
        <v>72.900000000000006</v>
      </c>
      <c r="E3868" s="4">
        <v>7702</v>
      </c>
      <c r="F3868">
        <f t="shared" si="120"/>
        <v>2</v>
      </c>
      <c r="G3868" s="6">
        <f t="shared" si="121"/>
        <v>1.195804741189294</v>
      </c>
      <c r="H3868" s="4">
        <f>E3868*G3868*Inputs!$B$4/SUMPRODUCT($E$5:$E$6785,$G$5:$G$6785)</f>
        <v>4254.276355526521</v>
      </c>
    </row>
    <row r="3869" spans="1:8" x14ac:dyDescent="0.2">
      <c r="A3869" s="167" t="s">
        <v>12480</v>
      </c>
      <c r="B3869" s="163" t="s">
        <v>11479</v>
      </c>
      <c r="C3869" s="164" t="s">
        <v>11480</v>
      </c>
      <c r="D3869">
        <v>97.5</v>
      </c>
      <c r="E3869" s="4">
        <v>7498</v>
      </c>
      <c r="F3869">
        <f t="shared" si="120"/>
        <v>4</v>
      </c>
      <c r="G3869" s="6">
        <f t="shared" si="121"/>
        <v>1.7099397688077311</v>
      </c>
      <c r="H3869" s="4">
        <f>E3869*G3869*Inputs!$B$4/SUMPRODUCT($E$5:$E$6785,$G$5:$G$6785)</f>
        <v>5922.2694349033718</v>
      </c>
    </row>
    <row r="3870" spans="1:8" x14ac:dyDescent="0.2">
      <c r="A3870" s="167" t="s">
        <v>12480</v>
      </c>
      <c r="B3870" s="163" t="s">
        <v>11481</v>
      </c>
      <c r="C3870" s="164" t="s">
        <v>11482</v>
      </c>
      <c r="D3870">
        <v>55.8</v>
      </c>
      <c r="E3870" s="4">
        <v>5995</v>
      </c>
      <c r="F3870">
        <f t="shared" si="120"/>
        <v>1</v>
      </c>
      <c r="G3870" s="6">
        <f t="shared" si="121"/>
        <v>1</v>
      </c>
      <c r="H3870" s="4">
        <f>E3870*G3870*Inputs!$B$4/SUMPRODUCT($E$5:$E$6785,$G$5:$G$6785)</f>
        <v>2769.1794506615533</v>
      </c>
    </row>
    <row r="3871" spans="1:8" x14ac:dyDescent="0.2">
      <c r="A3871" s="167" t="s">
        <v>12480</v>
      </c>
      <c r="B3871" s="163" t="s">
        <v>11483</v>
      </c>
      <c r="C3871" s="164" t="s">
        <v>11484</v>
      </c>
      <c r="D3871">
        <v>93.9</v>
      </c>
      <c r="E3871" s="4">
        <v>7374</v>
      </c>
      <c r="F3871">
        <f t="shared" si="120"/>
        <v>4</v>
      </c>
      <c r="G3871" s="6">
        <f t="shared" si="121"/>
        <v>1.7099397688077311</v>
      </c>
      <c r="H3871" s="4">
        <f>E3871*G3871*Inputs!$B$4/SUMPRODUCT($E$5:$E$6785,$G$5:$G$6785)</f>
        <v>5824.3284626537034</v>
      </c>
    </row>
    <row r="3872" spans="1:8" x14ac:dyDescent="0.2">
      <c r="A3872" s="167" t="s">
        <v>12480</v>
      </c>
      <c r="B3872" s="163" t="s">
        <v>11485</v>
      </c>
      <c r="C3872" s="164" t="s">
        <v>11486</v>
      </c>
      <c r="D3872">
        <v>129</v>
      </c>
      <c r="E3872" s="4">
        <v>7962</v>
      </c>
      <c r="F3872">
        <f t="shared" si="120"/>
        <v>7</v>
      </c>
      <c r="G3872" s="6">
        <f t="shared" si="121"/>
        <v>2.9238940129502371</v>
      </c>
      <c r="H3872" s="4">
        <f>E3872*G3872*Inputs!$B$4/SUMPRODUCT($E$5:$E$6785,$G$5:$G$6785)</f>
        <v>10753.397801228244</v>
      </c>
    </row>
    <row r="3873" spans="1:8" x14ac:dyDescent="0.2">
      <c r="A3873" s="167" t="s">
        <v>12480</v>
      </c>
      <c r="B3873" s="163" t="s">
        <v>11487</v>
      </c>
      <c r="C3873" s="164" t="s">
        <v>11488</v>
      </c>
      <c r="D3873">
        <v>111.8</v>
      </c>
      <c r="E3873" s="4">
        <v>6886</v>
      </c>
      <c r="F3873">
        <f t="shared" si="120"/>
        <v>6</v>
      </c>
      <c r="G3873" s="6">
        <f t="shared" si="121"/>
        <v>2.4451266266449672</v>
      </c>
      <c r="H3873" s="4">
        <f>E3873*G3873*Inputs!$B$4/SUMPRODUCT($E$5:$E$6785,$G$5:$G$6785)</f>
        <v>7777.3256878723396</v>
      </c>
    </row>
    <row r="3874" spans="1:8" x14ac:dyDescent="0.2">
      <c r="A3874" s="167" t="s">
        <v>12480</v>
      </c>
      <c r="B3874" s="163" t="s">
        <v>11489</v>
      </c>
      <c r="C3874" s="164" t="s">
        <v>11490</v>
      </c>
      <c r="D3874">
        <v>108.5</v>
      </c>
      <c r="E3874" s="4">
        <v>9760</v>
      </c>
      <c r="F3874">
        <f t="shared" si="120"/>
        <v>5</v>
      </c>
      <c r="G3874" s="6">
        <f t="shared" si="121"/>
        <v>2.0447540826884101</v>
      </c>
      <c r="H3874" s="4">
        <f>E3874*G3874*Inputs!$B$4/SUMPRODUCT($E$5:$E$6785,$G$5:$G$6785)</f>
        <v>9218.3419578625017</v>
      </c>
    </row>
    <row r="3875" spans="1:8" x14ac:dyDescent="0.2">
      <c r="A3875" s="167" t="s">
        <v>12480</v>
      </c>
      <c r="B3875" s="163" t="s">
        <v>11491</v>
      </c>
      <c r="C3875" s="164" t="s">
        <v>11492</v>
      </c>
      <c r="D3875">
        <v>98.9</v>
      </c>
      <c r="E3875" s="4">
        <v>6849</v>
      </c>
      <c r="F3875">
        <f t="shared" si="120"/>
        <v>4</v>
      </c>
      <c r="G3875" s="6">
        <f t="shared" si="121"/>
        <v>1.7099397688077311</v>
      </c>
      <c r="H3875" s="4">
        <f>E3875*G3875*Inputs!$B$4/SUMPRODUCT($E$5:$E$6785,$G$5:$G$6785)</f>
        <v>5409.6590236934107</v>
      </c>
    </row>
    <row r="3876" spans="1:8" x14ac:dyDescent="0.2">
      <c r="A3876" s="167" t="s">
        <v>12480</v>
      </c>
      <c r="B3876" s="163" t="s">
        <v>11493</v>
      </c>
      <c r="C3876" s="164" t="s">
        <v>11494</v>
      </c>
      <c r="D3876">
        <v>72.8</v>
      </c>
      <c r="E3876" s="4">
        <v>9421</v>
      </c>
      <c r="F3876">
        <f t="shared" si="120"/>
        <v>2</v>
      </c>
      <c r="G3876" s="6">
        <f t="shared" si="121"/>
        <v>1.195804741189294</v>
      </c>
      <c r="H3876" s="4">
        <f>E3876*G3876*Inputs!$B$4/SUMPRODUCT($E$5:$E$6785,$G$5:$G$6785)</f>
        <v>5203.7831141801289</v>
      </c>
    </row>
    <row r="3877" spans="1:8" x14ac:dyDescent="0.2">
      <c r="A3877" s="167" t="s">
        <v>12480</v>
      </c>
      <c r="B3877" s="163" t="s">
        <v>11495</v>
      </c>
      <c r="C3877" s="164" t="s">
        <v>11496</v>
      </c>
      <c r="D3877">
        <v>145.5</v>
      </c>
      <c r="E3877" s="4">
        <v>5868</v>
      </c>
      <c r="F3877">
        <f t="shared" si="120"/>
        <v>8</v>
      </c>
      <c r="G3877" s="6">
        <f t="shared" si="121"/>
        <v>3.4964063234208851</v>
      </c>
      <c r="H3877" s="4">
        <f>E3877*G3877*Inputs!$B$4/SUMPRODUCT($E$5:$E$6785,$G$5:$G$6785)</f>
        <v>9477.0662132343568</v>
      </c>
    </row>
    <row r="3878" spans="1:8" x14ac:dyDescent="0.2">
      <c r="A3878" s="167" t="s">
        <v>12623</v>
      </c>
      <c r="B3878" s="163" t="s">
        <v>11497</v>
      </c>
      <c r="C3878" s="164" t="s">
        <v>11498</v>
      </c>
      <c r="D3878">
        <v>96.3</v>
      </c>
      <c r="E3878" s="4">
        <v>9137</v>
      </c>
      <c r="F3878">
        <f t="shared" si="120"/>
        <v>4</v>
      </c>
      <c r="G3878" s="6">
        <f t="shared" si="121"/>
        <v>1.7099397688077311</v>
      </c>
      <c r="H3878" s="4">
        <f>E3878*G3878*Inputs!$B$4/SUMPRODUCT($E$5:$E$6785,$G$5:$G$6785)</f>
        <v>7216.8279310098842</v>
      </c>
    </row>
    <row r="3879" spans="1:8" x14ac:dyDescent="0.2">
      <c r="A3879" s="167" t="s">
        <v>12623</v>
      </c>
      <c r="B3879" s="163" t="s">
        <v>11499</v>
      </c>
      <c r="C3879" s="164" t="s">
        <v>11500</v>
      </c>
      <c r="D3879">
        <v>69.900000000000006</v>
      </c>
      <c r="E3879" s="4">
        <v>6497</v>
      </c>
      <c r="F3879">
        <f t="shared" si="120"/>
        <v>2</v>
      </c>
      <c r="G3879" s="6">
        <f t="shared" si="121"/>
        <v>1.195804741189294</v>
      </c>
      <c r="H3879" s="4">
        <f>E3879*G3879*Inputs!$B$4/SUMPRODUCT($E$5:$E$6785,$G$5:$G$6785)</f>
        <v>3588.6826125494431</v>
      </c>
    </row>
    <row r="3880" spans="1:8" x14ac:dyDescent="0.2">
      <c r="A3880" s="167" t="s">
        <v>12623</v>
      </c>
      <c r="B3880" s="163" t="s">
        <v>11501</v>
      </c>
      <c r="C3880" s="164" t="s">
        <v>11502</v>
      </c>
      <c r="D3880">
        <v>75.400000000000006</v>
      </c>
      <c r="E3880" s="4">
        <v>5590</v>
      </c>
      <c r="F3880">
        <f t="shared" si="120"/>
        <v>3</v>
      </c>
      <c r="G3880" s="6">
        <f t="shared" si="121"/>
        <v>1.4299489790507947</v>
      </c>
      <c r="H3880" s="4">
        <f>E3880*G3880*Inputs!$B$4/SUMPRODUCT($E$5:$E$6785,$G$5:$G$6785)</f>
        <v>3692.2768949284373</v>
      </c>
    </row>
    <row r="3881" spans="1:8" x14ac:dyDescent="0.2">
      <c r="A3881" s="167" t="s">
        <v>12623</v>
      </c>
      <c r="B3881" s="163" t="s">
        <v>11503</v>
      </c>
      <c r="C3881" s="164" t="s">
        <v>11504</v>
      </c>
      <c r="D3881">
        <v>72</v>
      </c>
      <c r="E3881" s="4">
        <v>9261</v>
      </c>
      <c r="F3881">
        <f t="shared" si="120"/>
        <v>2</v>
      </c>
      <c r="G3881" s="6">
        <f t="shared" si="121"/>
        <v>1.195804741189294</v>
      </c>
      <c r="H3881" s="4">
        <f>E3881*G3881*Inputs!$B$4/SUMPRODUCT($E$5:$E$6785,$G$5:$G$6785)</f>
        <v>5115.4055217516379</v>
      </c>
    </row>
    <row r="3882" spans="1:8" x14ac:dyDescent="0.2">
      <c r="A3882" s="167" t="s">
        <v>12623</v>
      </c>
      <c r="B3882" s="163" t="s">
        <v>11505</v>
      </c>
      <c r="C3882" s="164" t="s">
        <v>11506</v>
      </c>
      <c r="D3882">
        <v>87.7</v>
      </c>
      <c r="E3882" s="4">
        <v>8091</v>
      </c>
      <c r="F3882">
        <f t="shared" si="120"/>
        <v>4</v>
      </c>
      <c r="G3882" s="6">
        <f t="shared" si="121"/>
        <v>1.7099397688077311</v>
      </c>
      <c r="H3882" s="4">
        <f>E3882*G3882*Inputs!$B$4/SUMPRODUCT($E$5:$E$6785,$G$5:$G$6785)</f>
        <v>6390.6484392909015</v>
      </c>
    </row>
    <row r="3883" spans="1:8" x14ac:dyDescent="0.2">
      <c r="A3883" s="167" t="s">
        <v>12623</v>
      </c>
      <c r="B3883" s="163" t="s">
        <v>11507</v>
      </c>
      <c r="C3883" s="164" t="s">
        <v>11508</v>
      </c>
      <c r="D3883">
        <v>120.4</v>
      </c>
      <c r="E3883" s="4">
        <v>6078</v>
      </c>
      <c r="F3883">
        <f t="shared" si="120"/>
        <v>6</v>
      </c>
      <c r="G3883" s="6">
        <f t="shared" si="121"/>
        <v>2.4451266266449672</v>
      </c>
      <c r="H3883" s="4">
        <f>E3883*G3883*Inputs!$B$4/SUMPRODUCT($E$5:$E$6785,$G$5:$G$6785)</f>
        <v>6864.7379510438686</v>
      </c>
    </row>
    <row r="3884" spans="1:8" x14ac:dyDescent="0.2">
      <c r="A3884" s="167" t="s">
        <v>12623</v>
      </c>
      <c r="B3884" s="163" t="s">
        <v>11509</v>
      </c>
      <c r="C3884" s="164" t="s">
        <v>11510</v>
      </c>
      <c r="D3884">
        <v>101</v>
      </c>
      <c r="E3884" s="4">
        <v>6626</v>
      </c>
      <c r="F3884">
        <f t="shared" si="120"/>
        <v>5</v>
      </c>
      <c r="G3884" s="6">
        <f t="shared" si="121"/>
        <v>2.0447540826884101</v>
      </c>
      <c r="H3884" s="4">
        <f>E3884*G3884*Inputs!$B$4/SUMPRODUCT($E$5:$E$6785,$G$5:$G$6785)</f>
        <v>6258.2719070488674</v>
      </c>
    </row>
    <row r="3885" spans="1:8" x14ac:dyDescent="0.2">
      <c r="A3885" s="167" t="s">
        <v>12623</v>
      </c>
      <c r="B3885" s="163" t="s">
        <v>11511</v>
      </c>
      <c r="C3885" s="164" t="s">
        <v>11512</v>
      </c>
      <c r="D3885">
        <v>112.9</v>
      </c>
      <c r="E3885" s="4">
        <v>6155</v>
      </c>
      <c r="F3885">
        <f t="shared" si="120"/>
        <v>6</v>
      </c>
      <c r="G3885" s="6">
        <f t="shared" si="121"/>
        <v>2.4451266266449672</v>
      </c>
      <c r="H3885" s="4">
        <f>E3885*G3885*Inputs!$B$4/SUMPRODUCT($E$5:$E$6785,$G$5:$G$6785)</f>
        <v>6951.7048517069779</v>
      </c>
    </row>
    <row r="3886" spans="1:8" x14ac:dyDescent="0.2">
      <c r="A3886" s="167" t="s">
        <v>12623</v>
      </c>
      <c r="B3886" s="163" t="s">
        <v>11513</v>
      </c>
      <c r="C3886" s="164" t="s">
        <v>11514</v>
      </c>
      <c r="D3886">
        <v>135.5</v>
      </c>
      <c r="E3886" s="4">
        <v>9573</v>
      </c>
      <c r="F3886">
        <f t="shared" si="120"/>
        <v>7</v>
      </c>
      <c r="G3886" s="6">
        <f t="shared" si="121"/>
        <v>2.9238940129502371</v>
      </c>
      <c r="H3886" s="4">
        <f>E3886*G3886*Inputs!$B$4/SUMPRODUCT($E$5:$E$6785,$G$5:$G$6785)</f>
        <v>12929.198335990703</v>
      </c>
    </row>
    <row r="3887" spans="1:8" x14ac:dyDescent="0.2">
      <c r="A3887" s="167" t="s">
        <v>12623</v>
      </c>
      <c r="B3887" s="163" t="s">
        <v>11515</v>
      </c>
      <c r="C3887" s="164" t="s">
        <v>11516</v>
      </c>
      <c r="D3887">
        <v>61.7</v>
      </c>
      <c r="E3887" s="4">
        <v>10055</v>
      </c>
      <c r="F3887">
        <f t="shared" si="120"/>
        <v>1</v>
      </c>
      <c r="G3887" s="6">
        <f t="shared" si="121"/>
        <v>1</v>
      </c>
      <c r="H3887" s="4">
        <f>E3887*G3887*Inputs!$B$4/SUMPRODUCT($E$5:$E$6785,$G$5:$G$6785)</f>
        <v>4644.5536908093272</v>
      </c>
    </row>
    <row r="3888" spans="1:8" x14ac:dyDescent="0.2">
      <c r="A3888" s="167" t="s">
        <v>12623</v>
      </c>
      <c r="B3888" s="163" t="s">
        <v>11517</v>
      </c>
      <c r="C3888" s="164" t="s">
        <v>11518</v>
      </c>
      <c r="D3888">
        <v>61.6</v>
      </c>
      <c r="E3888" s="4">
        <v>7861</v>
      </c>
      <c r="F3888">
        <f t="shared" si="120"/>
        <v>1</v>
      </c>
      <c r="G3888" s="6">
        <f t="shared" si="121"/>
        <v>1</v>
      </c>
      <c r="H3888" s="4">
        <f>E3888*G3888*Inputs!$B$4/SUMPRODUCT($E$5:$E$6785,$G$5:$G$6785)</f>
        <v>3631.1125373895698</v>
      </c>
    </row>
    <row r="3889" spans="1:8" x14ac:dyDescent="0.2">
      <c r="A3889" s="167" t="s">
        <v>12623</v>
      </c>
      <c r="B3889" s="163" t="s">
        <v>11519</v>
      </c>
      <c r="C3889" s="164" t="s">
        <v>11520</v>
      </c>
      <c r="D3889">
        <v>79.3</v>
      </c>
      <c r="E3889" s="4">
        <v>5673</v>
      </c>
      <c r="F3889">
        <f t="shared" si="120"/>
        <v>3</v>
      </c>
      <c r="G3889" s="6">
        <f t="shared" si="121"/>
        <v>1.4299489790507947</v>
      </c>
      <c r="H3889" s="4">
        <f>E3889*G3889*Inputs!$B$4/SUMPRODUCT($E$5:$E$6785,$G$5:$G$6785)</f>
        <v>3747.0996108996464</v>
      </c>
    </row>
    <row r="3890" spans="1:8" x14ac:dyDescent="0.2">
      <c r="A3890" s="167" t="s">
        <v>12623</v>
      </c>
      <c r="B3890" s="163" t="s">
        <v>11521</v>
      </c>
      <c r="C3890" s="164" t="s">
        <v>11522</v>
      </c>
      <c r="D3890">
        <v>134.6</v>
      </c>
      <c r="E3890" s="4">
        <v>6764</v>
      </c>
      <c r="F3890">
        <f t="shared" si="120"/>
        <v>7</v>
      </c>
      <c r="G3890" s="6">
        <f t="shared" si="121"/>
        <v>2.9238940129502371</v>
      </c>
      <c r="H3890" s="4">
        <f>E3890*G3890*Inputs!$B$4/SUMPRODUCT($E$5:$E$6785,$G$5:$G$6785)</f>
        <v>9135.3909479411996</v>
      </c>
    </row>
    <row r="3891" spans="1:8" x14ac:dyDescent="0.2">
      <c r="A3891" s="167" t="s">
        <v>12623</v>
      </c>
      <c r="B3891" s="163" t="s">
        <v>11523</v>
      </c>
      <c r="C3891" s="164" t="s">
        <v>11524</v>
      </c>
      <c r="D3891">
        <v>103</v>
      </c>
      <c r="E3891" s="4">
        <v>6384</v>
      </c>
      <c r="F3891">
        <f t="shared" si="120"/>
        <v>5</v>
      </c>
      <c r="G3891" s="6">
        <f t="shared" si="121"/>
        <v>2.0447540826884101</v>
      </c>
      <c r="H3891" s="4">
        <f>E3891*G3891*Inputs!$B$4/SUMPRODUCT($E$5:$E$6785,$G$5:$G$6785)</f>
        <v>6029.7023626018663</v>
      </c>
    </row>
    <row r="3892" spans="1:8" x14ac:dyDescent="0.2">
      <c r="A3892" s="167" t="s">
        <v>12623</v>
      </c>
      <c r="B3892" s="163" t="s">
        <v>11525</v>
      </c>
      <c r="C3892" s="164" t="s">
        <v>11526</v>
      </c>
      <c r="D3892">
        <v>162.69999999999999</v>
      </c>
      <c r="E3892" s="4">
        <v>6131</v>
      </c>
      <c r="F3892">
        <f t="shared" si="120"/>
        <v>9</v>
      </c>
      <c r="G3892" s="6">
        <f t="shared" si="121"/>
        <v>4.1810192586709229</v>
      </c>
      <c r="H3892" s="4">
        <f>E3892*G3892*Inputs!$B$4/SUMPRODUCT($E$5:$E$6785,$G$5:$G$6785)</f>
        <v>11840.645990995059</v>
      </c>
    </row>
    <row r="3893" spans="1:8" x14ac:dyDescent="0.2">
      <c r="A3893" s="167" t="s">
        <v>12623</v>
      </c>
      <c r="B3893" s="163" t="s">
        <v>11527</v>
      </c>
      <c r="C3893" s="164" t="s">
        <v>11528</v>
      </c>
      <c r="D3893">
        <v>146.69999999999999</v>
      </c>
      <c r="E3893" s="4">
        <v>5737</v>
      </c>
      <c r="F3893">
        <f t="shared" si="120"/>
        <v>8</v>
      </c>
      <c r="G3893" s="6">
        <f t="shared" si="121"/>
        <v>3.4964063234208851</v>
      </c>
      <c r="H3893" s="4">
        <f>E3893*G3893*Inputs!$B$4/SUMPRODUCT($E$5:$E$6785,$G$5:$G$6785)</f>
        <v>9265.4957166539716</v>
      </c>
    </row>
    <row r="3894" spans="1:8" x14ac:dyDescent="0.2">
      <c r="A3894" s="167" t="s">
        <v>12623</v>
      </c>
      <c r="B3894" s="163" t="s">
        <v>11529</v>
      </c>
      <c r="C3894" s="164" t="s">
        <v>11530</v>
      </c>
      <c r="D3894">
        <v>105.3</v>
      </c>
      <c r="E3894" s="4">
        <v>6022</v>
      </c>
      <c r="F3894">
        <f t="shared" si="120"/>
        <v>5</v>
      </c>
      <c r="G3894" s="6">
        <f t="shared" si="121"/>
        <v>2.0447540826884101</v>
      </c>
      <c r="H3894" s="4">
        <f>E3894*G3894*Inputs!$B$4/SUMPRODUCT($E$5:$E$6785,$G$5:$G$6785)</f>
        <v>5687.7925481811462</v>
      </c>
    </row>
    <row r="3895" spans="1:8" x14ac:dyDescent="0.2">
      <c r="A3895" s="167" t="s">
        <v>12623</v>
      </c>
      <c r="B3895" s="163" t="s">
        <v>11531</v>
      </c>
      <c r="C3895" s="164" t="s">
        <v>11532</v>
      </c>
      <c r="D3895">
        <v>76.400000000000006</v>
      </c>
      <c r="E3895" s="4">
        <v>5848</v>
      </c>
      <c r="F3895">
        <f t="shared" si="120"/>
        <v>3</v>
      </c>
      <c r="G3895" s="6">
        <f t="shared" si="121"/>
        <v>1.4299489790507947</v>
      </c>
      <c r="H3895" s="4">
        <f>E3895*G3895*Inputs!$B$4/SUMPRODUCT($E$5:$E$6785,$G$5:$G$6785)</f>
        <v>3862.6896746943644</v>
      </c>
    </row>
    <row r="3896" spans="1:8" x14ac:dyDescent="0.2">
      <c r="A3896" s="167" t="s">
        <v>11535</v>
      </c>
      <c r="B3896" s="163" t="s">
        <v>11533</v>
      </c>
      <c r="C3896" s="164" t="s">
        <v>11534</v>
      </c>
      <c r="D3896">
        <v>80.7</v>
      </c>
      <c r="E3896" s="4">
        <v>6447</v>
      </c>
      <c r="F3896">
        <f t="shared" si="120"/>
        <v>3</v>
      </c>
      <c r="G3896" s="6">
        <f t="shared" si="121"/>
        <v>1.4299489790507947</v>
      </c>
      <c r="H3896" s="4">
        <f>E3896*G3896*Inputs!$B$4/SUMPRODUCT($E$5:$E$6785,$G$5:$G$6785)</f>
        <v>4258.3379501974296</v>
      </c>
    </row>
    <row r="3897" spans="1:8" x14ac:dyDescent="0.2">
      <c r="A3897" s="167" t="s">
        <v>11535</v>
      </c>
      <c r="B3897" s="163" t="s">
        <v>11536</v>
      </c>
      <c r="C3897" s="164" t="s">
        <v>11537</v>
      </c>
      <c r="D3897">
        <v>74.3</v>
      </c>
      <c r="E3897" s="4">
        <v>6603</v>
      </c>
      <c r="F3897">
        <f t="shared" si="120"/>
        <v>3</v>
      </c>
      <c r="G3897" s="6">
        <f t="shared" si="121"/>
        <v>1.4299489790507947</v>
      </c>
      <c r="H3897" s="4">
        <f>E3897*G3897*Inputs!$B$4/SUMPRODUCT($E$5:$E$6785,$G$5:$G$6785)</f>
        <v>4361.3782356372931</v>
      </c>
    </row>
    <row r="3898" spans="1:8" x14ac:dyDescent="0.2">
      <c r="A3898" s="167" t="s">
        <v>11535</v>
      </c>
      <c r="B3898" s="163" t="s">
        <v>11538</v>
      </c>
      <c r="C3898" s="164" t="s">
        <v>11539</v>
      </c>
      <c r="D3898">
        <v>88.3</v>
      </c>
      <c r="E3898" s="4">
        <v>7861</v>
      </c>
      <c r="F3898">
        <f t="shared" si="120"/>
        <v>4</v>
      </c>
      <c r="G3898" s="6">
        <f t="shared" si="121"/>
        <v>1.7099397688077311</v>
      </c>
      <c r="H3898" s="4">
        <f>E3898*G3898*Inputs!$B$4/SUMPRODUCT($E$5:$E$6785,$G$5:$G$6785)</f>
        <v>6208.9837326987745</v>
      </c>
    </row>
    <row r="3899" spans="1:8" x14ac:dyDescent="0.2">
      <c r="A3899" s="167" t="s">
        <v>11535</v>
      </c>
      <c r="B3899" s="163" t="s">
        <v>11540</v>
      </c>
      <c r="C3899" s="164" t="s">
        <v>11541</v>
      </c>
      <c r="D3899">
        <v>99.9</v>
      </c>
      <c r="E3899" s="4">
        <v>7775</v>
      </c>
      <c r="F3899">
        <f t="shared" si="120"/>
        <v>5</v>
      </c>
      <c r="G3899" s="6">
        <f t="shared" si="121"/>
        <v>2.0447540826884101</v>
      </c>
      <c r="H3899" s="4">
        <f>E3899*G3899*Inputs!$B$4/SUMPRODUCT($E$5:$E$6785,$G$5:$G$6785)</f>
        <v>7343.5049920472293</v>
      </c>
    </row>
    <row r="3900" spans="1:8" x14ac:dyDescent="0.2">
      <c r="A3900" s="167" t="s">
        <v>11535</v>
      </c>
      <c r="B3900" s="163" t="s">
        <v>11542</v>
      </c>
      <c r="C3900" s="164" t="s">
        <v>11543</v>
      </c>
      <c r="D3900">
        <v>121.1</v>
      </c>
      <c r="E3900" s="4">
        <v>5617</v>
      </c>
      <c r="F3900">
        <f t="shared" si="120"/>
        <v>6</v>
      </c>
      <c r="G3900" s="6">
        <f t="shared" si="121"/>
        <v>2.4451266266449672</v>
      </c>
      <c r="H3900" s="4">
        <f>E3900*G3900*Inputs!$B$4/SUMPRODUCT($E$5:$E$6785,$G$5:$G$6785)</f>
        <v>6344.0659873335653</v>
      </c>
    </row>
    <row r="3901" spans="1:8" x14ac:dyDescent="0.2">
      <c r="A3901" s="167" t="s">
        <v>11535</v>
      </c>
      <c r="B3901" s="163" t="s">
        <v>11544</v>
      </c>
      <c r="C3901" s="164" t="s">
        <v>11545</v>
      </c>
      <c r="D3901">
        <v>68.599999999999994</v>
      </c>
      <c r="E3901" s="4">
        <v>5433</v>
      </c>
      <c r="F3901">
        <f t="shared" si="120"/>
        <v>2</v>
      </c>
      <c r="G3901" s="6">
        <f t="shared" si="121"/>
        <v>1.195804741189294</v>
      </c>
      <c r="H3901" s="4">
        <f>E3901*G3901*Inputs!$B$4/SUMPRODUCT($E$5:$E$6785,$G$5:$G$6785)</f>
        <v>3000.9716228999728</v>
      </c>
    </row>
    <row r="3902" spans="1:8" x14ac:dyDescent="0.2">
      <c r="A3902" s="167" t="s">
        <v>11535</v>
      </c>
      <c r="B3902" s="163" t="s">
        <v>11546</v>
      </c>
      <c r="C3902" s="164" t="s">
        <v>11547</v>
      </c>
      <c r="D3902">
        <v>64.400000000000006</v>
      </c>
      <c r="E3902" s="4">
        <v>6607</v>
      </c>
      <c r="F3902">
        <f t="shared" si="120"/>
        <v>2</v>
      </c>
      <c r="G3902" s="6">
        <f t="shared" si="121"/>
        <v>1.195804741189294</v>
      </c>
      <c r="H3902" s="4">
        <f>E3902*G3902*Inputs!$B$4/SUMPRODUCT($E$5:$E$6785,$G$5:$G$6785)</f>
        <v>3649.442207344031</v>
      </c>
    </row>
    <row r="3903" spans="1:8" x14ac:dyDescent="0.2">
      <c r="A3903" s="167" t="s">
        <v>11535</v>
      </c>
      <c r="B3903" s="163" t="s">
        <v>11548</v>
      </c>
      <c r="C3903" s="164" t="s">
        <v>11549</v>
      </c>
      <c r="D3903">
        <v>90.1</v>
      </c>
      <c r="E3903" s="4">
        <v>5328</v>
      </c>
      <c r="F3903">
        <f t="shared" si="120"/>
        <v>4</v>
      </c>
      <c r="G3903" s="6">
        <f t="shared" si="121"/>
        <v>1.7099397688077311</v>
      </c>
      <c r="H3903" s="4">
        <f>E3903*G3903*Inputs!$B$4/SUMPRODUCT($E$5:$E$6785,$G$5:$G$6785)</f>
        <v>4208.3024205341653</v>
      </c>
    </row>
    <row r="3904" spans="1:8" x14ac:dyDescent="0.2">
      <c r="A3904" s="167" t="s">
        <v>11535</v>
      </c>
      <c r="B3904" s="163" t="s">
        <v>11550</v>
      </c>
      <c r="C3904" s="164" t="s">
        <v>11551</v>
      </c>
      <c r="D3904">
        <v>97.4</v>
      </c>
      <c r="E3904" s="4">
        <v>6996</v>
      </c>
      <c r="F3904">
        <f t="shared" si="120"/>
        <v>4</v>
      </c>
      <c r="G3904" s="6">
        <f t="shared" si="121"/>
        <v>1.7099397688077311</v>
      </c>
      <c r="H3904" s="4">
        <f>E3904*G3904*Inputs!$B$4/SUMPRODUCT($E$5:$E$6785,$G$5:$G$6785)</f>
        <v>5525.7664666022929</v>
      </c>
    </row>
    <row r="3905" spans="1:8" x14ac:dyDescent="0.2">
      <c r="A3905" s="167" t="s">
        <v>11535</v>
      </c>
      <c r="B3905" s="163" t="s">
        <v>11552</v>
      </c>
      <c r="C3905" s="164" t="s">
        <v>11553</v>
      </c>
      <c r="D3905">
        <v>88.1</v>
      </c>
      <c r="E3905" s="4">
        <v>7670</v>
      </c>
      <c r="F3905">
        <f t="shared" si="120"/>
        <v>4</v>
      </c>
      <c r="G3905" s="6">
        <f t="shared" si="121"/>
        <v>1.7099397688077311</v>
      </c>
      <c r="H3905" s="4">
        <f>E3905*G3905*Inputs!$B$4/SUMPRODUCT($E$5:$E$6785,$G$5:$G$6785)</f>
        <v>6058.1230415722684</v>
      </c>
    </row>
    <row r="3906" spans="1:8" x14ac:dyDescent="0.2">
      <c r="A3906" s="167" t="s">
        <v>11535</v>
      </c>
      <c r="B3906" s="163" t="s">
        <v>11554</v>
      </c>
      <c r="C3906" s="164" t="s">
        <v>11555</v>
      </c>
      <c r="D3906">
        <v>125.5</v>
      </c>
      <c r="E3906" s="4">
        <v>5521</v>
      </c>
      <c r="F3906">
        <f t="shared" si="120"/>
        <v>7</v>
      </c>
      <c r="G3906" s="6">
        <f t="shared" si="121"/>
        <v>2.9238940129502371</v>
      </c>
      <c r="H3906" s="4">
        <f>E3906*G3906*Inputs!$B$4/SUMPRODUCT($E$5:$E$6785,$G$5:$G$6785)</f>
        <v>7456.6075434038094</v>
      </c>
    </row>
    <row r="3907" spans="1:8" x14ac:dyDescent="0.2">
      <c r="A3907" s="167" t="s">
        <v>11535</v>
      </c>
      <c r="B3907" s="163" t="s">
        <v>11556</v>
      </c>
      <c r="C3907" s="164" t="s">
        <v>11557</v>
      </c>
      <c r="D3907">
        <v>77.7</v>
      </c>
      <c r="E3907" s="4">
        <v>6970</v>
      </c>
      <c r="F3907">
        <f t="shared" si="120"/>
        <v>3</v>
      </c>
      <c r="G3907" s="6">
        <f t="shared" si="121"/>
        <v>1.4299489790507947</v>
      </c>
      <c r="H3907" s="4">
        <f>E3907*G3907*Inputs!$B$4/SUMPRODUCT($E$5:$E$6785,$G$5:$G$6785)</f>
        <v>4603.7871122810739</v>
      </c>
    </row>
    <row r="3908" spans="1:8" x14ac:dyDescent="0.2">
      <c r="A3908" s="167" t="s">
        <v>11535</v>
      </c>
      <c r="B3908" s="163" t="s">
        <v>11558</v>
      </c>
      <c r="C3908" s="164" t="s">
        <v>11559</v>
      </c>
      <c r="D3908">
        <v>79.7</v>
      </c>
      <c r="E3908" s="4">
        <v>5156</v>
      </c>
      <c r="F3908">
        <f t="shared" si="120"/>
        <v>3</v>
      </c>
      <c r="G3908" s="6">
        <f t="shared" si="121"/>
        <v>1.4299489790507947</v>
      </c>
      <c r="H3908" s="4">
        <f>E3908*G3908*Inputs!$B$4/SUMPRODUCT($E$5:$E$6785,$G$5:$G$6785)</f>
        <v>3405.6135367175352</v>
      </c>
    </row>
    <row r="3909" spans="1:8" x14ac:dyDescent="0.2">
      <c r="A3909" s="167" t="s">
        <v>11535</v>
      </c>
      <c r="B3909" s="163" t="s">
        <v>11560</v>
      </c>
      <c r="C3909" s="164" t="s">
        <v>11561</v>
      </c>
      <c r="D3909">
        <v>82.7</v>
      </c>
      <c r="E3909" s="4">
        <v>6404</v>
      </c>
      <c r="F3909">
        <f t="shared" si="120"/>
        <v>3</v>
      </c>
      <c r="G3909" s="6">
        <f t="shared" si="121"/>
        <v>1.4299489790507947</v>
      </c>
      <c r="H3909" s="4">
        <f>E3909*G3909*Inputs!$B$4/SUMPRODUCT($E$5:$E$6785,$G$5:$G$6785)</f>
        <v>4229.9358202364419</v>
      </c>
    </row>
    <row r="3910" spans="1:8" x14ac:dyDescent="0.2">
      <c r="A3910" s="167" t="s">
        <v>11535</v>
      </c>
      <c r="B3910" s="163" t="s">
        <v>11562</v>
      </c>
      <c r="C3910" s="164" t="s">
        <v>11563</v>
      </c>
      <c r="D3910">
        <v>87.2</v>
      </c>
      <c r="E3910" s="4">
        <v>5708</v>
      </c>
      <c r="F3910">
        <f t="shared" ref="F3910:F3973" si="122">VLOOKUP(D3910,$K$5:$L$15,2)</f>
        <v>4</v>
      </c>
      <c r="G3910" s="6">
        <f t="shared" ref="G3910:G3973" si="123">VLOOKUP(F3910,$L$5:$M$15,2,0)</f>
        <v>1.7099397688077311</v>
      </c>
      <c r="H3910" s="4">
        <f>E3910*G3910*Inputs!$B$4/SUMPRODUCT($E$5:$E$6785,$G$5:$G$6785)</f>
        <v>4508.4441096863766</v>
      </c>
    </row>
    <row r="3911" spans="1:8" x14ac:dyDescent="0.2">
      <c r="A3911" s="167" t="s">
        <v>11535</v>
      </c>
      <c r="B3911" s="163" t="s">
        <v>11564</v>
      </c>
      <c r="C3911" s="164" t="s">
        <v>11565</v>
      </c>
      <c r="D3911">
        <v>95.5</v>
      </c>
      <c r="E3911" s="4">
        <v>7626</v>
      </c>
      <c r="F3911">
        <f t="shared" si="122"/>
        <v>4</v>
      </c>
      <c r="G3911" s="6">
        <f t="shared" si="123"/>
        <v>1.7099397688077311</v>
      </c>
      <c r="H3911" s="4">
        <f>E3911*G3911*Inputs!$B$4/SUMPRODUCT($E$5:$E$6785,$G$5:$G$6785)</f>
        <v>6023.3697933546437</v>
      </c>
    </row>
    <row r="3912" spans="1:8" x14ac:dyDescent="0.2">
      <c r="A3912" s="167" t="s">
        <v>11535</v>
      </c>
      <c r="B3912" s="163" t="s">
        <v>11566</v>
      </c>
      <c r="C3912" s="164" t="s">
        <v>11567</v>
      </c>
      <c r="D3912">
        <v>76.900000000000006</v>
      </c>
      <c r="E3912" s="4">
        <v>8217</v>
      </c>
      <c r="F3912">
        <f t="shared" si="122"/>
        <v>3</v>
      </c>
      <c r="G3912" s="6">
        <f t="shared" si="123"/>
        <v>1.4299489790507947</v>
      </c>
      <c r="H3912" s="4">
        <f>E3912*G3912*Inputs!$B$4/SUMPRODUCT($E$5:$E$6785,$G$5:$G$6785)</f>
        <v>5427.4488811497258</v>
      </c>
    </row>
    <row r="3913" spans="1:8" x14ac:dyDescent="0.2">
      <c r="A3913" s="167" t="s">
        <v>11535</v>
      </c>
      <c r="B3913" s="163" t="s">
        <v>11568</v>
      </c>
      <c r="C3913" s="164" t="s">
        <v>11569</v>
      </c>
      <c r="D3913">
        <v>109</v>
      </c>
      <c r="E3913" s="4">
        <v>9355</v>
      </c>
      <c r="F3913">
        <f t="shared" si="122"/>
        <v>5</v>
      </c>
      <c r="G3913" s="6">
        <f t="shared" si="123"/>
        <v>2.0447540826884101</v>
      </c>
      <c r="H3913" s="4">
        <f>E3913*G3913*Inputs!$B$4/SUMPRODUCT($E$5:$E$6785,$G$5:$G$6785)</f>
        <v>8835.818546701199</v>
      </c>
    </row>
    <row r="3914" spans="1:8" x14ac:dyDescent="0.2">
      <c r="A3914" s="167" t="s">
        <v>11535</v>
      </c>
      <c r="B3914" s="163" t="s">
        <v>11570</v>
      </c>
      <c r="C3914" s="164" t="s">
        <v>11571</v>
      </c>
      <c r="D3914">
        <v>89.5</v>
      </c>
      <c r="E3914" s="4">
        <v>6058</v>
      </c>
      <c r="F3914">
        <f t="shared" si="122"/>
        <v>4</v>
      </c>
      <c r="G3914" s="6">
        <f t="shared" si="123"/>
        <v>1.7099397688077311</v>
      </c>
      <c r="H3914" s="4">
        <f>E3914*G3914*Inputs!$B$4/SUMPRODUCT($E$5:$E$6785,$G$5:$G$6785)</f>
        <v>4784.8904023265713</v>
      </c>
    </row>
    <row r="3915" spans="1:8" x14ac:dyDescent="0.2">
      <c r="A3915" s="167" t="s">
        <v>11535</v>
      </c>
      <c r="B3915" s="163" t="s">
        <v>11572</v>
      </c>
      <c r="C3915" s="164" t="s">
        <v>11573</v>
      </c>
      <c r="D3915">
        <v>62.5</v>
      </c>
      <c r="E3915" s="4">
        <v>8390</v>
      </c>
      <c r="F3915">
        <f t="shared" si="122"/>
        <v>2</v>
      </c>
      <c r="G3915" s="6">
        <f t="shared" si="123"/>
        <v>1.195804741189294</v>
      </c>
      <c r="H3915" s="4">
        <f>E3915*G3915*Inputs!$B$4/SUMPRODUCT($E$5:$E$6785,$G$5:$G$6785)</f>
        <v>4634.3000029690365</v>
      </c>
    </row>
    <row r="3916" spans="1:8" x14ac:dyDescent="0.2">
      <c r="A3916" s="167" t="s">
        <v>11535</v>
      </c>
      <c r="B3916" s="163" t="s">
        <v>11574</v>
      </c>
      <c r="C3916" s="164" t="s">
        <v>6953</v>
      </c>
      <c r="D3916">
        <v>69.3</v>
      </c>
      <c r="E3916" s="4">
        <v>8006</v>
      </c>
      <c r="F3916">
        <f t="shared" si="122"/>
        <v>2</v>
      </c>
      <c r="G3916" s="6">
        <f t="shared" si="123"/>
        <v>1.195804741189294</v>
      </c>
      <c r="H3916" s="4">
        <f>E3916*G3916*Inputs!$B$4/SUMPRODUCT($E$5:$E$6785,$G$5:$G$6785)</f>
        <v>4422.1937811406551</v>
      </c>
    </row>
    <row r="3917" spans="1:8" x14ac:dyDescent="0.2">
      <c r="A3917" s="167" t="s">
        <v>11535</v>
      </c>
      <c r="B3917" s="163" t="s">
        <v>6954</v>
      </c>
      <c r="C3917" s="164" t="s">
        <v>6955</v>
      </c>
      <c r="D3917">
        <v>72.400000000000006</v>
      </c>
      <c r="E3917" s="4">
        <v>5575</v>
      </c>
      <c r="F3917">
        <f t="shared" si="122"/>
        <v>2</v>
      </c>
      <c r="G3917" s="6">
        <f t="shared" si="123"/>
        <v>1.195804741189294</v>
      </c>
      <c r="H3917" s="4">
        <f>E3917*G3917*Inputs!$B$4/SUMPRODUCT($E$5:$E$6785,$G$5:$G$6785)</f>
        <v>3079.406736180259</v>
      </c>
    </row>
    <row r="3918" spans="1:8" x14ac:dyDescent="0.2">
      <c r="A3918" s="167" t="s">
        <v>11535</v>
      </c>
      <c r="B3918" s="163" t="s">
        <v>6956</v>
      </c>
      <c r="C3918" s="164" t="s">
        <v>6957</v>
      </c>
      <c r="D3918">
        <v>102.1</v>
      </c>
      <c r="E3918" s="4">
        <v>6940</v>
      </c>
      <c r="F3918">
        <f t="shared" si="122"/>
        <v>5</v>
      </c>
      <c r="G3918" s="6">
        <f t="shared" si="123"/>
        <v>2.0447540826884101</v>
      </c>
      <c r="H3918" s="4">
        <f>E3918*G3918*Inputs!$B$4/SUMPRODUCT($E$5:$E$6785,$G$5:$G$6785)</f>
        <v>6554.845613480099</v>
      </c>
    </row>
    <row r="3919" spans="1:8" x14ac:dyDescent="0.2">
      <c r="A3919" s="167" t="s">
        <v>11535</v>
      </c>
      <c r="B3919" s="163" t="s">
        <v>6958</v>
      </c>
      <c r="C3919" s="164" t="s">
        <v>6959</v>
      </c>
      <c r="D3919">
        <v>131.4</v>
      </c>
      <c r="E3919" s="4">
        <v>7613</v>
      </c>
      <c r="F3919">
        <f t="shared" si="122"/>
        <v>7</v>
      </c>
      <c r="G3919" s="6">
        <f t="shared" si="123"/>
        <v>2.9238940129502371</v>
      </c>
      <c r="H3919" s="4">
        <f>E3919*G3919*Inputs!$B$4/SUMPRODUCT($E$5:$E$6785,$G$5:$G$6785)</f>
        <v>10282.0418815311</v>
      </c>
    </row>
    <row r="3920" spans="1:8" x14ac:dyDescent="0.2">
      <c r="A3920" s="167" t="s">
        <v>11535</v>
      </c>
      <c r="B3920" s="163" t="s">
        <v>6960</v>
      </c>
      <c r="C3920" s="164" t="s">
        <v>6961</v>
      </c>
      <c r="D3920">
        <v>84.5</v>
      </c>
      <c r="E3920" s="4">
        <v>6528</v>
      </c>
      <c r="F3920">
        <f t="shared" si="122"/>
        <v>3</v>
      </c>
      <c r="G3920" s="6">
        <f t="shared" si="123"/>
        <v>1.4299489790507947</v>
      </c>
      <c r="H3920" s="4">
        <f>E3920*G3920*Inputs!$B$4/SUMPRODUCT($E$5:$E$6785,$G$5:$G$6785)</f>
        <v>4311.8396368681288</v>
      </c>
    </row>
    <row r="3921" spans="1:8" x14ac:dyDescent="0.2">
      <c r="A3921" s="167" t="s">
        <v>11535</v>
      </c>
      <c r="B3921" s="163" t="s">
        <v>6962</v>
      </c>
      <c r="C3921" s="164" t="s">
        <v>6963</v>
      </c>
      <c r="D3921">
        <v>88.7</v>
      </c>
      <c r="E3921" s="4">
        <v>7504</v>
      </c>
      <c r="F3921">
        <f t="shared" si="122"/>
        <v>4</v>
      </c>
      <c r="G3921" s="6">
        <f t="shared" si="123"/>
        <v>1.7099397688077311</v>
      </c>
      <c r="H3921" s="4">
        <f>E3921*G3921*Inputs!$B$4/SUMPRODUCT($E$5:$E$6785,$G$5:$G$6785)</f>
        <v>5927.0085142057751</v>
      </c>
    </row>
    <row r="3922" spans="1:8" x14ac:dyDescent="0.2">
      <c r="A3922" s="167" t="s">
        <v>11535</v>
      </c>
      <c r="B3922" s="163" t="s">
        <v>6964</v>
      </c>
      <c r="C3922" s="164" t="s">
        <v>6965</v>
      </c>
      <c r="D3922">
        <v>98.5</v>
      </c>
      <c r="E3922" s="4">
        <v>7009</v>
      </c>
      <c r="F3922">
        <f t="shared" si="122"/>
        <v>4</v>
      </c>
      <c r="G3922" s="6">
        <f t="shared" si="123"/>
        <v>1.7099397688077311</v>
      </c>
      <c r="H3922" s="4">
        <f>E3922*G3922*Inputs!$B$4/SUMPRODUCT($E$5:$E$6785,$G$5:$G$6785)</f>
        <v>5536.0344717575008</v>
      </c>
    </row>
    <row r="3923" spans="1:8" x14ac:dyDescent="0.2">
      <c r="A3923" s="167" t="s">
        <v>11535</v>
      </c>
      <c r="B3923" s="163" t="s">
        <v>6966</v>
      </c>
      <c r="C3923" s="164" t="s">
        <v>6967</v>
      </c>
      <c r="D3923">
        <v>126.5</v>
      </c>
      <c r="E3923" s="4">
        <v>6926</v>
      </c>
      <c r="F3923">
        <f t="shared" si="122"/>
        <v>7</v>
      </c>
      <c r="G3923" s="6">
        <f t="shared" si="123"/>
        <v>2.9238940129502371</v>
      </c>
      <c r="H3923" s="4">
        <f>E3923*G3923*Inputs!$B$4/SUMPRODUCT($E$5:$E$6785,$G$5:$G$6785)</f>
        <v>9354.1865324424525</v>
      </c>
    </row>
    <row r="3924" spans="1:8" x14ac:dyDescent="0.2">
      <c r="A3924" s="167" t="s">
        <v>11535</v>
      </c>
      <c r="B3924" s="163" t="s">
        <v>6968</v>
      </c>
      <c r="C3924" s="164" t="s">
        <v>6969</v>
      </c>
      <c r="D3924">
        <v>93.2</v>
      </c>
      <c r="E3924" s="4">
        <v>7111</v>
      </c>
      <c r="F3924">
        <f t="shared" si="122"/>
        <v>4</v>
      </c>
      <c r="G3924" s="6">
        <f t="shared" si="123"/>
        <v>1.7099397688077311</v>
      </c>
      <c r="H3924" s="4">
        <f>E3924*G3924*Inputs!$B$4/SUMPRODUCT($E$5:$E$6785,$G$5:$G$6785)</f>
        <v>5616.5988198983578</v>
      </c>
    </row>
    <row r="3925" spans="1:8" x14ac:dyDescent="0.2">
      <c r="A3925" s="167" t="s">
        <v>11535</v>
      </c>
      <c r="B3925" s="163" t="s">
        <v>6970</v>
      </c>
      <c r="C3925" s="164" t="s">
        <v>6971</v>
      </c>
      <c r="D3925">
        <v>100.4</v>
      </c>
      <c r="E3925" s="4">
        <v>5908</v>
      </c>
      <c r="F3925">
        <f t="shared" si="122"/>
        <v>5</v>
      </c>
      <c r="G3925" s="6">
        <f t="shared" si="123"/>
        <v>2.0447540826884101</v>
      </c>
      <c r="H3925" s="4">
        <f>E3925*G3925*Inputs!$B$4/SUMPRODUCT($E$5:$E$6785,$G$5:$G$6785)</f>
        <v>5580.1192917061135</v>
      </c>
    </row>
    <row r="3926" spans="1:8" x14ac:dyDescent="0.2">
      <c r="A3926" s="167" t="s">
        <v>11535</v>
      </c>
      <c r="B3926" s="163" t="s">
        <v>6972</v>
      </c>
      <c r="C3926" s="164" t="s">
        <v>6973</v>
      </c>
      <c r="D3926">
        <v>93.5</v>
      </c>
      <c r="E3926" s="4">
        <v>7883</v>
      </c>
      <c r="F3926">
        <f t="shared" si="122"/>
        <v>4</v>
      </c>
      <c r="G3926" s="6">
        <f t="shared" si="123"/>
        <v>1.7099397688077311</v>
      </c>
      <c r="H3926" s="4">
        <f>E3926*G3926*Inputs!$B$4/SUMPRODUCT($E$5:$E$6785,$G$5:$G$6785)</f>
        <v>6226.3603568075869</v>
      </c>
    </row>
    <row r="3927" spans="1:8" x14ac:dyDescent="0.2">
      <c r="A3927" s="167" t="s">
        <v>11535</v>
      </c>
      <c r="B3927" s="163" t="s">
        <v>6974</v>
      </c>
      <c r="C3927" s="164" t="s">
        <v>6975</v>
      </c>
      <c r="D3927">
        <v>104.9</v>
      </c>
      <c r="E3927" s="4">
        <v>7381</v>
      </c>
      <c r="F3927">
        <f t="shared" si="122"/>
        <v>5</v>
      </c>
      <c r="G3927" s="6">
        <f t="shared" si="123"/>
        <v>2.0447540826884101</v>
      </c>
      <c r="H3927" s="4">
        <f>E3927*G3927*Inputs!$B$4/SUMPRODUCT($E$5:$E$6785,$G$5:$G$6785)</f>
        <v>6971.3711056335169</v>
      </c>
    </row>
    <row r="3928" spans="1:8" x14ac:dyDescent="0.2">
      <c r="A3928" s="167" t="s">
        <v>11535</v>
      </c>
      <c r="B3928" s="163" t="s">
        <v>6976</v>
      </c>
      <c r="C3928" s="164" t="s">
        <v>6977</v>
      </c>
      <c r="D3928">
        <v>103.8</v>
      </c>
      <c r="E3928" s="4">
        <v>7156</v>
      </c>
      <c r="F3928">
        <f t="shared" si="122"/>
        <v>5</v>
      </c>
      <c r="G3928" s="6">
        <f t="shared" si="123"/>
        <v>2.0447540826884101</v>
      </c>
      <c r="H3928" s="4">
        <f>E3928*G3928*Inputs!$B$4/SUMPRODUCT($E$5:$E$6785,$G$5:$G$6785)</f>
        <v>6758.858099432794</v>
      </c>
    </row>
    <row r="3929" spans="1:8" x14ac:dyDescent="0.2">
      <c r="A3929" s="167" t="s">
        <v>11535</v>
      </c>
      <c r="B3929" s="163" t="s">
        <v>6978</v>
      </c>
      <c r="C3929" s="164" t="s">
        <v>6979</v>
      </c>
      <c r="D3929">
        <v>95</v>
      </c>
      <c r="E3929" s="4">
        <v>7215</v>
      </c>
      <c r="F3929">
        <f t="shared" si="122"/>
        <v>4</v>
      </c>
      <c r="G3929" s="6">
        <f t="shared" si="123"/>
        <v>1.7099397688077311</v>
      </c>
      <c r="H3929" s="4">
        <f>E3929*G3929*Inputs!$B$4/SUMPRODUCT($E$5:$E$6785,$G$5:$G$6785)</f>
        <v>5698.7428611400155</v>
      </c>
    </row>
    <row r="3930" spans="1:8" x14ac:dyDescent="0.2">
      <c r="A3930" s="167" t="s">
        <v>11535</v>
      </c>
      <c r="B3930" s="163" t="s">
        <v>6980</v>
      </c>
      <c r="C3930" s="164" t="s">
        <v>6981</v>
      </c>
      <c r="D3930">
        <v>81.2</v>
      </c>
      <c r="E3930" s="4">
        <v>7724</v>
      </c>
      <c r="F3930">
        <f t="shared" si="122"/>
        <v>3</v>
      </c>
      <c r="G3930" s="6">
        <f t="shared" si="123"/>
        <v>1.4299489790507947</v>
      </c>
      <c r="H3930" s="4">
        <f>E3930*G3930*Inputs!$B$4/SUMPRODUCT($E$5:$E$6785,$G$5:$G$6785)</f>
        <v>5101.8151585737469</v>
      </c>
    </row>
    <row r="3931" spans="1:8" x14ac:dyDescent="0.2">
      <c r="A3931" s="167" t="s">
        <v>11535</v>
      </c>
      <c r="B3931" s="163" t="s">
        <v>6982</v>
      </c>
      <c r="C3931" s="164" t="s">
        <v>6983</v>
      </c>
      <c r="D3931">
        <v>74.900000000000006</v>
      </c>
      <c r="E3931" s="4">
        <v>9420</v>
      </c>
      <c r="F3931">
        <f t="shared" si="122"/>
        <v>3</v>
      </c>
      <c r="G3931" s="6">
        <f t="shared" si="123"/>
        <v>1.4299489790507947</v>
      </c>
      <c r="H3931" s="4">
        <f>E3931*G3931*Inputs!$B$4/SUMPRODUCT($E$5:$E$6785,$G$5:$G$6785)</f>
        <v>6222.0480054071331</v>
      </c>
    </row>
    <row r="3932" spans="1:8" x14ac:dyDescent="0.2">
      <c r="A3932" s="167" t="s">
        <v>11535</v>
      </c>
      <c r="B3932" s="163" t="s">
        <v>6984</v>
      </c>
      <c r="C3932" s="164" t="s">
        <v>6985</v>
      </c>
      <c r="D3932">
        <v>88.2</v>
      </c>
      <c r="E3932" s="4">
        <v>11546</v>
      </c>
      <c r="F3932">
        <f t="shared" si="122"/>
        <v>4</v>
      </c>
      <c r="G3932" s="6">
        <f t="shared" si="123"/>
        <v>1.7099397688077311</v>
      </c>
      <c r="H3932" s="4">
        <f>E3932*G3932*Inputs!$B$4/SUMPRODUCT($E$5:$E$6785,$G$5:$G$6785)</f>
        <v>9119.5682709248249</v>
      </c>
    </row>
    <row r="3933" spans="1:8" x14ac:dyDescent="0.2">
      <c r="A3933" s="167" t="s">
        <v>11535</v>
      </c>
      <c r="B3933" s="163" t="s">
        <v>6986</v>
      </c>
      <c r="C3933" s="164" t="s">
        <v>6987</v>
      </c>
      <c r="D3933">
        <v>81.599999999999994</v>
      </c>
      <c r="E3933" s="4">
        <v>6796</v>
      </c>
      <c r="F3933">
        <f t="shared" si="122"/>
        <v>3</v>
      </c>
      <c r="G3933" s="6">
        <f t="shared" si="123"/>
        <v>1.4299489790507947</v>
      </c>
      <c r="H3933" s="4">
        <f>E3933*G3933*Inputs!$B$4/SUMPRODUCT($E$5:$E$6785,$G$5:$G$6785)</f>
        <v>4488.857563136612</v>
      </c>
    </row>
    <row r="3934" spans="1:8" x14ac:dyDescent="0.2">
      <c r="A3934" s="167" t="s">
        <v>11535</v>
      </c>
      <c r="B3934" s="163" t="s">
        <v>6988</v>
      </c>
      <c r="C3934" s="164" t="s">
        <v>6989</v>
      </c>
      <c r="D3934">
        <v>91.7</v>
      </c>
      <c r="E3934" s="4">
        <v>9144</v>
      </c>
      <c r="F3934">
        <f t="shared" si="122"/>
        <v>4</v>
      </c>
      <c r="G3934" s="6">
        <f t="shared" si="123"/>
        <v>1.7099397688077311</v>
      </c>
      <c r="H3934" s="4">
        <f>E3934*G3934*Inputs!$B$4/SUMPRODUCT($E$5:$E$6785,$G$5:$G$6785)</f>
        <v>7222.3568568626888</v>
      </c>
    </row>
    <row r="3935" spans="1:8" x14ac:dyDescent="0.2">
      <c r="A3935" s="167" t="s">
        <v>11535</v>
      </c>
      <c r="B3935" s="163" t="s">
        <v>6990</v>
      </c>
      <c r="C3935" s="164" t="s">
        <v>6991</v>
      </c>
      <c r="D3935">
        <v>79.5</v>
      </c>
      <c r="E3935" s="4">
        <v>10106</v>
      </c>
      <c r="F3935">
        <f t="shared" si="122"/>
        <v>3</v>
      </c>
      <c r="G3935" s="6">
        <f t="shared" si="123"/>
        <v>1.4299489790507947</v>
      </c>
      <c r="H3935" s="4">
        <f>E3935*G3935*Inputs!$B$4/SUMPRODUCT($E$5:$E$6785,$G$5:$G$6785)</f>
        <v>6675.161055482431</v>
      </c>
    </row>
    <row r="3936" spans="1:8" x14ac:dyDescent="0.2">
      <c r="A3936" s="167" t="s">
        <v>11535</v>
      </c>
      <c r="B3936" s="163" t="s">
        <v>3773</v>
      </c>
      <c r="C3936" s="164" t="s">
        <v>3774</v>
      </c>
      <c r="D3936">
        <v>77.400000000000006</v>
      </c>
      <c r="E3936" s="4">
        <v>6909</v>
      </c>
      <c r="F3936">
        <f t="shared" si="122"/>
        <v>3</v>
      </c>
      <c r="G3936" s="6">
        <f t="shared" si="123"/>
        <v>1.4299489790507947</v>
      </c>
      <c r="H3936" s="4">
        <f>E3936*G3936*Inputs!$B$4/SUMPRODUCT($E$5:$E$6785,$G$5:$G$6785)</f>
        <v>4563.495718615487</v>
      </c>
    </row>
    <row r="3937" spans="1:8" x14ac:dyDescent="0.2">
      <c r="A3937" s="167" t="s">
        <v>11535</v>
      </c>
      <c r="B3937" s="163" t="s">
        <v>3775</v>
      </c>
      <c r="C3937" s="164" t="s">
        <v>3762</v>
      </c>
      <c r="D3937">
        <v>74.3</v>
      </c>
      <c r="E3937" s="4">
        <v>6801</v>
      </c>
      <c r="F3937">
        <f t="shared" si="122"/>
        <v>3</v>
      </c>
      <c r="G3937" s="6">
        <f t="shared" si="123"/>
        <v>1.4299489790507947</v>
      </c>
      <c r="H3937" s="4">
        <f>E3937*G3937*Inputs!$B$4/SUMPRODUCT($E$5:$E$6785,$G$5:$G$6785)</f>
        <v>4492.160136387889</v>
      </c>
    </row>
    <row r="3938" spans="1:8" x14ac:dyDescent="0.2">
      <c r="A3938" s="167" t="s">
        <v>11535</v>
      </c>
      <c r="B3938" s="163" t="s">
        <v>3763</v>
      </c>
      <c r="C3938" s="164" t="s">
        <v>3764</v>
      </c>
      <c r="D3938">
        <v>70.2</v>
      </c>
      <c r="E3938" s="4">
        <v>6626</v>
      </c>
      <c r="F3938">
        <f t="shared" si="122"/>
        <v>2</v>
      </c>
      <c r="G3938" s="6">
        <f t="shared" si="123"/>
        <v>1.195804741189294</v>
      </c>
      <c r="H3938" s="4">
        <f>E3938*G3938*Inputs!$B$4/SUMPRODUCT($E$5:$E$6785,$G$5:$G$6785)</f>
        <v>3659.9370464449144</v>
      </c>
    </row>
    <row r="3939" spans="1:8" x14ac:dyDescent="0.2">
      <c r="A3939" s="167" t="s">
        <v>11535</v>
      </c>
      <c r="B3939" s="163" t="s">
        <v>3765</v>
      </c>
      <c r="C3939" s="164" t="s">
        <v>3766</v>
      </c>
      <c r="D3939">
        <v>111.8</v>
      </c>
      <c r="E3939" s="4">
        <v>9083</v>
      </c>
      <c r="F3939">
        <f t="shared" si="122"/>
        <v>6</v>
      </c>
      <c r="G3939" s="6">
        <f t="shared" si="123"/>
        <v>2.4451266266449672</v>
      </c>
      <c r="H3939" s="4">
        <f>E3939*G3939*Inputs!$B$4/SUMPRODUCT($E$5:$E$6785,$G$5:$G$6785)</f>
        <v>10258.705957441833</v>
      </c>
    </row>
    <row r="3940" spans="1:8" x14ac:dyDescent="0.2">
      <c r="A3940" s="167" t="s">
        <v>11535</v>
      </c>
      <c r="B3940" s="163" t="s">
        <v>3767</v>
      </c>
      <c r="C3940" s="164" t="s">
        <v>3768</v>
      </c>
      <c r="D3940">
        <v>79.7</v>
      </c>
      <c r="E3940" s="4">
        <v>8100</v>
      </c>
      <c r="F3940">
        <f t="shared" si="122"/>
        <v>3</v>
      </c>
      <c r="G3940" s="6">
        <f t="shared" si="123"/>
        <v>1.4299489790507947</v>
      </c>
      <c r="H3940" s="4">
        <f>E3940*G3940*Inputs!$B$4/SUMPRODUCT($E$5:$E$6785,$G$5:$G$6785)</f>
        <v>5350.1686670698282</v>
      </c>
    </row>
    <row r="3941" spans="1:8" x14ac:dyDescent="0.2">
      <c r="A3941" s="167" t="s">
        <v>11535</v>
      </c>
      <c r="B3941" s="163" t="s">
        <v>3769</v>
      </c>
      <c r="C3941" s="164" t="s">
        <v>3770</v>
      </c>
      <c r="D3941">
        <v>85.2</v>
      </c>
      <c r="E3941" s="4">
        <v>5742</v>
      </c>
      <c r="F3941">
        <f t="shared" si="122"/>
        <v>3</v>
      </c>
      <c r="G3941" s="6">
        <f t="shared" si="123"/>
        <v>1.4299489790507947</v>
      </c>
      <c r="H3941" s="4">
        <f>E3941*G3941*Inputs!$B$4/SUMPRODUCT($E$5:$E$6785,$G$5:$G$6785)</f>
        <v>3792.6751217672786</v>
      </c>
    </row>
    <row r="3942" spans="1:8" x14ac:dyDescent="0.2">
      <c r="A3942" s="167" t="s">
        <v>11535</v>
      </c>
      <c r="B3942" s="163" t="s">
        <v>3771</v>
      </c>
      <c r="C3942" s="164" t="s">
        <v>3772</v>
      </c>
      <c r="D3942">
        <v>77</v>
      </c>
      <c r="E3942" s="4">
        <v>6807</v>
      </c>
      <c r="F3942">
        <f t="shared" si="122"/>
        <v>3</v>
      </c>
      <c r="G3942" s="6">
        <f t="shared" si="123"/>
        <v>1.4299489790507947</v>
      </c>
      <c r="H3942" s="4">
        <f>E3942*G3942*Inputs!$B$4/SUMPRODUCT($E$5:$E$6785,$G$5:$G$6785)</f>
        <v>4496.1232242894221</v>
      </c>
    </row>
    <row r="3943" spans="1:8" x14ac:dyDescent="0.2">
      <c r="A3943" s="167" t="s">
        <v>11535</v>
      </c>
      <c r="B3943" s="163" t="s">
        <v>9203</v>
      </c>
      <c r="C3943" s="164" t="s">
        <v>9204</v>
      </c>
      <c r="D3943">
        <v>85.4</v>
      </c>
      <c r="E3943" s="4">
        <v>6716</v>
      </c>
      <c r="F3943">
        <f t="shared" si="122"/>
        <v>3</v>
      </c>
      <c r="G3943" s="6">
        <f t="shared" si="123"/>
        <v>1.4299489790507947</v>
      </c>
      <c r="H3943" s="4">
        <f>E3943*G3943*Inputs!$B$4/SUMPRODUCT($E$5:$E$6785,$G$5:$G$6785)</f>
        <v>4436.016391116169</v>
      </c>
    </row>
    <row r="3944" spans="1:8" x14ac:dyDescent="0.2">
      <c r="A3944" s="167" t="s">
        <v>11535</v>
      </c>
      <c r="B3944" s="163" t="s">
        <v>9205</v>
      </c>
      <c r="C3944" s="164" t="s">
        <v>6230</v>
      </c>
      <c r="D3944">
        <v>76.3</v>
      </c>
      <c r="E3944" s="4">
        <v>6098</v>
      </c>
      <c r="F3944">
        <f t="shared" si="122"/>
        <v>3</v>
      </c>
      <c r="G3944" s="6">
        <f t="shared" si="123"/>
        <v>1.4299489790507947</v>
      </c>
      <c r="H3944" s="4">
        <f>E3944*G3944*Inputs!$B$4/SUMPRODUCT($E$5:$E$6785,$G$5:$G$6785)</f>
        <v>4027.8183372582484</v>
      </c>
    </row>
    <row r="3945" spans="1:8" x14ac:dyDescent="0.2">
      <c r="A3945" s="167" t="s">
        <v>11535</v>
      </c>
      <c r="B3945" s="163" t="s">
        <v>6231</v>
      </c>
      <c r="C3945" s="164" t="s">
        <v>6232</v>
      </c>
      <c r="D3945">
        <v>101.1</v>
      </c>
      <c r="E3945" s="4">
        <v>7447</v>
      </c>
      <c r="F3945">
        <f t="shared" si="122"/>
        <v>5</v>
      </c>
      <c r="G3945" s="6">
        <f t="shared" si="123"/>
        <v>2.0447540826884101</v>
      </c>
      <c r="H3945" s="4">
        <f>E3945*G3945*Inputs!$B$4/SUMPRODUCT($E$5:$E$6785,$G$5:$G$6785)</f>
        <v>7033.7082541190639</v>
      </c>
    </row>
    <row r="3946" spans="1:8" x14ac:dyDescent="0.2">
      <c r="A3946" s="167" t="s">
        <v>11535</v>
      </c>
      <c r="B3946" s="163" t="s">
        <v>6233</v>
      </c>
      <c r="C3946" s="164" t="s">
        <v>6234</v>
      </c>
      <c r="D3946">
        <v>115.2</v>
      </c>
      <c r="E3946" s="4">
        <v>7223</v>
      </c>
      <c r="F3946">
        <f t="shared" si="122"/>
        <v>6</v>
      </c>
      <c r="G3946" s="6">
        <f t="shared" si="123"/>
        <v>2.4451266266449672</v>
      </c>
      <c r="H3946" s="4">
        <f>E3946*G3946*Inputs!$B$4/SUMPRODUCT($E$5:$E$6785,$G$5:$G$6785)</f>
        <v>8157.9470583069869</v>
      </c>
    </row>
    <row r="3947" spans="1:8" x14ac:dyDescent="0.2">
      <c r="A3947" s="167" t="s">
        <v>11535</v>
      </c>
      <c r="B3947" s="163" t="s">
        <v>6235</v>
      </c>
      <c r="C3947" s="164" t="s">
        <v>6236</v>
      </c>
      <c r="D3947">
        <v>87.1</v>
      </c>
      <c r="E3947" s="4">
        <v>7355</v>
      </c>
      <c r="F3947">
        <f t="shared" si="122"/>
        <v>4</v>
      </c>
      <c r="G3947" s="6">
        <f t="shared" si="123"/>
        <v>1.7099397688077311</v>
      </c>
      <c r="H3947" s="4">
        <f>E3947*G3947*Inputs!$B$4/SUMPRODUCT($E$5:$E$6785,$G$5:$G$6785)</f>
        <v>5809.3213781960931</v>
      </c>
    </row>
    <row r="3948" spans="1:8" x14ac:dyDescent="0.2">
      <c r="A3948" s="167" t="s">
        <v>11535</v>
      </c>
      <c r="B3948" s="163" t="s">
        <v>6237</v>
      </c>
      <c r="C3948" s="164" t="s">
        <v>6238</v>
      </c>
      <c r="D3948">
        <v>111.3</v>
      </c>
      <c r="E3948" s="4">
        <v>9458</v>
      </c>
      <c r="F3948">
        <f t="shared" si="122"/>
        <v>5</v>
      </c>
      <c r="G3948" s="6">
        <f t="shared" si="123"/>
        <v>2.0447540826884101</v>
      </c>
      <c r="H3948" s="4">
        <f>E3948*G3948*Inputs!$B$4/SUMPRODUCT($E$5:$E$6785,$G$5:$G$6785)</f>
        <v>8933.1022784286433</v>
      </c>
    </row>
    <row r="3949" spans="1:8" x14ac:dyDescent="0.2">
      <c r="A3949" s="167" t="s">
        <v>11535</v>
      </c>
      <c r="B3949" s="163" t="s">
        <v>6239</v>
      </c>
      <c r="C3949" s="164" t="s">
        <v>6240</v>
      </c>
      <c r="D3949">
        <v>68.3</v>
      </c>
      <c r="E3949" s="4">
        <v>5878</v>
      </c>
      <c r="F3949">
        <f t="shared" si="122"/>
        <v>2</v>
      </c>
      <c r="G3949" s="6">
        <f t="shared" si="123"/>
        <v>1.195804741189294</v>
      </c>
      <c r="H3949" s="4">
        <f>E3949*G3949*Inputs!$B$4/SUMPRODUCT($E$5:$E$6785,$G$5:$G$6785)</f>
        <v>3246.7718018417154</v>
      </c>
    </row>
    <row r="3950" spans="1:8" x14ac:dyDescent="0.2">
      <c r="A3950" s="167" t="s">
        <v>11535</v>
      </c>
      <c r="B3950" s="163" t="s">
        <v>6241</v>
      </c>
      <c r="C3950" s="164" t="s">
        <v>6242</v>
      </c>
      <c r="D3950">
        <v>92.3</v>
      </c>
      <c r="E3950" s="4">
        <v>8723</v>
      </c>
      <c r="F3950">
        <f t="shared" si="122"/>
        <v>4</v>
      </c>
      <c r="G3950" s="6">
        <f t="shared" si="123"/>
        <v>1.7099397688077311</v>
      </c>
      <c r="H3950" s="4">
        <f>E3950*G3950*Inputs!$B$4/SUMPRODUCT($E$5:$E$6785,$G$5:$G$6785)</f>
        <v>6889.8314591440549</v>
      </c>
    </row>
    <row r="3951" spans="1:8" x14ac:dyDescent="0.2">
      <c r="A3951" s="167" t="s">
        <v>11535</v>
      </c>
      <c r="B3951" s="163" t="s">
        <v>6243</v>
      </c>
      <c r="C3951" s="164" t="s">
        <v>6244</v>
      </c>
      <c r="D3951">
        <v>85.6</v>
      </c>
      <c r="E3951" s="4">
        <v>6514</v>
      </c>
      <c r="F3951">
        <f t="shared" si="122"/>
        <v>3</v>
      </c>
      <c r="G3951" s="6">
        <f t="shared" si="123"/>
        <v>1.4299489790507947</v>
      </c>
      <c r="H3951" s="4">
        <f>E3951*G3951*Inputs!$B$4/SUMPRODUCT($E$5:$E$6785,$G$5:$G$6785)</f>
        <v>4302.5924317645504</v>
      </c>
    </row>
    <row r="3952" spans="1:8" x14ac:dyDescent="0.2">
      <c r="A3952" s="167" t="s">
        <v>11535</v>
      </c>
      <c r="B3952" s="163" t="s">
        <v>6245</v>
      </c>
      <c r="C3952" s="164" t="s">
        <v>6246</v>
      </c>
      <c r="D3952">
        <v>108.5</v>
      </c>
      <c r="E3952" s="4">
        <v>8260</v>
      </c>
      <c r="F3952">
        <f t="shared" si="122"/>
        <v>5</v>
      </c>
      <c r="G3952" s="6">
        <f t="shared" si="123"/>
        <v>2.0447540826884101</v>
      </c>
      <c r="H3952" s="4">
        <f>E3952*G3952*Inputs!$B$4/SUMPRODUCT($E$5:$E$6785,$G$5:$G$6785)</f>
        <v>7801.5885831910118</v>
      </c>
    </row>
    <row r="3953" spans="1:8" x14ac:dyDescent="0.2">
      <c r="A3953" s="167" t="s">
        <v>11535</v>
      </c>
      <c r="B3953" s="163" t="s">
        <v>6247</v>
      </c>
      <c r="C3953" s="164" t="s">
        <v>6248</v>
      </c>
      <c r="D3953">
        <v>112.8</v>
      </c>
      <c r="E3953" s="4">
        <v>6772</v>
      </c>
      <c r="F3953">
        <f t="shared" si="122"/>
        <v>6</v>
      </c>
      <c r="G3953" s="6">
        <f t="shared" si="123"/>
        <v>2.4451266266449672</v>
      </c>
      <c r="H3953" s="4">
        <f>E3953*G3953*Inputs!$B$4/SUMPRODUCT($E$5:$E$6785,$G$5:$G$6785)</f>
        <v>7648.5694972802039</v>
      </c>
    </row>
    <row r="3954" spans="1:8" x14ac:dyDescent="0.2">
      <c r="A3954" s="167" t="s">
        <v>11535</v>
      </c>
      <c r="B3954" s="163" t="s">
        <v>6249</v>
      </c>
      <c r="C3954" s="164" t="s">
        <v>6250</v>
      </c>
      <c r="D3954">
        <v>90.4</v>
      </c>
      <c r="E3954" s="4">
        <v>5106</v>
      </c>
      <c r="F3954">
        <f t="shared" si="122"/>
        <v>4</v>
      </c>
      <c r="G3954" s="6">
        <f t="shared" si="123"/>
        <v>1.7099397688077311</v>
      </c>
      <c r="H3954" s="4">
        <f>E3954*G3954*Inputs!$B$4/SUMPRODUCT($E$5:$E$6785,$G$5:$G$6785)</f>
        <v>4032.956486345241</v>
      </c>
    </row>
    <row r="3955" spans="1:8" x14ac:dyDescent="0.2">
      <c r="A3955" s="167" t="s">
        <v>11535</v>
      </c>
      <c r="B3955" s="163" t="s">
        <v>6251</v>
      </c>
      <c r="C3955" s="164" t="s">
        <v>6252</v>
      </c>
      <c r="D3955">
        <v>88.2</v>
      </c>
      <c r="E3955" s="4">
        <v>6265</v>
      </c>
      <c r="F3955">
        <f t="shared" si="122"/>
        <v>4</v>
      </c>
      <c r="G3955" s="6">
        <f t="shared" si="123"/>
        <v>1.7099397688077311</v>
      </c>
      <c r="H3955" s="4">
        <f>E3955*G3955*Inputs!$B$4/SUMPRODUCT($E$5:$E$6785,$G$5:$G$6785)</f>
        <v>4948.3886382594865</v>
      </c>
    </row>
    <row r="3956" spans="1:8" x14ac:dyDescent="0.2">
      <c r="A3956" s="167" t="s">
        <v>11535</v>
      </c>
      <c r="B3956" s="163" t="s">
        <v>6253</v>
      </c>
      <c r="C3956" s="164" t="s">
        <v>6254</v>
      </c>
      <c r="D3956">
        <v>93.5</v>
      </c>
      <c r="E3956" s="4">
        <v>6759</v>
      </c>
      <c r="F3956">
        <f t="shared" si="122"/>
        <v>4</v>
      </c>
      <c r="G3956" s="6">
        <f t="shared" si="123"/>
        <v>1.7099397688077311</v>
      </c>
      <c r="H3956" s="4">
        <f>E3956*G3956*Inputs!$B$4/SUMPRODUCT($E$5:$E$6785,$G$5:$G$6785)</f>
        <v>5338.5728341573604</v>
      </c>
    </row>
    <row r="3957" spans="1:8" x14ac:dyDescent="0.2">
      <c r="A3957" s="167" t="s">
        <v>11535</v>
      </c>
      <c r="B3957" s="163" t="s">
        <v>6255</v>
      </c>
      <c r="C3957" s="164" t="s">
        <v>6256</v>
      </c>
      <c r="D3957">
        <v>92.7</v>
      </c>
      <c r="E3957" s="4">
        <v>10344</v>
      </c>
      <c r="F3957">
        <f t="shared" si="122"/>
        <v>4</v>
      </c>
      <c r="G3957" s="6">
        <f t="shared" si="123"/>
        <v>1.7099397688077311</v>
      </c>
      <c r="H3957" s="4">
        <f>E3957*G3957*Inputs!$B$4/SUMPRODUCT($E$5:$E$6785,$G$5:$G$6785)</f>
        <v>8170.1727173433565</v>
      </c>
    </row>
    <row r="3958" spans="1:8" x14ac:dyDescent="0.2">
      <c r="A3958" s="167" t="s">
        <v>11535</v>
      </c>
      <c r="B3958" s="163" t="s">
        <v>6257</v>
      </c>
      <c r="C3958" s="164" t="s">
        <v>6258</v>
      </c>
      <c r="D3958">
        <v>109.7</v>
      </c>
      <c r="E3958" s="4">
        <v>6985</v>
      </c>
      <c r="F3958">
        <f t="shared" si="122"/>
        <v>5</v>
      </c>
      <c r="G3958" s="6">
        <f t="shared" si="123"/>
        <v>2.0447540826884101</v>
      </c>
      <c r="H3958" s="4">
        <f>E3958*G3958*Inputs!$B$4/SUMPRODUCT($E$5:$E$6785,$G$5:$G$6785)</f>
        <v>6597.348214720243</v>
      </c>
    </row>
    <row r="3959" spans="1:8" x14ac:dyDescent="0.2">
      <c r="A3959" s="167" t="s">
        <v>11535</v>
      </c>
      <c r="B3959" s="163" t="s">
        <v>6259</v>
      </c>
      <c r="C3959" s="164" t="s">
        <v>6260</v>
      </c>
      <c r="D3959">
        <v>71.400000000000006</v>
      </c>
      <c r="E3959" s="4">
        <v>9829</v>
      </c>
      <c r="F3959">
        <f t="shared" si="122"/>
        <v>2</v>
      </c>
      <c r="G3959" s="6">
        <f t="shared" si="123"/>
        <v>1.195804741189294</v>
      </c>
      <c r="H3959" s="4">
        <f>E3959*G3959*Inputs!$B$4/SUMPRODUCT($E$5:$E$6785,$G$5:$G$6785)</f>
        <v>5429.145974872783</v>
      </c>
    </row>
    <row r="3960" spans="1:8" x14ac:dyDescent="0.2">
      <c r="A3960" s="167" t="s">
        <v>11535</v>
      </c>
      <c r="B3960" s="163" t="s">
        <v>6261</v>
      </c>
      <c r="C3960" s="164" t="s">
        <v>6262</v>
      </c>
      <c r="D3960">
        <v>86.6</v>
      </c>
      <c r="E3960" s="4">
        <v>7394</v>
      </c>
      <c r="F3960">
        <f t="shared" si="122"/>
        <v>3</v>
      </c>
      <c r="G3960" s="6">
        <f t="shared" si="123"/>
        <v>1.4299489790507947</v>
      </c>
      <c r="H3960" s="4">
        <f>E3960*G3960*Inputs!$B$4/SUMPRODUCT($E$5:$E$6785,$G$5:$G$6785)</f>
        <v>4883.8453239894206</v>
      </c>
    </row>
    <row r="3961" spans="1:8" x14ac:dyDescent="0.2">
      <c r="A3961" s="167" t="s">
        <v>11535</v>
      </c>
      <c r="B3961" s="163" t="s">
        <v>6263</v>
      </c>
      <c r="C3961" s="164" t="s">
        <v>6264</v>
      </c>
      <c r="D3961">
        <v>96.8</v>
      </c>
      <c r="E3961" s="4">
        <v>10120</v>
      </c>
      <c r="F3961">
        <f t="shared" si="122"/>
        <v>4</v>
      </c>
      <c r="G3961" s="6">
        <f t="shared" si="123"/>
        <v>1.7099397688077311</v>
      </c>
      <c r="H3961" s="4">
        <f>E3961*G3961*Inputs!$B$4/SUMPRODUCT($E$5:$E$6785,$G$5:$G$6785)</f>
        <v>7993.2470900536309</v>
      </c>
    </row>
    <row r="3962" spans="1:8" x14ac:dyDescent="0.2">
      <c r="A3962" s="167" t="s">
        <v>11535</v>
      </c>
      <c r="B3962" s="163" t="s">
        <v>6265</v>
      </c>
      <c r="C3962" s="164" t="s">
        <v>6266</v>
      </c>
      <c r="D3962">
        <v>102.1</v>
      </c>
      <c r="E3962" s="4">
        <v>7903</v>
      </c>
      <c r="F3962">
        <f t="shared" si="122"/>
        <v>5</v>
      </c>
      <c r="G3962" s="6">
        <f t="shared" si="123"/>
        <v>2.0447540826884101</v>
      </c>
      <c r="H3962" s="4">
        <f>E3962*G3962*Inputs!$B$4/SUMPRODUCT($E$5:$E$6785,$G$5:$G$6785)</f>
        <v>7464.4012800191958</v>
      </c>
    </row>
    <row r="3963" spans="1:8" x14ac:dyDescent="0.2">
      <c r="A3963" s="167" t="s">
        <v>11535</v>
      </c>
      <c r="B3963" s="163" t="s">
        <v>6267</v>
      </c>
      <c r="C3963" s="164" t="s">
        <v>6268</v>
      </c>
      <c r="D3963">
        <v>92</v>
      </c>
      <c r="E3963" s="4">
        <v>6777</v>
      </c>
      <c r="F3963">
        <f t="shared" si="122"/>
        <v>4</v>
      </c>
      <c r="G3963" s="6">
        <f t="shared" si="123"/>
        <v>1.7099397688077311</v>
      </c>
      <c r="H3963" s="4">
        <f>E3963*G3963*Inputs!$B$4/SUMPRODUCT($E$5:$E$6785,$G$5:$G$6785)</f>
        <v>5352.7900720645712</v>
      </c>
    </row>
    <row r="3964" spans="1:8" x14ac:dyDescent="0.2">
      <c r="A3964" s="167" t="s">
        <v>11535</v>
      </c>
      <c r="B3964" s="163" t="s">
        <v>6269</v>
      </c>
      <c r="C3964" s="164" t="s">
        <v>6270</v>
      </c>
      <c r="D3964">
        <v>83</v>
      </c>
      <c r="E3964" s="4">
        <v>5747</v>
      </c>
      <c r="F3964">
        <f t="shared" si="122"/>
        <v>3</v>
      </c>
      <c r="G3964" s="6">
        <f t="shared" si="123"/>
        <v>1.4299489790507947</v>
      </c>
      <c r="H3964" s="4">
        <f>E3964*G3964*Inputs!$B$4/SUMPRODUCT($E$5:$E$6785,$G$5:$G$6785)</f>
        <v>3795.9776950185556</v>
      </c>
    </row>
    <row r="3965" spans="1:8" x14ac:dyDescent="0.2">
      <c r="A3965" s="167" t="s">
        <v>11535</v>
      </c>
      <c r="B3965" s="163" t="s">
        <v>6271</v>
      </c>
      <c r="C3965" s="164" t="s">
        <v>6272</v>
      </c>
      <c r="D3965">
        <v>79.099999999999994</v>
      </c>
      <c r="E3965" s="4">
        <v>9271</v>
      </c>
      <c r="F3965">
        <f t="shared" si="122"/>
        <v>3</v>
      </c>
      <c r="G3965" s="6">
        <f t="shared" si="123"/>
        <v>1.4299489790507947</v>
      </c>
      <c r="H3965" s="4">
        <f>E3965*G3965*Inputs!$B$4/SUMPRODUCT($E$5:$E$6785,$G$5:$G$6785)</f>
        <v>6123.6313225190597</v>
      </c>
    </row>
    <row r="3966" spans="1:8" x14ac:dyDescent="0.2">
      <c r="A3966" s="167" t="s">
        <v>11535</v>
      </c>
      <c r="B3966" s="163" t="s">
        <v>6273</v>
      </c>
      <c r="C3966" s="164" t="s">
        <v>6274</v>
      </c>
      <c r="D3966">
        <v>102.8</v>
      </c>
      <c r="E3966" s="4">
        <v>6254</v>
      </c>
      <c r="F3966">
        <f t="shared" si="122"/>
        <v>5</v>
      </c>
      <c r="G3966" s="6">
        <f t="shared" si="123"/>
        <v>2.0447540826884101</v>
      </c>
      <c r="H3966" s="4">
        <f>E3966*G3966*Inputs!$B$4/SUMPRODUCT($E$5:$E$6785,$G$5:$G$6785)</f>
        <v>5906.9170701303374</v>
      </c>
    </row>
    <row r="3967" spans="1:8" x14ac:dyDescent="0.2">
      <c r="A3967" s="167" t="s">
        <v>11535</v>
      </c>
      <c r="B3967" s="163" t="s">
        <v>6275</v>
      </c>
      <c r="C3967" s="164" t="s">
        <v>6276</v>
      </c>
      <c r="D3967">
        <v>126.7</v>
      </c>
      <c r="E3967" s="4">
        <v>9204</v>
      </c>
      <c r="F3967">
        <f t="shared" si="122"/>
        <v>7</v>
      </c>
      <c r="G3967" s="6">
        <f t="shared" si="123"/>
        <v>2.9238940129502371</v>
      </c>
      <c r="H3967" s="4">
        <f>E3967*G3967*Inputs!$B$4/SUMPRODUCT($E$5:$E$6785,$G$5:$G$6785)</f>
        <v>12430.830615737848</v>
      </c>
    </row>
    <row r="3968" spans="1:8" x14ac:dyDescent="0.2">
      <c r="A3968" s="167" t="s">
        <v>11535</v>
      </c>
      <c r="B3968" s="163" t="s">
        <v>6277</v>
      </c>
      <c r="C3968" s="164" t="s">
        <v>6278</v>
      </c>
      <c r="D3968">
        <v>85.1</v>
      </c>
      <c r="E3968" s="4">
        <v>7631</v>
      </c>
      <c r="F3968">
        <f t="shared" si="122"/>
        <v>3</v>
      </c>
      <c r="G3968" s="6">
        <f t="shared" si="123"/>
        <v>1.4299489790507947</v>
      </c>
      <c r="H3968" s="4">
        <f>E3968*G3968*Inputs!$B$4/SUMPRODUCT($E$5:$E$6785,$G$5:$G$6785)</f>
        <v>5040.3872960999824</v>
      </c>
    </row>
    <row r="3969" spans="1:8" x14ac:dyDescent="0.2">
      <c r="A3969" s="167" t="s">
        <v>6281</v>
      </c>
      <c r="B3969" s="163" t="s">
        <v>6279</v>
      </c>
      <c r="C3969" s="164" t="s">
        <v>6280</v>
      </c>
      <c r="D3969">
        <v>97.4</v>
      </c>
      <c r="E3969" s="4">
        <v>10836</v>
      </c>
      <c r="F3969">
        <f t="shared" si="122"/>
        <v>4</v>
      </c>
      <c r="G3969" s="6">
        <f t="shared" si="123"/>
        <v>1.7099397688077311</v>
      </c>
      <c r="H3969" s="4">
        <f>E3969*G3969*Inputs!$B$4/SUMPRODUCT($E$5:$E$6785,$G$5:$G$6785)</f>
        <v>8558.7772201404296</v>
      </c>
    </row>
    <row r="3970" spans="1:8" x14ac:dyDescent="0.2">
      <c r="A3970" s="167" t="s">
        <v>6281</v>
      </c>
      <c r="B3970" s="163" t="s">
        <v>6282</v>
      </c>
      <c r="C3970" s="164" t="s">
        <v>6283</v>
      </c>
      <c r="D3970">
        <v>81.400000000000006</v>
      </c>
      <c r="E3970" s="4">
        <v>7036</v>
      </c>
      <c r="F3970">
        <f t="shared" si="122"/>
        <v>3</v>
      </c>
      <c r="G3970" s="6">
        <f t="shared" si="123"/>
        <v>1.4299489790507947</v>
      </c>
      <c r="H3970" s="4">
        <f>E3970*G3970*Inputs!$B$4/SUMPRODUCT($E$5:$E$6785,$G$5:$G$6785)</f>
        <v>4647.3810791979395</v>
      </c>
    </row>
    <row r="3971" spans="1:8" x14ac:dyDescent="0.2">
      <c r="A3971" s="167" t="s">
        <v>6281</v>
      </c>
      <c r="B3971" s="163" t="s">
        <v>6284</v>
      </c>
      <c r="C3971" s="164" t="s">
        <v>6285</v>
      </c>
      <c r="D3971">
        <v>102.8</v>
      </c>
      <c r="E3971" s="4">
        <v>8178</v>
      </c>
      <c r="F3971">
        <f t="shared" si="122"/>
        <v>5</v>
      </c>
      <c r="G3971" s="6">
        <f t="shared" si="123"/>
        <v>2.0447540826884101</v>
      </c>
      <c r="H3971" s="4">
        <f>E3971*G3971*Inputs!$B$4/SUMPRODUCT($E$5:$E$6785,$G$5:$G$6785)</f>
        <v>7724.1393987089696</v>
      </c>
    </row>
    <row r="3972" spans="1:8" x14ac:dyDescent="0.2">
      <c r="A3972" s="167" t="s">
        <v>6281</v>
      </c>
      <c r="B3972" s="163" t="s">
        <v>6286</v>
      </c>
      <c r="C3972" s="164" t="s">
        <v>6287</v>
      </c>
      <c r="D3972">
        <v>106.1</v>
      </c>
      <c r="E3972" s="4">
        <v>8521</v>
      </c>
      <c r="F3972">
        <f t="shared" si="122"/>
        <v>5</v>
      </c>
      <c r="G3972" s="6">
        <f t="shared" si="123"/>
        <v>2.0447540826884101</v>
      </c>
      <c r="H3972" s="4">
        <f>E3972*G3972*Inputs!$B$4/SUMPRODUCT($E$5:$E$6785,$G$5:$G$6785)</f>
        <v>8048.1036703838517</v>
      </c>
    </row>
    <row r="3973" spans="1:8" x14ac:dyDescent="0.2">
      <c r="A3973" s="167" t="s">
        <v>6281</v>
      </c>
      <c r="B3973" s="163" t="s">
        <v>6288</v>
      </c>
      <c r="C3973" s="164" t="s">
        <v>6289</v>
      </c>
      <c r="D3973">
        <v>136.6</v>
      </c>
      <c r="E3973" s="4">
        <v>6662</v>
      </c>
      <c r="F3973">
        <f t="shared" si="122"/>
        <v>8</v>
      </c>
      <c r="G3973" s="6">
        <f t="shared" si="123"/>
        <v>3.4964063234208851</v>
      </c>
      <c r="H3973" s="4">
        <f>E3973*G3973*Inputs!$B$4/SUMPRODUCT($E$5:$E$6785,$G$5:$G$6785)</f>
        <v>10759.4095283857</v>
      </c>
    </row>
    <row r="3974" spans="1:8" x14ac:dyDescent="0.2">
      <c r="A3974" s="167" t="s">
        <v>6281</v>
      </c>
      <c r="B3974" s="163" t="s">
        <v>6290</v>
      </c>
      <c r="C3974" s="164" t="s">
        <v>6291</v>
      </c>
      <c r="D3974">
        <v>82.3</v>
      </c>
      <c r="E3974" s="4">
        <v>7372</v>
      </c>
      <c r="F3974">
        <f t="shared" ref="F3974:F4037" si="124">VLOOKUP(D3974,$K$5:$L$15,2)</f>
        <v>3</v>
      </c>
      <c r="G3974" s="6">
        <f t="shared" ref="G3974:G4037" si="125">VLOOKUP(F3974,$L$5:$M$15,2,0)</f>
        <v>1.4299489790507947</v>
      </c>
      <c r="H3974" s="4">
        <f>E3974*G3974*Inputs!$B$4/SUMPRODUCT($E$5:$E$6785,$G$5:$G$6785)</f>
        <v>4869.3140016837997</v>
      </c>
    </row>
    <row r="3975" spans="1:8" x14ac:dyDescent="0.2">
      <c r="A3975" s="167" t="s">
        <v>6281</v>
      </c>
      <c r="B3975" s="163" t="s">
        <v>6292</v>
      </c>
      <c r="C3975" s="164" t="s">
        <v>6293</v>
      </c>
      <c r="D3975">
        <v>92</v>
      </c>
      <c r="E3975" s="4">
        <v>7860</v>
      </c>
      <c r="F3975">
        <f t="shared" si="124"/>
        <v>4</v>
      </c>
      <c r="G3975" s="6">
        <f t="shared" si="125"/>
        <v>1.7099397688077311</v>
      </c>
      <c r="H3975" s="4">
        <f>E3975*G3975*Inputs!$B$4/SUMPRODUCT($E$5:$E$6785,$G$5:$G$6785)</f>
        <v>6208.1938861483741</v>
      </c>
    </row>
    <row r="3976" spans="1:8" x14ac:dyDescent="0.2">
      <c r="A3976" s="167" t="s">
        <v>6281</v>
      </c>
      <c r="B3976" s="163" t="s">
        <v>6294</v>
      </c>
      <c r="C3976" s="164" t="s">
        <v>6295</v>
      </c>
      <c r="D3976">
        <v>111</v>
      </c>
      <c r="E3976" s="4">
        <v>8794</v>
      </c>
      <c r="F3976">
        <f t="shared" si="124"/>
        <v>5</v>
      </c>
      <c r="G3976" s="6">
        <f t="shared" si="125"/>
        <v>2.0447540826884101</v>
      </c>
      <c r="H3976" s="4">
        <f>E3976*G3976*Inputs!$B$4/SUMPRODUCT($E$5:$E$6785,$G$5:$G$6785)</f>
        <v>8305.9527845740613</v>
      </c>
    </row>
    <row r="3977" spans="1:8" x14ac:dyDescent="0.2">
      <c r="A3977" s="167" t="s">
        <v>6281</v>
      </c>
      <c r="B3977" s="163" t="s">
        <v>6296</v>
      </c>
      <c r="C3977" s="164" t="s">
        <v>6297</v>
      </c>
      <c r="D3977">
        <v>169.9</v>
      </c>
      <c r="E3977" s="4">
        <v>8216</v>
      </c>
      <c r="F3977">
        <f t="shared" si="124"/>
        <v>10</v>
      </c>
      <c r="G3977" s="6">
        <f t="shared" si="125"/>
        <v>4.9996826525224378</v>
      </c>
      <c r="H3977" s="4">
        <f>E3977*G3977*Inputs!$B$4/SUMPRODUCT($E$5:$E$6785,$G$5:$G$6785)</f>
        <v>18974.257160495647</v>
      </c>
    </row>
    <row r="3978" spans="1:8" x14ac:dyDescent="0.2">
      <c r="A3978" s="167" t="s">
        <v>6281</v>
      </c>
      <c r="B3978" s="163" t="s">
        <v>6298</v>
      </c>
      <c r="C3978" s="164" t="s">
        <v>6299</v>
      </c>
      <c r="D3978">
        <v>124.6</v>
      </c>
      <c r="E3978" s="4">
        <v>7516</v>
      </c>
      <c r="F3978">
        <f t="shared" si="124"/>
        <v>7</v>
      </c>
      <c r="G3978" s="6">
        <f t="shared" si="125"/>
        <v>2.9238940129502371</v>
      </c>
      <c r="H3978" s="4">
        <f>E3978*G3978*Inputs!$B$4/SUMPRODUCT($E$5:$E$6785,$G$5:$G$6785)</f>
        <v>10151.034648835906</v>
      </c>
    </row>
    <row r="3979" spans="1:8" x14ac:dyDescent="0.2">
      <c r="A3979" s="167" t="s">
        <v>6281</v>
      </c>
      <c r="B3979" s="163" t="s">
        <v>6300</v>
      </c>
      <c r="C3979" s="164" t="s">
        <v>6301</v>
      </c>
      <c r="D3979">
        <v>88.4</v>
      </c>
      <c r="E3979" s="4">
        <v>6217</v>
      </c>
      <c r="F3979">
        <f t="shared" si="124"/>
        <v>4</v>
      </c>
      <c r="G3979" s="6">
        <f t="shared" si="125"/>
        <v>1.7099397688077311</v>
      </c>
      <c r="H3979" s="4">
        <f>E3979*G3979*Inputs!$B$4/SUMPRODUCT($E$5:$E$6785,$G$5:$G$6785)</f>
        <v>4910.4760038402592</v>
      </c>
    </row>
    <row r="3980" spans="1:8" x14ac:dyDescent="0.2">
      <c r="A3980" s="167" t="s">
        <v>6281</v>
      </c>
      <c r="B3980" s="163" t="s">
        <v>6302</v>
      </c>
      <c r="C3980" s="164" t="s">
        <v>6303</v>
      </c>
      <c r="D3980">
        <v>70.8</v>
      </c>
      <c r="E3980" s="4">
        <v>6878</v>
      </c>
      <c r="F3980">
        <f t="shared" si="124"/>
        <v>2</v>
      </c>
      <c r="G3980" s="6">
        <f t="shared" si="125"/>
        <v>1.195804741189294</v>
      </c>
      <c r="H3980" s="4">
        <f>E3980*G3980*Inputs!$B$4/SUMPRODUCT($E$5:$E$6785,$G$5:$G$6785)</f>
        <v>3799.1317545197894</v>
      </c>
    </row>
    <row r="3981" spans="1:8" x14ac:dyDescent="0.2">
      <c r="A3981" s="167" t="s">
        <v>6281</v>
      </c>
      <c r="B3981" s="163" t="s">
        <v>6304</v>
      </c>
      <c r="C3981" s="164" t="s">
        <v>6305</v>
      </c>
      <c r="D3981">
        <v>90.3</v>
      </c>
      <c r="E3981" s="4">
        <v>6643</v>
      </c>
      <c r="F3981">
        <f t="shared" si="124"/>
        <v>4</v>
      </c>
      <c r="G3981" s="6">
        <f t="shared" si="125"/>
        <v>1.7099397688077311</v>
      </c>
      <c r="H3981" s="4">
        <f>E3981*G3981*Inputs!$B$4/SUMPRODUCT($E$5:$E$6785,$G$5:$G$6785)</f>
        <v>5246.9506343108969</v>
      </c>
    </row>
    <row r="3982" spans="1:8" x14ac:dyDescent="0.2">
      <c r="A3982" s="167" t="s">
        <v>6281</v>
      </c>
      <c r="B3982" s="163" t="s">
        <v>6306</v>
      </c>
      <c r="C3982" s="164" t="s">
        <v>6307</v>
      </c>
      <c r="D3982">
        <v>97.7</v>
      </c>
      <c r="E3982" s="4">
        <v>6216</v>
      </c>
      <c r="F3982">
        <f t="shared" si="124"/>
        <v>4</v>
      </c>
      <c r="G3982" s="6">
        <f t="shared" si="125"/>
        <v>1.7099397688077311</v>
      </c>
      <c r="H3982" s="4">
        <f>E3982*G3982*Inputs!$B$4/SUMPRODUCT($E$5:$E$6785,$G$5:$G$6785)</f>
        <v>4909.6861572898588</v>
      </c>
    </row>
    <row r="3983" spans="1:8" x14ac:dyDescent="0.2">
      <c r="A3983" s="167" t="s">
        <v>6281</v>
      </c>
      <c r="B3983" s="163" t="s">
        <v>6308</v>
      </c>
      <c r="C3983" s="164" t="s">
        <v>6309</v>
      </c>
      <c r="D3983">
        <v>95.6</v>
      </c>
      <c r="E3983" s="4">
        <v>7834</v>
      </c>
      <c r="F3983">
        <f t="shared" si="124"/>
        <v>4</v>
      </c>
      <c r="G3983" s="6">
        <f t="shared" si="125"/>
        <v>1.7099397688077311</v>
      </c>
      <c r="H3983" s="4">
        <f>E3983*G3983*Inputs!$B$4/SUMPRODUCT($E$5:$E$6785,$G$5:$G$6785)</f>
        <v>6187.6578758379592</v>
      </c>
    </row>
    <row r="3984" spans="1:8" x14ac:dyDescent="0.2">
      <c r="A3984" s="167" t="s">
        <v>6281</v>
      </c>
      <c r="B3984" s="163" t="s">
        <v>6310</v>
      </c>
      <c r="C3984" s="164" t="s">
        <v>6311</v>
      </c>
      <c r="D3984">
        <v>143.9</v>
      </c>
      <c r="E3984" s="4">
        <v>6920</v>
      </c>
      <c r="F3984">
        <f t="shared" si="124"/>
        <v>8</v>
      </c>
      <c r="G3984" s="6">
        <f t="shared" si="125"/>
        <v>3.4964063234208851</v>
      </c>
      <c r="H3984" s="4">
        <f>E3984*G3984*Inputs!$B$4/SUMPRODUCT($E$5:$E$6785,$G$5:$G$6785)</f>
        <v>11176.090353711956</v>
      </c>
    </row>
    <row r="3985" spans="1:8" x14ac:dyDescent="0.2">
      <c r="A3985" s="167" t="s">
        <v>6281</v>
      </c>
      <c r="B3985" s="163" t="s">
        <v>6312</v>
      </c>
      <c r="C3985" s="164" t="s">
        <v>6313</v>
      </c>
      <c r="D3985">
        <v>122.5</v>
      </c>
      <c r="E3985" s="4">
        <v>6953</v>
      </c>
      <c r="F3985">
        <f t="shared" si="124"/>
        <v>6</v>
      </c>
      <c r="G3985" s="6">
        <f t="shared" si="125"/>
        <v>2.4451266266449672</v>
      </c>
      <c r="H3985" s="4">
        <f>E3985*G3985*Inputs!$B$4/SUMPRODUCT($E$5:$E$6785,$G$5:$G$6785)</f>
        <v>7852.9981858519268</v>
      </c>
    </row>
    <row r="3986" spans="1:8" x14ac:dyDescent="0.2">
      <c r="A3986" s="167" t="s">
        <v>6281</v>
      </c>
      <c r="B3986" s="163" t="s">
        <v>6314</v>
      </c>
      <c r="C3986" s="164" t="s">
        <v>6315</v>
      </c>
      <c r="D3986">
        <v>93.4</v>
      </c>
      <c r="E3986" s="4">
        <v>7763</v>
      </c>
      <c r="F3986">
        <f t="shared" si="124"/>
        <v>4</v>
      </c>
      <c r="G3986" s="6">
        <f t="shared" si="125"/>
        <v>1.7099397688077311</v>
      </c>
      <c r="H3986" s="4">
        <f>E3986*G3986*Inputs!$B$4/SUMPRODUCT($E$5:$E$6785,$G$5:$G$6785)</f>
        <v>6131.57877075952</v>
      </c>
    </row>
    <row r="3987" spans="1:8" x14ac:dyDescent="0.2">
      <c r="A3987" s="167" t="s">
        <v>6281</v>
      </c>
      <c r="B3987" s="163" t="s">
        <v>6316</v>
      </c>
      <c r="C3987" s="164" t="s">
        <v>6317</v>
      </c>
      <c r="D3987">
        <v>154.5</v>
      </c>
      <c r="E3987" s="4">
        <v>8014</v>
      </c>
      <c r="F3987">
        <f t="shared" si="124"/>
        <v>9</v>
      </c>
      <c r="G3987" s="6">
        <f t="shared" si="125"/>
        <v>4.1810192586709229</v>
      </c>
      <c r="H3987" s="4">
        <f>E3987*G3987*Inputs!$B$4/SUMPRODUCT($E$5:$E$6785,$G$5:$G$6785)</f>
        <v>15477.236498423486</v>
      </c>
    </row>
    <row r="3988" spans="1:8" x14ac:dyDescent="0.2">
      <c r="A3988" s="167" t="s">
        <v>6281</v>
      </c>
      <c r="B3988" s="163" t="s">
        <v>6318</v>
      </c>
      <c r="C3988" s="164" t="s">
        <v>6319</v>
      </c>
      <c r="D3988">
        <v>207.8</v>
      </c>
      <c r="E3988" s="4">
        <v>6837</v>
      </c>
      <c r="F3988">
        <f t="shared" si="124"/>
        <v>10</v>
      </c>
      <c r="G3988" s="6">
        <f t="shared" si="125"/>
        <v>4.9996826525224378</v>
      </c>
      <c r="H3988" s="4">
        <f>E3988*G3988*Inputs!$B$4/SUMPRODUCT($E$5:$E$6785,$G$5:$G$6785)</f>
        <v>15789.556500281004</v>
      </c>
    </row>
    <row r="3989" spans="1:8" x14ac:dyDescent="0.2">
      <c r="A3989" s="167" t="s">
        <v>6281</v>
      </c>
      <c r="B3989" s="163" t="s">
        <v>1439</v>
      </c>
      <c r="C3989" s="164" t="s">
        <v>1440</v>
      </c>
      <c r="D3989">
        <v>99.6</v>
      </c>
      <c r="E3989" s="4">
        <v>6870</v>
      </c>
      <c r="F3989">
        <f t="shared" si="124"/>
        <v>5</v>
      </c>
      <c r="G3989" s="6">
        <f t="shared" si="125"/>
        <v>2.0447540826884101</v>
      </c>
      <c r="H3989" s="4">
        <f>E3989*G3989*Inputs!$B$4/SUMPRODUCT($E$5:$E$6785,$G$5:$G$6785)</f>
        <v>6488.73045599543</v>
      </c>
    </row>
    <row r="3990" spans="1:8" x14ac:dyDescent="0.2">
      <c r="A3990" s="167" t="s">
        <v>6281</v>
      </c>
      <c r="B3990" s="163" t="s">
        <v>1441</v>
      </c>
      <c r="C3990" s="164" t="s">
        <v>1442</v>
      </c>
      <c r="D3990">
        <v>116.3</v>
      </c>
      <c r="E3990" s="4">
        <v>6604</v>
      </c>
      <c r="F3990">
        <f t="shared" si="124"/>
        <v>6</v>
      </c>
      <c r="G3990" s="6">
        <f t="shared" si="125"/>
        <v>2.4451266266449672</v>
      </c>
      <c r="H3990" s="4">
        <f>E3990*G3990*Inputs!$B$4/SUMPRODUCT($E$5:$E$6785,$G$5:$G$6785)</f>
        <v>7458.8235321970569</v>
      </c>
    </row>
    <row r="3991" spans="1:8" x14ac:dyDescent="0.2">
      <c r="A3991" s="167" t="s">
        <v>6281</v>
      </c>
      <c r="B3991" s="163" t="s">
        <v>1443</v>
      </c>
      <c r="C3991" s="164" t="s">
        <v>1444</v>
      </c>
      <c r="D3991">
        <v>90.5</v>
      </c>
      <c r="E3991" s="4">
        <v>6141</v>
      </c>
      <c r="F3991">
        <f t="shared" si="124"/>
        <v>4</v>
      </c>
      <c r="G3991" s="6">
        <f t="shared" si="125"/>
        <v>1.7099397688077311</v>
      </c>
      <c r="H3991" s="4">
        <f>E3991*G3991*Inputs!$B$4/SUMPRODUCT($E$5:$E$6785,$G$5:$G$6785)</f>
        <v>4850.4476660098171</v>
      </c>
    </row>
    <row r="3992" spans="1:8" x14ac:dyDescent="0.2">
      <c r="A3992" s="167" t="s">
        <v>6281</v>
      </c>
      <c r="B3992" s="163" t="s">
        <v>1445</v>
      </c>
      <c r="C3992" s="164" t="s">
        <v>1446</v>
      </c>
      <c r="D3992">
        <v>104.9</v>
      </c>
      <c r="E3992" s="4">
        <v>6401</v>
      </c>
      <c r="F3992">
        <f t="shared" si="124"/>
        <v>5</v>
      </c>
      <c r="G3992" s="6">
        <f t="shared" si="125"/>
        <v>2.0447540826884101</v>
      </c>
      <c r="H3992" s="4">
        <f>E3992*G3992*Inputs!$B$4/SUMPRODUCT($E$5:$E$6785,$G$5:$G$6785)</f>
        <v>6045.7589008481436</v>
      </c>
    </row>
    <row r="3993" spans="1:8" x14ac:dyDescent="0.2">
      <c r="A3993" s="167" t="s">
        <v>6281</v>
      </c>
      <c r="B3993" s="163" t="s">
        <v>1447</v>
      </c>
      <c r="C3993" s="164" t="s">
        <v>1448</v>
      </c>
      <c r="D3993">
        <v>75.3</v>
      </c>
      <c r="E3993" s="4">
        <v>7593</v>
      </c>
      <c r="F3993">
        <f t="shared" si="124"/>
        <v>3</v>
      </c>
      <c r="G3993" s="6">
        <f t="shared" si="125"/>
        <v>1.4299489790507947</v>
      </c>
      <c r="H3993" s="4">
        <f>E3993*G3993*Inputs!$B$4/SUMPRODUCT($E$5:$E$6785,$G$5:$G$6785)</f>
        <v>5015.2877393902727</v>
      </c>
    </row>
    <row r="3994" spans="1:8" x14ac:dyDescent="0.2">
      <c r="A3994" s="167" t="s">
        <v>6281</v>
      </c>
      <c r="B3994" s="163" t="s">
        <v>1449</v>
      </c>
      <c r="C3994" s="164" t="s">
        <v>1450</v>
      </c>
      <c r="D3994">
        <v>71.8</v>
      </c>
      <c r="E3994" s="4">
        <v>9523</v>
      </c>
      <c r="F3994">
        <f t="shared" si="124"/>
        <v>2</v>
      </c>
      <c r="G3994" s="6">
        <f t="shared" si="125"/>
        <v>1.195804741189294</v>
      </c>
      <c r="H3994" s="4">
        <f>E3994*G3994*Inputs!$B$4/SUMPRODUCT($E$5:$E$6785,$G$5:$G$6785)</f>
        <v>5260.1238293532933</v>
      </c>
    </row>
    <row r="3995" spans="1:8" x14ac:dyDescent="0.2">
      <c r="A3995" s="167" t="s">
        <v>6281</v>
      </c>
      <c r="B3995" s="163" t="s">
        <v>1451</v>
      </c>
      <c r="C3995" s="164" t="s">
        <v>1452</v>
      </c>
      <c r="D3995">
        <v>92.6</v>
      </c>
      <c r="E3995" s="4">
        <v>7574</v>
      </c>
      <c r="F3995">
        <f t="shared" si="124"/>
        <v>4</v>
      </c>
      <c r="G3995" s="6">
        <f t="shared" si="125"/>
        <v>1.7099397688077311</v>
      </c>
      <c r="H3995" s="4">
        <f>E3995*G3995*Inputs!$B$4/SUMPRODUCT($E$5:$E$6785,$G$5:$G$6785)</f>
        <v>5982.2977727338148</v>
      </c>
    </row>
    <row r="3996" spans="1:8" x14ac:dyDescent="0.2">
      <c r="A3996" s="167" t="s">
        <v>6281</v>
      </c>
      <c r="B3996" s="163" t="s">
        <v>1453</v>
      </c>
      <c r="C3996" s="164" t="s">
        <v>1454</v>
      </c>
      <c r="D3996">
        <v>149.69999999999999</v>
      </c>
      <c r="E3996" s="4">
        <v>8186</v>
      </c>
      <c r="F3996">
        <f t="shared" si="124"/>
        <v>9</v>
      </c>
      <c r="G3996" s="6">
        <f t="shared" si="125"/>
        <v>4.1810192586709229</v>
      </c>
      <c r="H3996" s="4">
        <f>E3996*G3996*Inputs!$B$4/SUMPRODUCT($E$5:$E$6785,$G$5:$G$6785)</f>
        <v>15809.415769415356</v>
      </c>
    </row>
    <row r="3997" spans="1:8" x14ac:dyDescent="0.2">
      <c r="A3997" s="167" t="s">
        <v>6281</v>
      </c>
      <c r="B3997" s="163" t="s">
        <v>1455</v>
      </c>
      <c r="C3997" s="164" t="s">
        <v>1456</v>
      </c>
      <c r="D3997">
        <v>77</v>
      </c>
      <c r="E3997" s="4">
        <v>8351</v>
      </c>
      <c r="F3997">
        <f t="shared" si="124"/>
        <v>3</v>
      </c>
      <c r="G3997" s="6">
        <f t="shared" si="125"/>
        <v>1.4299489790507947</v>
      </c>
      <c r="H3997" s="4">
        <f>E3997*G3997*Inputs!$B$4/SUMPRODUCT($E$5:$E$6785,$G$5:$G$6785)</f>
        <v>5515.9578442839666</v>
      </c>
    </row>
    <row r="3998" spans="1:8" x14ac:dyDescent="0.2">
      <c r="A3998" s="167" t="s">
        <v>6281</v>
      </c>
      <c r="B3998" s="163" t="s">
        <v>1457</v>
      </c>
      <c r="C3998" s="164" t="s">
        <v>1458</v>
      </c>
      <c r="D3998">
        <v>140.80000000000001</v>
      </c>
      <c r="E3998" s="4">
        <v>7449</v>
      </c>
      <c r="F3998">
        <f t="shared" si="124"/>
        <v>8</v>
      </c>
      <c r="G3998" s="6">
        <f t="shared" si="125"/>
        <v>3.4964063234208851</v>
      </c>
      <c r="H3998" s="4">
        <f>E3998*G3998*Inputs!$B$4/SUMPRODUCT($E$5:$E$6785,$G$5:$G$6785)</f>
        <v>12030.44754982664</v>
      </c>
    </row>
    <row r="3999" spans="1:8" x14ac:dyDescent="0.2">
      <c r="A3999" s="167" t="s">
        <v>6281</v>
      </c>
      <c r="B3999" s="163" t="s">
        <v>1459</v>
      </c>
      <c r="C3999" s="164" t="s">
        <v>1460</v>
      </c>
      <c r="D3999">
        <v>158.1</v>
      </c>
      <c r="E3999" s="4">
        <v>9048</v>
      </c>
      <c r="F3999">
        <f t="shared" si="124"/>
        <v>9</v>
      </c>
      <c r="G3999" s="6">
        <f t="shared" si="125"/>
        <v>4.1810192586709229</v>
      </c>
      <c r="H3999" s="4">
        <f>E3999*G3999*Inputs!$B$4/SUMPRODUCT($E$5:$E$6785,$G$5:$G$6785)</f>
        <v>17474.1746740374</v>
      </c>
    </row>
    <row r="4000" spans="1:8" x14ac:dyDescent="0.2">
      <c r="A4000" s="167" t="s">
        <v>6281</v>
      </c>
      <c r="B4000" s="163" t="s">
        <v>1461</v>
      </c>
      <c r="C4000" s="164" t="s">
        <v>1462</v>
      </c>
      <c r="D4000">
        <v>132.80000000000001</v>
      </c>
      <c r="E4000" s="4">
        <v>9176</v>
      </c>
      <c r="F4000">
        <f t="shared" si="124"/>
        <v>7</v>
      </c>
      <c r="G4000" s="6">
        <f t="shared" si="125"/>
        <v>2.9238940129502371</v>
      </c>
      <c r="H4000" s="4">
        <f>E4000*G4000*Inputs!$B$4/SUMPRODUCT($E$5:$E$6785,$G$5:$G$6785)</f>
        <v>12393.014094959854</v>
      </c>
    </row>
    <row r="4001" spans="1:8" x14ac:dyDescent="0.2">
      <c r="A4001" s="167" t="s">
        <v>6281</v>
      </c>
      <c r="B4001" s="163" t="s">
        <v>1463</v>
      </c>
      <c r="C4001" s="164" t="s">
        <v>1464</v>
      </c>
      <c r="D4001">
        <v>167.8</v>
      </c>
      <c r="E4001" s="4">
        <v>9097</v>
      </c>
      <c r="F4001">
        <f t="shared" si="124"/>
        <v>10</v>
      </c>
      <c r="G4001" s="6">
        <f t="shared" si="125"/>
        <v>4.9996826525224378</v>
      </c>
      <c r="H4001" s="4">
        <f>E4001*G4001*Inputs!$B$4/SUMPRODUCT($E$5:$E$6785,$G$5:$G$6785)</f>
        <v>21008.862875977225</v>
      </c>
    </row>
    <row r="4002" spans="1:8" x14ac:dyDescent="0.2">
      <c r="A4002" s="167" t="s">
        <v>6281</v>
      </c>
      <c r="B4002" s="163" t="s">
        <v>1465</v>
      </c>
      <c r="C4002" s="164" t="s">
        <v>1466</v>
      </c>
      <c r="D4002">
        <v>144.80000000000001</v>
      </c>
      <c r="E4002" s="4">
        <v>6853</v>
      </c>
      <c r="F4002">
        <f t="shared" si="124"/>
        <v>8</v>
      </c>
      <c r="G4002" s="6">
        <f t="shared" si="125"/>
        <v>3.4964063234208851</v>
      </c>
      <c r="H4002" s="4">
        <f>E4002*G4002*Inputs!$B$4/SUMPRODUCT($E$5:$E$6785,$G$5:$G$6785)</f>
        <v>11067.88254248382</v>
      </c>
    </row>
    <row r="4003" spans="1:8" x14ac:dyDescent="0.2">
      <c r="A4003" s="167" t="s">
        <v>6281</v>
      </c>
      <c r="B4003" s="163" t="s">
        <v>1467</v>
      </c>
      <c r="C4003" s="164" t="s">
        <v>1468</v>
      </c>
      <c r="D4003">
        <v>79.5</v>
      </c>
      <c r="E4003" s="4">
        <v>9147</v>
      </c>
      <c r="F4003">
        <f t="shared" si="124"/>
        <v>3</v>
      </c>
      <c r="G4003" s="6">
        <f t="shared" si="125"/>
        <v>1.4299489790507947</v>
      </c>
      <c r="H4003" s="4">
        <f>E4003*G4003*Inputs!$B$4/SUMPRODUCT($E$5:$E$6785,$G$5:$G$6785)</f>
        <v>6041.727505887372</v>
      </c>
    </row>
    <row r="4004" spans="1:8" x14ac:dyDescent="0.2">
      <c r="A4004" s="167" t="s">
        <v>6281</v>
      </c>
      <c r="B4004" s="163" t="s">
        <v>1469</v>
      </c>
      <c r="C4004" s="164" t="s">
        <v>13860</v>
      </c>
      <c r="D4004">
        <v>106.7</v>
      </c>
      <c r="E4004" s="4">
        <v>5344</v>
      </c>
      <c r="F4004">
        <f t="shared" si="124"/>
        <v>5</v>
      </c>
      <c r="G4004" s="6">
        <f t="shared" si="125"/>
        <v>2.0447540826884101</v>
      </c>
      <c r="H4004" s="4">
        <f>E4004*G4004*Inputs!$B$4/SUMPRODUCT($E$5:$E$6785,$G$5:$G$6785)</f>
        <v>5047.4200228296322</v>
      </c>
    </row>
    <row r="4005" spans="1:8" x14ac:dyDescent="0.2">
      <c r="A4005" s="167" t="s">
        <v>6281</v>
      </c>
      <c r="B4005" s="163" t="s">
        <v>13861</v>
      </c>
      <c r="C4005" s="164" t="s">
        <v>13862</v>
      </c>
      <c r="D4005">
        <v>140.69999999999999</v>
      </c>
      <c r="E4005" s="4">
        <v>5503</v>
      </c>
      <c r="F4005">
        <f t="shared" si="124"/>
        <v>8</v>
      </c>
      <c r="G4005" s="6">
        <f t="shared" si="125"/>
        <v>3.4964063234208851</v>
      </c>
      <c r="H4005" s="4">
        <f>E4005*G4005*Inputs!$B$4/SUMPRODUCT($E$5:$E$6785,$G$5:$G$6785)</f>
        <v>8887.5758983348114</v>
      </c>
    </row>
    <row r="4006" spans="1:8" x14ac:dyDescent="0.2">
      <c r="A4006" s="167" t="s">
        <v>6281</v>
      </c>
      <c r="B4006" s="163" t="s">
        <v>13863</v>
      </c>
      <c r="C4006" s="164" t="s">
        <v>13864</v>
      </c>
      <c r="D4006">
        <v>95</v>
      </c>
      <c r="E4006" s="4">
        <v>10213</v>
      </c>
      <c r="F4006">
        <f t="shared" si="124"/>
        <v>4</v>
      </c>
      <c r="G4006" s="6">
        <f t="shared" si="125"/>
        <v>1.7099397688077311</v>
      </c>
      <c r="H4006" s="4">
        <f>E4006*G4006*Inputs!$B$4/SUMPRODUCT($E$5:$E$6785,$G$5:$G$6785)</f>
        <v>8066.7028192408825</v>
      </c>
    </row>
    <row r="4007" spans="1:8" x14ac:dyDescent="0.2">
      <c r="A4007" s="167" t="s">
        <v>6281</v>
      </c>
      <c r="B4007" s="163" t="s">
        <v>13865</v>
      </c>
      <c r="C4007" s="164" t="s">
        <v>13866</v>
      </c>
      <c r="D4007">
        <v>115.6</v>
      </c>
      <c r="E4007" s="4">
        <v>11924</v>
      </c>
      <c r="F4007">
        <f t="shared" si="124"/>
        <v>6</v>
      </c>
      <c r="G4007" s="6">
        <f t="shared" si="125"/>
        <v>2.4451266266449672</v>
      </c>
      <c r="H4007" s="4">
        <f>E4007*G4007*Inputs!$B$4/SUMPRODUCT($E$5:$E$6785,$G$5:$G$6785)</f>
        <v>13467.445759830058</v>
      </c>
    </row>
    <row r="4008" spans="1:8" x14ac:dyDescent="0.2">
      <c r="A4008" s="167" t="s">
        <v>6281</v>
      </c>
      <c r="B4008" s="163" t="s">
        <v>13867</v>
      </c>
      <c r="C4008" s="164" t="s">
        <v>13868</v>
      </c>
      <c r="D4008">
        <v>152</v>
      </c>
      <c r="E4008" s="4">
        <v>9230</v>
      </c>
      <c r="F4008">
        <f t="shared" si="124"/>
        <v>9</v>
      </c>
      <c r="G4008" s="6">
        <f t="shared" si="125"/>
        <v>4.1810192586709229</v>
      </c>
      <c r="H4008" s="4">
        <f>E4008*G4008*Inputs!$B$4/SUMPRODUCT($E$5:$E$6785,$G$5:$G$6785)</f>
        <v>17825.666693342748</v>
      </c>
    </row>
    <row r="4009" spans="1:8" x14ac:dyDescent="0.2">
      <c r="A4009" s="167" t="s">
        <v>6281</v>
      </c>
      <c r="B4009" s="163" t="s">
        <v>13869</v>
      </c>
      <c r="C4009" s="164" t="s">
        <v>13870</v>
      </c>
      <c r="D4009">
        <v>112.6</v>
      </c>
      <c r="E4009" s="4">
        <v>7981</v>
      </c>
      <c r="F4009">
        <f t="shared" si="124"/>
        <v>6</v>
      </c>
      <c r="G4009" s="6">
        <f t="shared" si="125"/>
        <v>2.4451266266449672</v>
      </c>
      <c r="H4009" s="4">
        <f>E4009*G4009*Inputs!$B$4/SUMPRODUCT($E$5:$E$6785,$G$5:$G$6785)</f>
        <v>9014.062781717852</v>
      </c>
    </row>
    <row r="4010" spans="1:8" x14ac:dyDescent="0.2">
      <c r="A4010" s="167" t="s">
        <v>6281</v>
      </c>
      <c r="B4010" s="163" t="s">
        <v>13871</v>
      </c>
      <c r="C4010" s="164" t="s">
        <v>13872</v>
      </c>
      <c r="D4010">
        <v>74.599999999999994</v>
      </c>
      <c r="E4010" s="4">
        <v>8715</v>
      </c>
      <c r="F4010">
        <f t="shared" si="124"/>
        <v>3</v>
      </c>
      <c r="G4010" s="6">
        <f t="shared" si="125"/>
        <v>1.4299489790507947</v>
      </c>
      <c r="H4010" s="4">
        <f>E4010*G4010*Inputs!$B$4/SUMPRODUCT($E$5:$E$6785,$G$5:$G$6785)</f>
        <v>5756.3851769769826</v>
      </c>
    </row>
    <row r="4011" spans="1:8" x14ac:dyDescent="0.2">
      <c r="A4011" s="167" t="s">
        <v>6281</v>
      </c>
      <c r="B4011" s="163" t="s">
        <v>13873</v>
      </c>
      <c r="C4011" s="164" t="s">
        <v>13874</v>
      </c>
      <c r="D4011">
        <v>105.5</v>
      </c>
      <c r="E4011" s="4">
        <v>10603</v>
      </c>
      <c r="F4011">
        <f t="shared" si="124"/>
        <v>5</v>
      </c>
      <c r="G4011" s="6">
        <f t="shared" si="125"/>
        <v>2.0447540826884101</v>
      </c>
      <c r="H4011" s="4">
        <f>E4011*G4011*Inputs!$B$4/SUMPRODUCT($E$5:$E$6785,$G$5:$G$6785)</f>
        <v>10014.55735442788</v>
      </c>
    </row>
    <row r="4012" spans="1:8" x14ac:dyDescent="0.2">
      <c r="A4012" s="167" t="s">
        <v>6281</v>
      </c>
      <c r="B4012" s="163" t="s">
        <v>13875</v>
      </c>
      <c r="C4012" s="164" t="s">
        <v>13876</v>
      </c>
      <c r="D4012">
        <v>79.599999999999994</v>
      </c>
      <c r="E4012" s="4">
        <v>6235</v>
      </c>
      <c r="F4012">
        <f t="shared" si="124"/>
        <v>3</v>
      </c>
      <c r="G4012" s="6">
        <f t="shared" si="125"/>
        <v>1.4299489790507947</v>
      </c>
      <c r="H4012" s="4">
        <f>E4012*G4012*Inputs!$B$4/SUMPRODUCT($E$5:$E$6785,$G$5:$G$6785)</f>
        <v>4118.3088443432562</v>
      </c>
    </row>
    <row r="4013" spans="1:8" x14ac:dyDescent="0.2">
      <c r="A4013" s="167" t="s">
        <v>6281</v>
      </c>
      <c r="B4013" s="163" t="s">
        <v>13877</v>
      </c>
      <c r="C4013" s="164" t="s">
        <v>13878</v>
      </c>
      <c r="D4013">
        <v>66</v>
      </c>
      <c r="E4013" s="4">
        <v>5880</v>
      </c>
      <c r="F4013">
        <f t="shared" si="124"/>
        <v>2</v>
      </c>
      <c r="G4013" s="6">
        <f t="shared" si="125"/>
        <v>1.195804741189294</v>
      </c>
      <c r="H4013" s="4">
        <f>E4013*G4013*Inputs!$B$4/SUMPRODUCT($E$5:$E$6785,$G$5:$G$6785)</f>
        <v>3247.8765217470718</v>
      </c>
    </row>
    <row r="4014" spans="1:8" x14ac:dyDescent="0.2">
      <c r="A4014" s="167" t="s">
        <v>6281</v>
      </c>
      <c r="B4014" s="163" t="s">
        <v>13879</v>
      </c>
      <c r="C4014" s="164" t="s">
        <v>13880</v>
      </c>
      <c r="D4014">
        <v>141</v>
      </c>
      <c r="E4014" s="4">
        <v>6767</v>
      </c>
      <c r="F4014">
        <f t="shared" si="124"/>
        <v>8</v>
      </c>
      <c r="G4014" s="6">
        <f t="shared" si="125"/>
        <v>3.4964063234208851</v>
      </c>
      <c r="H4014" s="4">
        <f>E4014*G4014*Inputs!$B$4/SUMPRODUCT($E$5:$E$6785,$G$5:$G$6785)</f>
        <v>10928.988934041734</v>
      </c>
    </row>
    <row r="4015" spans="1:8" x14ac:dyDescent="0.2">
      <c r="A4015" s="167" t="s">
        <v>6281</v>
      </c>
      <c r="B4015" s="163" t="s">
        <v>13881</v>
      </c>
      <c r="C4015" s="164" t="s">
        <v>13882</v>
      </c>
      <c r="D4015">
        <v>82.2</v>
      </c>
      <c r="E4015" s="4">
        <v>9533</v>
      </c>
      <c r="F4015">
        <f t="shared" si="124"/>
        <v>3</v>
      </c>
      <c r="G4015" s="6">
        <f t="shared" si="125"/>
        <v>1.4299489790507947</v>
      </c>
      <c r="H4015" s="4">
        <f>E4015*G4015*Inputs!$B$4/SUMPRODUCT($E$5:$E$6785,$G$5:$G$6785)</f>
        <v>6296.6861608860081</v>
      </c>
    </row>
    <row r="4016" spans="1:8" x14ac:dyDescent="0.2">
      <c r="A4016" s="167" t="s">
        <v>6281</v>
      </c>
      <c r="B4016" s="163" t="s">
        <v>13883</v>
      </c>
      <c r="C4016" s="164" t="s">
        <v>13884</v>
      </c>
      <c r="D4016">
        <v>56.4</v>
      </c>
      <c r="E4016" s="4">
        <v>5705</v>
      </c>
      <c r="F4016">
        <f t="shared" si="124"/>
        <v>1</v>
      </c>
      <c r="G4016" s="6">
        <f t="shared" si="125"/>
        <v>1</v>
      </c>
      <c r="H4016" s="4">
        <f>E4016*G4016*Inputs!$B$4/SUMPRODUCT($E$5:$E$6785,$G$5:$G$6785)</f>
        <v>2635.2241477938551</v>
      </c>
    </row>
    <row r="4017" spans="1:8" x14ac:dyDescent="0.2">
      <c r="A4017" s="167" t="s">
        <v>6281</v>
      </c>
      <c r="B4017" s="163" t="s">
        <v>13885</v>
      </c>
      <c r="C4017" s="164" t="s">
        <v>13886</v>
      </c>
      <c r="D4017">
        <v>70.8</v>
      </c>
      <c r="E4017" s="4">
        <v>10074</v>
      </c>
      <c r="F4017">
        <f t="shared" si="124"/>
        <v>2</v>
      </c>
      <c r="G4017" s="6">
        <f t="shared" si="125"/>
        <v>1.195804741189294</v>
      </c>
      <c r="H4017" s="4">
        <f>E4017*G4017*Inputs!$B$4/SUMPRODUCT($E$5:$E$6785,$G$5:$G$6785)</f>
        <v>5564.474163278911</v>
      </c>
    </row>
    <row r="4018" spans="1:8" x14ac:dyDescent="0.2">
      <c r="A4018" s="167" t="s">
        <v>6281</v>
      </c>
      <c r="B4018" s="163" t="s">
        <v>13887</v>
      </c>
      <c r="C4018" s="164" t="s">
        <v>13888</v>
      </c>
      <c r="D4018">
        <v>73.7</v>
      </c>
      <c r="E4018" s="4">
        <v>7623</v>
      </c>
      <c r="F4018">
        <f t="shared" si="124"/>
        <v>2</v>
      </c>
      <c r="G4018" s="6">
        <f t="shared" si="125"/>
        <v>1.195804741189294</v>
      </c>
      <c r="H4018" s="4">
        <f>E4018*G4018*Inputs!$B$4/SUMPRODUCT($E$5:$E$6785,$G$5:$G$6785)</f>
        <v>4210.6399192649533</v>
      </c>
    </row>
    <row r="4019" spans="1:8" x14ac:dyDescent="0.2">
      <c r="A4019" s="167" t="s">
        <v>6281</v>
      </c>
      <c r="B4019" s="163" t="s">
        <v>13889</v>
      </c>
      <c r="C4019" s="164" t="s">
        <v>13890</v>
      </c>
      <c r="D4019">
        <v>106</v>
      </c>
      <c r="E4019" s="4">
        <v>7220</v>
      </c>
      <c r="F4019">
        <f t="shared" si="124"/>
        <v>5</v>
      </c>
      <c r="G4019" s="6">
        <f t="shared" si="125"/>
        <v>2.0447540826884101</v>
      </c>
      <c r="H4019" s="4">
        <f>E4019*G4019*Inputs!$B$4/SUMPRODUCT($E$5:$E$6785,$G$5:$G$6785)</f>
        <v>6819.3062434187768</v>
      </c>
    </row>
    <row r="4020" spans="1:8" x14ac:dyDescent="0.2">
      <c r="A4020" s="167" t="s">
        <v>6281</v>
      </c>
      <c r="B4020" s="163" t="s">
        <v>13891</v>
      </c>
      <c r="C4020" s="164" t="s">
        <v>13892</v>
      </c>
      <c r="D4020">
        <v>73.099999999999994</v>
      </c>
      <c r="E4020" s="4">
        <v>8407</v>
      </c>
      <c r="F4020">
        <f t="shared" si="124"/>
        <v>2</v>
      </c>
      <c r="G4020" s="6">
        <f t="shared" si="125"/>
        <v>1.195804741189294</v>
      </c>
      <c r="H4020" s="4">
        <f>E4020*G4020*Inputs!$B$4/SUMPRODUCT($E$5:$E$6785,$G$5:$G$6785)</f>
        <v>4643.690122164563</v>
      </c>
    </row>
    <row r="4021" spans="1:8" x14ac:dyDescent="0.2">
      <c r="A4021" s="167" t="s">
        <v>6281</v>
      </c>
      <c r="B4021" s="163" t="s">
        <v>13893</v>
      </c>
      <c r="C4021" s="164" t="s">
        <v>13894</v>
      </c>
      <c r="D4021">
        <v>84</v>
      </c>
      <c r="E4021" s="4">
        <v>8489</v>
      </c>
      <c r="F4021">
        <f t="shared" si="124"/>
        <v>3</v>
      </c>
      <c r="G4021" s="6">
        <f t="shared" si="125"/>
        <v>1.4299489790507947</v>
      </c>
      <c r="H4021" s="4">
        <f>E4021*G4021*Inputs!$B$4/SUMPRODUCT($E$5:$E$6785,$G$5:$G$6785)</f>
        <v>5607.1088660192308</v>
      </c>
    </row>
    <row r="4022" spans="1:8" x14ac:dyDescent="0.2">
      <c r="A4022" s="167" t="s">
        <v>6281</v>
      </c>
      <c r="B4022" s="163" t="s">
        <v>13895</v>
      </c>
      <c r="C4022" s="164" t="s">
        <v>13896</v>
      </c>
      <c r="D4022">
        <v>124.1</v>
      </c>
      <c r="E4022" s="4">
        <v>7634</v>
      </c>
      <c r="F4022">
        <f t="shared" si="124"/>
        <v>7</v>
      </c>
      <c r="G4022" s="6">
        <f t="shared" si="125"/>
        <v>2.9238940129502371</v>
      </c>
      <c r="H4022" s="4">
        <f>E4022*G4022*Inputs!$B$4/SUMPRODUCT($E$5:$E$6785,$G$5:$G$6785)</f>
        <v>10310.404272114594</v>
      </c>
    </row>
    <row r="4023" spans="1:8" x14ac:dyDescent="0.2">
      <c r="A4023" s="167" t="s">
        <v>6281</v>
      </c>
      <c r="B4023" s="163" t="s">
        <v>13897</v>
      </c>
      <c r="C4023" s="164" t="s">
        <v>13898</v>
      </c>
      <c r="D4023">
        <v>76.599999999999994</v>
      </c>
      <c r="E4023" s="4">
        <v>7759</v>
      </c>
      <c r="F4023">
        <f t="shared" si="124"/>
        <v>3</v>
      </c>
      <c r="G4023" s="6">
        <f t="shared" si="125"/>
        <v>1.4299489790507947</v>
      </c>
      <c r="H4023" s="4">
        <f>E4023*G4023*Inputs!$B$4/SUMPRODUCT($E$5:$E$6785,$G$5:$G$6785)</f>
        <v>5124.933171332691</v>
      </c>
    </row>
    <row r="4024" spans="1:8" x14ac:dyDescent="0.2">
      <c r="A4024" s="167" t="s">
        <v>6281</v>
      </c>
      <c r="B4024" s="163" t="s">
        <v>13899</v>
      </c>
      <c r="C4024" s="164" t="s">
        <v>13900</v>
      </c>
      <c r="D4024">
        <v>74.900000000000006</v>
      </c>
      <c r="E4024" s="4">
        <v>8259</v>
      </c>
      <c r="F4024">
        <f t="shared" si="124"/>
        <v>3</v>
      </c>
      <c r="G4024" s="6">
        <f t="shared" si="125"/>
        <v>1.4299489790507947</v>
      </c>
      <c r="H4024" s="4">
        <f>E4024*G4024*Inputs!$B$4/SUMPRODUCT($E$5:$E$6785,$G$5:$G$6785)</f>
        <v>5455.1904964604582</v>
      </c>
    </row>
    <row r="4025" spans="1:8" x14ac:dyDescent="0.2">
      <c r="A4025" s="167" t="s">
        <v>6281</v>
      </c>
      <c r="B4025" s="163" t="s">
        <v>13901</v>
      </c>
      <c r="C4025" s="164" t="s">
        <v>13902</v>
      </c>
      <c r="D4025">
        <v>66.3</v>
      </c>
      <c r="E4025" s="4">
        <v>5315</v>
      </c>
      <c r="F4025">
        <f t="shared" si="124"/>
        <v>2</v>
      </c>
      <c r="G4025" s="6">
        <f t="shared" si="125"/>
        <v>1.195804741189294</v>
      </c>
      <c r="H4025" s="4">
        <f>E4025*G4025*Inputs!$B$4/SUMPRODUCT($E$5:$E$6785,$G$5:$G$6785)</f>
        <v>2935.7931484839605</v>
      </c>
    </row>
    <row r="4026" spans="1:8" x14ac:dyDescent="0.2">
      <c r="A4026" s="167" t="s">
        <v>6281</v>
      </c>
      <c r="B4026" s="163" t="s">
        <v>13903</v>
      </c>
      <c r="C4026" s="164" t="s">
        <v>13904</v>
      </c>
      <c r="D4026">
        <v>84.5</v>
      </c>
      <c r="E4026" s="4">
        <v>5764</v>
      </c>
      <c r="F4026">
        <f t="shared" si="124"/>
        <v>3</v>
      </c>
      <c r="G4026" s="6">
        <f t="shared" si="125"/>
        <v>1.4299489790507947</v>
      </c>
      <c r="H4026" s="4">
        <f>E4026*G4026*Inputs!$B$4/SUMPRODUCT($E$5:$E$6785,$G$5:$G$6785)</f>
        <v>3807.2064440729</v>
      </c>
    </row>
    <row r="4027" spans="1:8" x14ac:dyDescent="0.2">
      <c r="A4027" s="167" t="s">
        <v>6281</v>
      </c>
      <c r="B4027" s="163" t="s">
        <v>13905</v>
      </c>
      <c r="C4027" s="164" t="s">
        <v>13906</v>
      </c>
      <c r="D4027">
        <v>70.2</v>
      </c>
      <c r="E4027" s="4">
        <v>6337</v>
      </c>
      <c r="F4027">
        <f t="shared" si="124"/>
        <v>2</v>
      </c>
      <c r="G4027" s="6">
        <f t="shared" si="125"/>
        <v>1.195804741189294</v>
      </c>
      <c r="H4027" s="4">
        <f>E4027*G4027*Inputs!$B$4/SUMPRODUCT($E$5:$E$6785,$G$5:$G$6785)</f>
        <v>3500.3050201209512</v>
      </c>
    </row>
    <row r="4028" spans="1:8" x14ac:dyDescent="0.2">
      <c r="A4028" s="167" t="s">
        <v>6281</v>
      </c>
      <c r="B4028" s="163" t="s">
        <v>13907</v>
      </c>
      <c r="C4028" s="164" t="s">
        <v>13908</v>
      </c>
      <c r="D4028">
        <v>55.4</v>
      </c>
      <c r="E4028" s="4">
        <v>7290</v>
      </c>
      <c r="F4028">
        <f t="shared" si="124"/>
        <v>1</v>
      </c>
      <c r="G4028" s="6">
        <f t="shared" si="125"/>
        <v>1</v>
      </c>
      <c r="H4028" s="4">
        <f>E4028*G4028*Inputs!$B$4/SUMPRODUCT($E$5:$E$6785,$G$5:$G$6785)</f>
        <v>3367.3591651914467</v>
      </c>
    </row>
    <row r="4029" spans="1:8" x14ac:dyDescent="0.2">
      <c r="A4029" s="167" t="s">
        <v>6281</v>
      </c>
      <c r="B4029" s="163" t="s">
        <v>13909</v>
      </c>
      <c r="C4029" s="164" t="s">
        <v>13910</v>
      </c>
      <c r="D4029">
        <v>84</v>
      </c>
      <c r="E4029" s="4">
        <v>7942</v>
      </c>
      <c r="F4029">
        <f t="shared" si="124"/>
        <v>3</v>
      </c>
      <c r="G4029" s="6">
        <f t="shared" si="125"/>
        <v>1.4299489790507947</v>
      </c>
      <c r="H4029" s="4">
        <f>E4029*G4029*Inputs!$B$4/SUMPRODUCT($E$5:$E$6785,$G$5:$G$6785)</f>
        <v>5245.8073523294543</v>
      </c>
    </row>
    <row r="4030" spans="1:8" x14ac:dyDescent="0.2">
      <c r="A4030" s="167" t="s">
        <v>6281</v>
      </c>
      <c r="B4030" s="163" t="s">
        <v>13911</v>
      </c>
      <c r="C4030" s="164" t="s">
        <v>13912</v>
      </c>
      <c r="D4030">
        <v>119.3</v>
      </c>
      <c r="E4030" s="4">
        <v>7880</v>
      </c>
      <c r="F4030">
        <f t="shared" si="124"/>
        <v>6</v>
      </c>
      <c r="G4030" s="6">
        <f t="shared" si="125"/>
        <v>2.4451266266449672</v>
      </c>
      <c r="H4030" s="4">
        <f>E4030*G4030*Inputs!$B$4/SUMPRODUCT($E$5:$E$6785,$G$5:$G$6785)</f>
        <v>8899.9893146142949</v>
      </c>
    </row>
    <row r="4031" spans="1:8" x14ac:dyDescent="0.2">
      <c r="A4031" s="167" t="s">
        <v>6281</v>
      </c>
      <c r="B4031" s="163" t="s">
        <v>13913</v>
      </c>
      <c r="C4031" s="164" t="s">
        <v>13914</v>
      </c>
      <c r="D4031">
        <v>73.3</v>
      </c>
      <c r="E4031" s="4">
        <v>7732</v>
      </c>
      <c r="F4031">
        <f t="shared" si="124"/>
        <v>2</v>
      </c>
      <c r="G4031" s="6">
        <f t="shared" si="125"/>
        <v>1.195804741189294</v>
      </c>
      <c r="H4031" s="4">
        <f>E4031*G4031*Inputs!$B$4/SUMPRODUCT($E$5:$E$6785,$G$5:$G$6785)</f>
        <v>4270.8471541068629</v>
      </c>
    </row>
    <row r="4032" spans="1:8" x14ac:dyDescent="0.2">
      <c r="A4032" s="167" t="s">
        <v>6281</v>
      </c>
      <c r="B4032" s="163" t="s">
        <v>13915</v>
      </c>
      <c r="C4032" s="164" t="s">
        <v>13916</v>
      </c>
      <c r="D4032">
        <v>78</v>
      </c>
      <c r="E4032" s="4">
        <v>7713</v>
      </c>
      <c r="F4032">
        <f t="shared" si="124"/>
        <v>3</v>
      </c>
      <c r="G4032" s="6">
        <f t="shared" si="125"/>
        <v>1.4299489790507947</v>
      </c>
      <c r="H4032" s="4">
        <f>E4032*G4032*Inputs!$B$4/SUMPRODUCT($E$5:$E$6785,$G$5:$G$6785)</f>
        <v>5094.5494974209369</v>
      </c>
    </row>
    <row r="4033" spans="1:8" x14ac:dyDescent="0.2">
      <c r="A4033" s="167" t="s">
        <v>13919</v>
      </c>
      <c r="B4033" s="163" t="s">
        <v>13917</v>
      </c>
      <c r="C4033" s="164" t="s">
        <v>13918</v>
      </c>
      <c r="D4033">
        <v>133.6</v>
      </c>
      <c r="E4033" s="4">
        <v>6386</v>
      </c>
      <c r="F4033">
        <f t="shared" si="124"/>
        <v>7</v>
      </c>
      <c r="G4033" s="6">
        <f t="shared" si="125"/>
        <v>2.9238940129502371</v>
      </c>
      <c r="H4033" s="4">
        <f>E4033*G4033*Inputs!$B$4/SUMPRODUCT($E$5:$E$6785,$G$5:$G$6785)</f>
        <v>8624.8679174382778</v>
      </c>
    </row>
    <row r="4034" spans="1:8" x14ac:dyDescent="0.2">
      <c r="A4034" s="167" t="s">
        <v>13919</v>
      </c>
      <c r="B4034" s="163" t="s">
        <v>13920</v>
      </c>
      <c r="C4034" s="164" t="s">
        <v>13921</v>
      </c>
      <c r="D4034">
        <v>80.5</v>
      </c>
      <c r="E4034" s="4">
        <v>5529</v>
      </c>
      <c r="F4034">
        <f t="shared" si="124"/>
        <v>3</v>
      </c>
      <c r="G4034" s="6">
        <f t="shared" si="125"/>
        <v>1.4299489790507947</v>
      </c>
      <c r="H4034" s="4">
        <f>E4034*G4034*Inputs!$B$4/SUMPRODUCT($E$5:$E$6785,$G$5:$G$6785)</f>
        <v>3651.9855012628491</v>
      </c>
    </row>
    <row r="4035" spans="1:8" x14ac:dyDescent="0.2">
      <c r="A4035" s="167" t="s">
        <v>13919</v>
      </c>
      <c r="B4035" s="163" t="s">
        <v>13922</v>
      </c>
      <c r="C4035" s="164" t="s">
        <v>13923</v>
      </c>
      <c r="D4035">
        <v>175.4</v>
      </c>
      <c r="E4035" s="4">
        <v>7316</v>
      </c>
      <c r="F4035">
        <f t="shared" si="124"/>
        <v>10</v>
      </c>
      <c r="G4035" s="6">
        <f t="shared" si="125"/>
        <v>4.9996826525224378</v>
      </c>
      <c r="H4035" s="4">
        <f>E4035*G4035*Inputs!$B$4/SUMPRODUCT($E$5:$E$6785,$G$5:$G$6785)</f>
        <v>16895.772320616619</v>
      </c>
    </row>
    <row r="4036" spans="1:8" x14ac:dyDescent="0.2">
      <c r="A4036" s="167" t="s">
        <v>13919</v>
      </c>
      <c r="B4036" s="163" t="s">
        <v>13924</v>
      </c>
      <c r="C4036" s="164" t="s">
        <v>13925</v>
      </c>
      <c r="D4036">
        <v>94.6</v>
      </c>
      <c r="E4036" s="4">
        <v>8324</v>
      </c>
      <c r="F4036">
        <f t="shared" si="124"/>
        <v>4</v>
      </c>
      <c r="G4036" s="6">
        <f t="shared" si="125"/>
        <v>1.7099397688077311</v>
      </c>
      <c r="H4036" s="4">
        <f>E4036*G4036*Inputs!$B$4/SUMPRODUCT($E$5:$E$6785,$G$5:$G$6785)</f>
        <v>6574.6826855342324</v>
      </c>
    </row>
    <row r="4037" spans="1:8" x14ac:dyDescent="0.2">
      <c r="A4037" s="167" t="s">
        <v>13919</v>
      </c>
      <c r="B4037" s="163" t="s">
        <v>13926</v>
      </c>
      <c r="C4037" s="164" t="s">
        <v>13927</v>
      </c>
      <c r="D4037">
        <v>101.1</v>
      </c>
      <c r="E4037" s="4">
        <v>8737</v>
      </c>
      <c r="F4037">
        <f t="shared" si="124"/>
        <v>5</v>
      </c>
      <c r="G4037" s="6">
        <f t="shared" si="125"/>
        <v>2.0447540826884101</v>
      </c>
      <c r="H4037" s="4">
        <f>E4037*G4037*Inputs!$B$4/SUMPRODUCT($E$5:$E$6785,$G$5:$G$6785)</f>
        <v>8252.1161563365458</v>
      </c>
    </row>
    <row r="4038" spans="1:8" x14ac:dyDescent="0.2">
      <c r="A4038" s="167" t="s">
        <v>13919</v>
      </c>
      <c r="B4038" s="163" t="s">
        <v>13928</v>
      </c>
      <c r="C4038" s="164" t="s">
        <v>13929</v>
      </c>
      <c r="D4038">
        <v>90.7</v>
      </c>
      <c r="E4038" s="4">
        <v>7243</v>
      </c>
      <c r="F4038">
        <f t="shared" ref="F4038:F4101" si="126">VLOOKUP(D4038,$K$5:$L$15,2)</f>
        <v>4</v>
      </c>
      <c r="G4038" s="6">
        <f t="shared" ref="G4038:G4101" si="127">VLOOKUP(F4038,$L$5:$M$15,2,0)</f>
        <v>1.7099397688077311</v>
      </c>
      <c r="H4038" s="4">
        <f>E4038*G4038*Inputs!$B$4/SUMPRODUCT($E$5:$E$6785,$G$5:$G$6785)</f>
        <v>5720.8585645512303</v>
      </c>
    </row>
    <row r="4039" spans="1:8" x14ac:dyDescent="0.2">
      <c r="A4039" s="167" t="s">
        <v>13919</v>
      </c>
      <c r="B4039" s="163" t="s">
        <v>13930</v>
      </c>
      <c r="C4039" s="164" t="s">
        <v>13931</v>
      </c>
      <c r="D4039">
        <v>72.900000000000006</v>
      </c>
      <c r="E4039" s="4">
        <v>6428</v>
      </c>
      <c r="F4039">
        <f t="shared" si="126"/>
        <v>2</v>
      </c>
      <c r="G4039" s="6">
        <f t="shared" si="127"/>
        <v>1.195804741189294</v>
      </c>
      <c r="H4039" s="4">
        <f>E4039*G4039*Inputs!$B$4/SUMPRODUCT($E$5:$E$6785,$G$5:$G$6785)</f>
        <v>3550.5697758146557</v>
      </c>
    </row>
    <row r="4040" spans="1:8" x14ac:dyDescent="0.2">
      <c r="A4040" s="167" t="s">
        <v>13919</v>
      </c>
      <c r="B4040" s="163" t="s">
        <v>13932</v>
      </c>
      <c r="C4040" s="164" t="s">
        <v>13933</v>
      </c>
      <c r="D4040">
        <v>95.6</v>
      </c>
      <c r="E4040" s="4">
        <v>9943</v>
      </c>
      <c r="F4040">
        <f t="shared" si="126"/>
        <v>4</v>
      </c>
      <c r="G4040" s="6">
        <f t="shared" si="127"/>
        <v>1.7099397688077311</v>
      </c>
      <c r="H4040" s="4">
        <f>E4040*G4040*Inputs!$B$4/SUMPRODUCT($E$5:$E$6785,$G$5:$G$6785)</f>
        <v>7853.4442506327341</v>
      </c>
    </row>
    <row r="4041" spans="1:8" x14ac:dyDescent="0.2">
      <c r="A4041" s="167" t="s">
        <v>13919</v>
      </c>
      <c r="B4041" s="163" t="s">
        <v>13934</v>
      </c>
      <c r="C4041" s="164" t="s">
        <v>13935</v>
      </c>
      <c r="D4041">
        <v>70.5</v>
      </c>
      <c r="E4041" s="4">
        <v>7833</v>
      </c>
      <c r="F4041">
        <f t="shared" si="126"/>
        <v>2</v>
      </c>
      <c r="G4041" s="6">
        <f t="shared" si="127"/>
        <v>1.195804741189294</v>
      </c>
      <c r="H4041" s="4">
        <f>E4041*G4041*Inputs!$B$4/SUMPRODUCT($E$5:$E$6785,$G$5:$G$6785)</f>
        <v>4326.6355093273496</v>
      </c>
    </row>
    <row r="4042" spans="1:8" x14ac:dyDescent="0.2">
      <c r="A4042" s="167" t="s">
        <v>13919</v>
      </c>
      <c r="B4042" s="163" t="s">
        <v>13936</v>
      </c>
      <c r="C4042" s="164" t="s">
        <v>13937</v>
      </c>
      <c r="D4042">
        <v>95</v>
      </c>
      <c r="E4042" s="4">
        <v>7551</v>
      </c>
      <c r="F4042">
        <f t="shared" si="126"/>
        <v>4</v>
      </c>
      <c r="G4042" s="6">
        <f t="shared" si="127"/>
        <v>1.7099397688077311</v>
      </c>
      <c r="H4042" s="4">
        <f>E4042*G4042*Inputs!$B$4/SUMPRODUCT($E$5:$E$6785,$G$5:$G$6785)</f>
        <v>5964.1313020746029</v>
      </c>
    </row>
    <row r="4043" spans="1:8" x14ac:dyDescent="0.2">
      <c r="A4043" s="167" t="s">
        <v>13919</v>
      </c>
      <c r="B4043" s="163" t="s">
        <v>13938</v>
      </c>
      <c r="C4043" s="164" t="s">
        <v>13939</v>
      </c>
      <c r="D4043">
        <v>80.900000000000006</v>
      </c>
      <c r="E4043" s="4">
        <v>8046</v>
      </c>
      <c r="F4043">
        <f t="shared" si="126"/>
        <v>3</v>
      </c>
      <c r="G4043" s="6">
        <f t="shared" si="127"/>
        <v>1.4299489790507947</v>
      </c>
      <c r="H4043" s="4">
        <f>E4043*G4043*Inputs!$B$4/SUMPRODUCT($E$5:$E$6785,$G$5:$G$6785)</f>
        <v>5314.5008759560287</v>
      </c>
    </row>
    <row r="4044" spans="1:8" x14ac:dyDescent="0.2">
      <c r="A4044" s="167" t="s">
        <v>13919</v>
      </c>
      <c r="B4044" s="163" t="s">
        <v>13940</v>
      </c>
      <c r="C4044" s="164" t="s">
        <v>13941</v>
      </c>
      <c r="D4044">
        <v>113.1</v>
      </c>
      <c r="E4044" s="4">
        <v>8882</v>
      </c>
      <c r="F4044">
        <f t="shared" si="126"/>
        <v>6</v>
      </c>
      <c r="G4044" s="6">
        <f t="shared" si="127"/>
        <v>2.4451266266449672</v>
      </c>
      <c r="H4044" s="4">
        <f>E4044*G4044*Inputs!$B$4/SUMPRODUCT($E$5:$E$6785,$G$5:$G$6785)</f>
        <v>10031.688463503067</v>
      </c>
    </row>
    <row r="4045" spans="1:8" x14ac:dyDescent="0.2">
      <c r="A4045" s="167" t="s">
        <v>13919</v>
      </c>
      <c r="B4045" s="163" t="s">
        <v>13942</v>
      </c>
      <c r="C4045" s="164" t="s">
        <v>13943</v>
      </c>
      <c r="D4045">
        <v>97</v>
      </c>
      <c r="E4045" s="4">
        <v>7108</v>
      </c>
      <c r="F4045">
        <f t="shared" si="126"/>
        <v>4</v>
      </c>
      <c r="G4045" s="6">
        <f t="shared" si="127"/>
        <v>1.7099397688077311</v>
      </c>
      <c r="H4045" s="4">
        <f>E4045*G4045*Inputs!$B$4/SUMPRODUCT($E$5:$E$6785,$G$5:$G$6785)</f>
        <v>5614.2292802471557</v>
      </c>
    </row>
    <row r="4046" spans="1:8" x14ac:dyDescent="0.2">
      <c r="A4046" s="167" t="s">
        <v>13919</v>
      </c>
      <c r="B4046" s="163" t="s">
        <v>13944</v>
      </c>
      <c r="C4046" s="164" t="s">
        <v>13945</v>
      </c>
      <c r="D4046">
        <v>140.4</v>
      </c>
      <c r="E4046" s="4">
        <v>7643</v>
      </c>
      <c r="F4046">
        <f t="shared" si="126"/>
        <v>8</v>
      </c>
      <c r="G4046" s="6">
        <f t="shared" si="127"/>
        <v>3.4964063234208851</v>
      </c>
      <c r="H4046" s="4">
        <f>E4046*G4046*Inputs!$B$4/SUMPRODUCT($E$5:$E$6785,$G$5:$G$6785)</f>
        <v>12343.765689800646</v>
      </c>
    </row>
    <row r="4047" spans="1:8" x14ac:dyDescent="0.2">
      <c r="A4047" s="167" t="s">
        <v>13919</v>
      </c>
      <c r="B4047" s="163" t="s">
        <v>13946</v>
      </c>
      <c r="C4047" s="164" t="s">
        <v>13947</v>
      </c>
      <c r="D4047">
        <v>80</v>
      </c>
      <c r="E4047" s="4">
        <v>6981</v>
      </c>
      <c r="F4047">
        <f t="shared" si="126"/>
        <v>3</v>
      </c>
      <c r="G4047" s="6">
        <f t="shared" si="127"/>
        <v>1.4299489790507947</v>
      </c>
      <c r="H4047" s="4">
        <f>E4047*G4047*Inputs!$B$4/SUMPRODUCT($E$5:$E$6785,$G$5:$G$6785)</f>
        <v>4611.0527734338857</v>
      </c>
    </row>
    <row r="4048" spans="1:8" x14ac:dyDescent="0.2">
      <c r="A4048" s="167" t="s">
        <v>13919</v>
      </c>
      <c r="B4048" s="163" t="s">
        <v>13948</v>
      </c>
      <c r="C4048" s="164" t="s">
        <v>13949</v>
      </c>
      <c r="D4048">
        <v>56</v>
      </c>
      <c r="E4048" s="4">
        <v>7640</v>
      </c>
      <c r="F4048">
        <f t="shared" si="126"/>
        <v>1</v>
      </c>
      <c r="G4048" s="6">
        <f t="shared" si="127"/>
        <v>1</v>
      </c>
      <c r="H4048" s="4">
        <f>E4048*G4048*Inputs!$B$4/SUMPRODUCT($E$5:$E$6785,$G$5:$G$6785)</f>
        <v>3529.0293583076341</v>
      </c>
    </row>
    <row r="4049" spans="1:8" x14ac:dyDescent="0.2">
      <c r="A4049" s="167" t="s">
        <v>13919</v>
      </c>
      <c r="B4049" s="163" t="s">
        <v>13950</v>
      </c>
      <c r="C4049" s="164" t="s">
        <v>13951</v>
      </c>
      <c r="D4049">
        <v>100.6</v>
      </c>
      <c r="E4049" s="4">
        <v>9134</v>
      </c>
      <c r="F4049">
        <f t="shared" si="126"/>
        <v>5</v>
      </c>
      <c r="G4049" s="6">
        <f t="shared" si="127"/>
        <v>2.0447540826884101</v>
      </c>
      <c r="H4049" s="4">
        <f>E4049*G4049*Inputs!$B$4/SUMPRODUCT($E$5:$E$6785,$G$5:$G$6785)</f>
        <v>8627.0835494996008</v>
      </c>
    </row>
    <row r="4050" spans="1:8" x14ac:dyDescent="0.2">
      <c r="A4050" s="167" t="s">
        <v>13919</v>
      </c>
      <c r="B4050" s="163" t="s">
        <v>13952</v>
      </c>
      <c r="C4050" s="164" t="s">
        <v>13953</v>
      </c>
      <c r="D4050">
        <v>84.4</v>
      </c>
      <c r="E4050" s="4">
        <v>6261</v>
      </c>
      <c r="F4050">
        <f t="shared" si="126"/>
        <v>3</v>
      </c>
      <c r="G4050" s="6">
        <f t="shared" si="127"/>
        <v>1.4299489790507947</v>
      </c>
      <c r="H4050" s="4">
        <f>E4050*G4050*Inputs!$B$4/SUMPRODUCT($E$5:$E$6785,$G$5:$G$6785)</f>
        <v>4135.4822252499007</v>
      </c>
    </row>
    <row r="4051" spans="1:8" x14ac:dyDescent="0.2">
      <c r="A4051" s="167" t="s">
        <v>13919</v>
      </c>
      <c r="B4051" s="163" t="s">
        <v>13954</v>
      </c>
      <c r="C4051" s="164" t="s">
        <v>13955</v>
      </c>
      <c r="D4051">
        <v>119.3</v>
      </c>
      <c r="E4051" s="4">
        <v>5384</v>
      </c>
      <c r="F4051">
        <f t="shared" si="126"/>
        <v>6</v>
      </c>
      <c r="G4051" s="6">
        <f t="shared" si="127"/>
        <v>2.4451266266449672</v>
      </c>
      <c r="H4051" s="4">
        <f>E4051*G4051*Inputs!$B$4/SUMPRODUCT($E$5:$E$6785,$G$5:$G$6785)</f>
        <v>6080.9064048075343</v>
      </c>
    </row>
    <row r="4052" spans="1:8" x14ac:dyDescent="0.2">
      <c r="A4052" s="167" t="s">
        <v>13919</v>
      </c>
      <c r="B4052" s="163" t="s">
        <v>10125</v>
      </c>
      <c r="C4052" s="164" t="s">
        <v>9825</v>
      </c>
      <c r="D4052">
        <v>155.9</v>
      </c>
      <c r="E4052" s="4">
        <v>6436</v>
      </c>
      <c r="F4052">
        <f t="shared" si="126"/>
        <v>9</v>
      </c>
      <c r="G4052" s="6">
        <f t="shared" si="127"/>
        <v>4.1810192586709229</v>
      </c>
      <c r="H4052" s="4">
        <f>E4052*G4052*Inputs!$B$4/SUMPRODUCT($E$5:$E$6785,$G$5:$G$6785)</f>
        <v>12429.684814556222</v>
      </c>
    </row>
    <row r="4053" spans="1:8" x14ac:dyDescent="0.2">
      <c r="A4053" s="167" t="s">
        <v>13919</v>
      </c>
      <c r="B4053" s="163" t="s">
        <v>9826</v>
      </c>
      <c r="C4053" s="164" t="s">
        <v>9827</v>
      </c>
      <c r="D4053">
        <v>111.3</v>
      </c>
      <c r="E4053" s="4">
        <v>7726</v>
      </c>
      <c r="F4053">
        <f t="shared" si="126"/>
        <v>5</v>
      </c>
      <c r="G4053" s="6">
        <f t="shared" si="127"/>
        <v>2.0447540826884101</v>
      </c>
      <c r="H4053" s="4">
        <f>E4053*G4053*Inputs!$B$4/SUMPRODUCT($E$5:$E$6785,$G$5:$G$6785)</f>
        <v>7297.2243818079605</v>
      </c>
    </row>
    <row r="4054" spans="1:8" x14ac:dyDescent="0.2">
      <c r="A4054" s="167" t="s">
        <v>13919</v>
      </c>
      <c r="B4054" s="163" t="s">
        <v>9828</v>
      </c>
      <c r="C4054" s="164" t="s">
        <v>9829</v>
      </c>
      <c r="D4054">
        <v>120.1</v>
      </c>
      <c r="E4054" s="4">
        <v>7028</v>
      </c>
      <c r="F4054">
        <f t="shared" si="126"/>
        <v>6</v>
      </c>
      <c r="G4054" s="6">
        <f t="shared" si="127"/>
        <v>2.4451266266449672</v>
      </c>
      <c r="H4054" s="4">
        <f>E4054*G4054*Inputs!$B$4/SUMPRODUCT($E$5:$E$6785,$G$5:$G$6785)</f>
        <v>7937.706205978332</v>
      </c>
    </row>
    <row r="4055" spans="1:8" x14ac:dyDescent="0.2">
      <c r="A4055" s="167" t="s">
        <v>13919</v>
      </c>
      <c r="B4055" s="163" t="s">
        <v>9830</v>
      </c>
      <c r="C4055" s="164" t="s">
        <v>9831</v>
      </c>
      <c r="D4055">
        <v>139.9</v>
      </c>
      <c r="E4055" s="4">
        <v>8776</v>
      </c>
      <c r="F4055">
        <f t="shared" si="126"/>
        <v>8</v>
      </c>
      <c r="G4055" s="6">
        <f t="shared" si="127"/>
        <v>3.4964063234208851</v>
      </c>
      <c r="H4055" s="4">
        <f>E4055*G4055*Inputs!$B$4/SUMPRODUCT($E$5:$E$6785,$G$5:$G$6785)</f>
        <v>14173.608228927185</v>
      </c>
    </row>
    <row r="4056" spans="1:8" x14ac:dyDescent="0.2">
      <c r="A4056" s="167" t="s">
        <v>13919</v>
      </c>
      <c r="B4056" s="163" t="s">
        <v>9832</v>
      </c>
      <c r="C4056" s="164" t="s">
        <v>9833</v>
      </c>
      <c r="D4056">
        <v>96.6</v>
      </c>
      <c r="E4056" s="4">
        <v>7802</v>
      </c>
      <c r="F4056">
        <f t="shared" si="126"/>
        <v>4</v>
      </c>
      <c r="G4056" s="6">
        <f t="shared" si="127"/>
        <v>1.7099397688077311</v>
      </c>
      <c r="H4056" s="4">
        <f>E4056*G4056*Inputs!$B$4/SUMPRODUCT($E$5:$E$6785,$G$5:$G$6785)</f>
        <v>6162.3827862251419</v>
      </c>
    </row>
    <row r="4057" spans="1:8" x14ac:dyDescent="0.2">
      <c r="A4057" s="167" t="s">
        <v>13919</v>
      </c>
      <c r="B4057" s="163" t="s">
        <v>3933</v>
      </c>
      <c r="C4057" s="164" t="s">
        <v>3934</v>
      </c>
      <c r="D4057">
        <v>117.1</v>
      </c>
      <c r="E4057" s="4">
        <v>7519</v>
      </c>
      <c r="F4057">
        <f t="shared" si="126"/>
        <v>6</v>
      </c>
      <c r="G4057" s="6">
        <f t="shared" si="127"/>
        <v>2.4451266266449672</v>
      </c>
      <c r="H4057" s="4">
        <f>E4057*G4057*Inputs!$B$4/SUMPRODUCT($E$5:$E$6785,$G$5:$G$6785)</f>
        <v>8492.261377739198</v>
      </c>
    </row>
    <row r="4058" spans="1:8" x14ac:dyDescent="0.2">
      <c r="A4058" s="167" t="s">
        <v>13919</v>
      </c>
      <c r="B4058" s="163" t="s">
        <v>3935</v>
      </c>
      <c r="C4058" s="164" t="s">
        <v>3936</v>
      </c>
      <c r="D4058">
        <v>105.7</v>
      </c>
      <c r="E4058" s="4">
        <v>8506</v>
      </c>
      <c r="F4058">
        <f t="shared" si="126"/>
        <v>5</v>
      </c>
      <c r="G4058" s="6">
        <f t="shared" si="127"/>
        <v>2.0447540826884101</v>
      </c>
      <c r="H4058" s="4">
        <f>E4058*G4058*Inputs!$B$4/SUMPRODUCT($E$5:$E$6785,$G$5:$G$6785)</f>
        <v>8033.9361366371359</v>
      </c>
    </row>
    <row r="4059" spans="1:8" x14ac:dyDescent="0.2">
      <c r="A4059" s="167" t="s">
        <v>13919</v>
      </c>
      <c r="B4059" s="163" t="s">
        <v>3937</v>
      </c>
      <c r="C4059" s="164" t="s">
        <v>3938</v>
      </c>
      <c r="D4059">
        <v>124.6</v>
      </c>
      <c r="E4059" s="4">
        <v>6996</v>
      </c>
      <c r="F4059">
        <f t="shared" si="126"/>
        <v>7</v>
      </c>
      <c r="G4059" s="6">
        <f t="shared" si="127"/>
        <v>2.9238940129502371</v>
      </c>
      <c r="H4059" s="4">
        <f>E4059*G4059*Inputs!$B$4/SUMPRODUCT($E$5:$E$6785,$G$5:$G$6785)</f>
        <v>9448.7278343874386</v>
      </c>
    </row>
    <row r="4060" spans="1:8" x14ac:dyDescent="0.2">
      <c r="A4060" s="167" t="s">
        <v>13919</v>
      </c>
      <c r="B4060" s="163" t="s">
        <v>3939</v>
      </c>
      <c r="C4060" s="164" t="s">
        <v>3940</v>
      </c>
      <c r="D4060">
        <v>130.30000000000001</v>
      </c>
      <c r="E4060" s="4">
        <v>7609</v>
      </c>
      <c r="F4060">
        <f t="shared" si="126"/>
        <v>7</v>
      </c>
      <c r="G4060" s="6">
        <f t="shared" si="127"/>
        <v>2.9238940129502371</v>
      </c>
      <c r="H4060" s="4">
        <f>E4060*G4060*Inputs!$B$4/SUMPRODUCT($E$5:$E$6785,$G$5:$G$6785)</f>
        <v>10276.639521419958</v>
      </c>
    </row>
    <row r="4061" spans="1:8" x14ac:dyDescent="0.2">
      <c r="A4061" s="167" t="s">
        <v>13919</v>
      </c>
      <c r="B4061" s="163" t="s">
        <v>3941</v>
      </c>
      <c r="C4061" s="164" t="s">
        <v>3942</v>
      </c>
      <c r="D4061">
        <v>124.7</v>
      </c>
      <c r="E4061" s="4">
        <v>7425</v>
      </c>
      <c r="F4061">
        <f t="shared" si="126"/>
        <v>7</v>
      </c>
      <c r="G4061" s="6">
        <f t="shared" si="127"/>
        <v>2.9238940129502371</v>
      </c>
      <c r="H4061" s="4">
        <f>E4061*G4061*Inputs!$B$4/SUMPRODUCT($E$5:$E$6785,$G$5:$G$6785)</f>
        <v>10028.130956307425</v>
      </c>
    </row>
    <row r="4062" spans="1:8" x14ac:dyDescent="0.2">
      <c r="A4062" s="167" t="s">
        <v>13919</v>
      </c>
      <c r="B4062" s="163" t="s">
        <v>3943</v>
      </c>
      <c r="C4062" s="164" t="s">
        <v>3944</v>
      </c>
      <c r="D4062">
        <v>101.5</v>
      </c>
      <c r="E4062" s="4">
        <v>7602</v>
      </c>
      <c r="F4062">
        <f t="shared" si="126"/>
        <v>5</v>
      </c>
      <c r="G4062" s="6">
        <f t="shared" si="127"/>
        <v>2.0447540826884101</v>
      </c>
      <c r="H4062" s="4">
        <f>E4062*G4062*Inputs!$B$4/SUMPRODUCT($E$5:$E$6785,$G$5:$G$6785)</f>
        <v>7180.1061028351169</v>
      </c>
    </row>
    <row r="4063" spans="1:8" x14ac:dyDescent="0.2">
      <c r="A4063" s="167" t="s">
        <v>13919</v>
      </c>
      <c r="B4063" s="163" t="s">
        <v>3945</v>
      </c>
      <c r="C4063" s="164" t="s">
        <v>3946</v>
      </c>
      <c r="D4063">
        <v>115.8</v>
      </c>
      <c r="E4063" s="4">
        <v>7261</v>
      </c>
      <c r="F4063">
        <f t="shared" si="126"/>
        <v>6</v>
      </c>
      <c r="G4063" s="6">
        <f t="shared" si="127"/>
        <v>2.4451266266449672</v>
      </c>
      <c r="H4063" s="4">
        <f>E4063*G4063*Inputs!$B$4/SUMPRODUCT($E$5:$E$6785,$G$5:$G$6785)</f>
        <v>8200.8657885043649</v>
      </c>
    </row>
    <row r="4064" spans="1:8" x14ac:dyDescent="0.2">
      <c r="A4064" s="167" t="s">
        <v>13919</v>
      </c>
      <c r="B4064" s="163" t="s">
        <v>3947</v>
      </c>
      <c r="C4064" s="164" t="s">
        <v>9842</v>
      </c>
      <c r="D4064">
        <v>93.9</v>
      </c>
      <c r="E4064" s="4">
        <v>7505</v>
      </c>
      <c r="F4064">
        <f t="shared" si="126"/>
        <v>4</v>
      </c>
      <c r="G4064" s="6">
        <f t="shared" si="127"/>
        <v>1.7099397688077311</v>
      </c>
      <c r="H4064" s="4">
        <f>E4064*G4064*Inputs!$B$4/SUMPRODUCT($E$5:$E$6785,$G$5:$G$6785)</f>
        <v>5927.7983607561773</v>
      </c>
    </row>
    <row r="4065" spans="1:8" x14ac:dyDescent="0.2">
      <c r="A4065" s="167" t="s">
        <v>13919</v>
      </c>
      <c r="B4065" s="163" t="s">
        <v>9843</v>
      </c>
      <c r="C4065" s="164" t="s">
        <v>9844</v>
      </c>
      <c r="D4065">
        <v>120.9</v>
      </c>
      <c r="E4065" s="4">
        <v>6899</v>
      </c>
      <c r="F4065">
        <f t="shared" si="126"/>
        <v>6</v>
      </c>
      <c r="G4065" s="6">
        <f t="shared" si="127"/>
        <v>2.4451266266449672</v>
      </c>
      <c r="H4065" s="4">
        <f>E4065*G4065*Inputs!$B$4/SUMPRODUCT($E$5:$E$6785,$G$5:$G$6785)</f>
        <v>7792.0084113609164</v>
      </c>
    </row>
    <row r="4066" spans="1:8" x14ac:dyDescent="0.2">
      <c r="A4066" s="167" t="s">
        <v>13919</v>
      </c>
      <c r="B4066" s="163" t="s">
        <v>9845</v>
      </c>
      <c r="C4066" s="164" t="s">
        <v>9846</v>
      </c>
      <c r="D4066">
        <v>91.1</v>
      </c>
      <c r="E4066" s="4">
        <v>7929</v>
      </c>
      <c r="F4066">
        <f t="shared" si="126"/>
        <v>4</v>
      </c>
      <c r="G4066" s="6">
        <f t="shared" si="127"/>
        <v>1.7099397688077311</v>
      </c>
      <c r="H4066" s="4">
        <f>E4066*G4066*Inputs!$B$4/SUMPRODUCT($E$5:$E$6785,$G$5:$G$6785)</f>
        <v>6262.6932981260115</v>
      </c>
    </row>
    <row r="4067" spans="1:8" x14ac:dyDescent="0.2">
      <c r="A4067" s="167" t="s">
        <v>13919</v>
      </c>
      <c r="B4067" s="163" t="s">
        <v>12162</v>
      </c>
      <c r="C4067" s="164" t="s">
        <v>12163</v>
      </c>
      <c r="D4067">
        <v>84.1</v>
      </c>
      <c r="E4067" s="4">
        <v>7878</v>
      </c>
      <c r="F4067">
        <f t="shared" si="126"/>
        <v>3</v>
      </c>
      <c r="G4067" s="6">
        <f t="shared" si="127"/>
        <v>1.4299489790507947</v>
      </c>
      <c r="H4067" s="4">
        <f>E4067*G4067*Inputs!$B$4/SUMPRODUCT($E$5:$E$6785,$G$5:$G$6785)</f>
        <v>5203.5344147130991</v>
      </c>
    </row>
    <row r="4068" spans="1:8" x14ac:dyDescent="0.2">
      <c r="A4068" s="167" t="s">
        <v>13919</v>
      </c>
      <c r="B4068" s="163" t="s">
        <v>12164</v>
      </c>
      <c r="C4068" s="164" t="s">
        <v>12165</v>
      </c>
      <c r="D4068">
        <v>136</v>
      </c>
      <c r="E4068" s="4">
        <v>7898</v>
      </c>
      <c r="F4068">
        <f t="shared" si="126"/>
        <v>7</v>
      </c>
      <c r="G4068" s="6">
        <f t="shared" si="127"/>
        <v>2.9238940129502371</v>
      </c>
      <c r="H4068" s="4">
        <f>E4068*G4068*Inputs!$B$4/SUMPRODUCT($E$5:$E$6785,$G$5:$G$6785)</f>
        <v>10666.96003944997</v>
      </c>
    </row>
    <row r="4069" spans="1:8" x14ac:dyDescent="0.2">
      <c r="A4069" s="167" t="s">
        <v>13919</v>
      </c>
      <c r="B4069" s="163" t="s">
        <v>12166</v>
      </c>
      <c r="C4069" s="164" t="s">
        <v>12167</v>
      </c>
      <c r="D4069">
        <v>66.599999999999994</v>
      </c>
      <c r="E4069" s="4">
        <v>8424</v>
      </c>
      <c r="F4069">
        <f t="shared" si="126"/>
        <v>2</v>
      </c>
      <c r="G4069" s="6">
        <f t="shared" si="127"/>
        <v>1.195804741189294</v>
      </c>
      <c r="H4069" s="4">
        <f>E4069*G4069*Inputs!$B$4/SUMPRODUCT($E$5:$E$6785,$G$5:$G$6785)</f>
        <v>4653.0802413600904</v>
      </c>
    </row>
    <row r="4070" spans="1:8" x14ac:dyDescent="0.2">
      <c r="A4070" s="167" t="s">
        <v>13919</v>
      </c>
      <c r="B4070" s="163" t="s">
        <v>12168</v>
      </c>
      <c r="C4070" s="164" t="s">
        <v>12169</v>
      </c>
      <c r="D4070">
        <v>97</v>
      </c>
      <c r="E4070" s="4">
        <v>11323</v>
      </c>
      <c r="F4070">
        <f t="shared" si="126"/>
        <v>4</v>
      </c>
      <c r="G4070" s="6">
        <f t="shared" si="127"/>
        <v>1.7099397688077311</v>
      </c>
      <c r="H4070" s="4">
        <f>E4070*G4070*Inputs!$B$4/SUMPRODUCT($E$5:$E$6785,$G$5:$G$6785)</f>
        <v>8943.4324901854998</v>
      </c>
    </row>
    <row r="4071" spans="1:8" x14ac:dyDescent="0.2">
      <c r="A4071" s="167" t="s">
        <v>13919</v>
      </c>
      <c r="B4071" s="163" t="s">
        <v>12170</v>
      </c>
      <c r="C4071" s="164" t="s">
        <v>12171</v>
      </c>
      <c r="D4071">
        <v>130.80000000000001</v>
      </c>
      <c r="E4071" s="4">
        <v>6287</v>
      </c>
      <c r="F4071">
        <f t="shared" si="126"/>
        <v>7</v>
      </c>
      <c r="G4071" s="6">
        <f t="shared" si="127"/>
        <v>2.9238940129502371</v>
      </c>
      <c r="H4071" s="4">
        <f>E4071*G4071*Inputs!$B$4/SUMPRODUCT($E$5:$E$6785,$G$5:$G$6785)</f>
        <v>8491.1595046875118</v>
      </c>
    </row>
    <row r="4072" spans="1:8" x14ac:dyDescent="0.2">
      <c r="A4072" s="167" t="s">
        <v>13919</v>
      </c>
      <c r="B4072" s="163" t="s">
        <v>12172</v>
      </c>
      <c r="C4072" s="164" t="s">
        <v>12173</v>
      </c>
      <c r="D4072">
        <v>65.5</v>
      </c>
      <c r="E4072" s="4">
        <v>7588</v>
      </c>
      <c r="F4072">
        <f t="shared" si="126"/>
        <v>2</v>
      </c>
      <c r="G4072" s="6">
        <f t="shared" si="127"/>
        <v>1.195804741189294</v>
      </c>
      <c r="H4072" s="4">
        <f>E4072*G4072*Inputs!$B$4/SUMPRODUCT($E$5:$E$6785,$G$5:$G$6785)</f>
        <v>4191.3073209212207</v>
      </c>
    </row>
    <row r="4073" spans="1:8" x14ac:dyDescent="0.2">
      <c r="A4073" s="167" t="s">
        <v>13919</v>
      </c>
      <c r="B4073" s="163" t="s">
        <v>12174</v>
      </c>
      <c r="C4073" s="164" t="s">
        <v>12175</v>
      </c>
      <c r="D4073">
        <v>60.2</v>
      </c>
      <c r="E4073" s="4">
        <v>6878</v>
      </c>
      <c r="F4073">
        <f t="shared" si="126"/>
        <v>1</v>
      </c>
      <c r="G4073" s="6">
        <f t="shared" si="127"/>
        <v>1</v>
      </c>
      <c r="H4073" s="4">
        <f>E4073*G4073*Inputs!$B$4/SUMPRODUCT($E$5:$E$6785,$G$5:$G$6785)</f>
        <v>3177.0502521518201</v>
      </c>
    </row>
    <row r="4074" spans="1:8" x14ac:dyDescent="0.2">
      <c r="A4074" s="167" t="s">
        <v>13919</v>
      </c>
      <c r="B4074" s="163" t="s">
        <v>12176</v>
      </c>
      <c r="C4074" s="164" t="s">
        <v>12177</v>
      </c>
      <c r="D4074">
        <v>76.099999999999994</v>
      </c>
      <c r="E4074" s="4">
        <v>6421</v>
      </c>
      <c r="F4074">
        <f t="shared" si="126"/>
        <v>3</v>
      </c>
      <c r="G4074" s="6">
        <f t="shared" si="127"/>
        <v>1.4299489790507947</v>
      </c>
      <c r="H4074" s="4">
        <f>E4074*G4074*Inputs!$B$4/SUMPRODUCT($E$5:$E$6785,$G$5:$G$6785)</f>
        <v>4241.164569290785</v>
      </c>
    </row>
    <row r="4075" spans="1:8" x14ac:dyDescent="0.2">
      <c r="A4075" s="167" t="s">
        <v>13919</v>
      </c>
      <c r="B4075" s="163" t="s">
        <v>12178</v>
      </c>
      <c r="C4075" s="164" t="s">
        <v>12179</v>
      </c>
      <c r="D4075">
        <v>79</v>
      </c>
      <c r="E4075" s="4">
        <v>5098</v>
      </c>
      <c r="F4075">
        <f t="shared" si="126"/>
        <v>3</v>
      </c>
      <c r="G4075" s="6">
        <f t="shared" si="127"/>
        <v>1.4299489790507947</v>
      </c>
      <c r="H4075" s="4">
        <f>E4075*G4075*Inputs!$B$4/SUMPRODUCT($E$5:$E$6785,$G$5:$G$6785)</f>
        <v>3367.3036870027145</v>
      </c>
    </row>
    <row r="4076" spans="1:8" x14ac:dyDescent="0.2">
      <c r="A4076" s="167" t="s">
        <v>13919</v>
      </c>
      <c r="B4076" s="163" t="s">
        <v>12892</v>
      </c>
      <c r="C4076" s="164" t="s">
        <v>12893</v>
      </c>
      <c r="D4076">
        <v>81.5</v>
      </c>
      <c r="E4076" s="4">
        <v>8288</v>
      </c>
      <c r="F4076">
        <f t="shared" si="126"/>
        <v>3</v>
      </c>
      <c r="G4076" s="6">
        <f t="shared" si="127"/>
        <v>1.4299489790507947</v>
      </c>
      <c r="H4076" s="4">
        <f>E4076*G4076*Inputs!$B$4/SUMPRODUCT($E$5:$E$6785,$G$5:$G$6785)</f>
        <v>5474.3454213178684</v>
      </c>
    </row>
    <row r="4077" spans="1:8" x14ac:dyDescent="0.2">
      <c r="A4077" s="167" t="s">
        <v>13919</v>
      </c>
      <c r="B4077" s="163" t="s">
        <v>12894</v>
      </c>
      <c r="C4077" s="164" t="s">
        <v>12895</v>
      </c>
      <c r="D4077">
        <v>79.900000000000006</v>
      </c>
      <c r="E4077" s="4">
        <v>8935</v>
      </c>
      <c r="F4077">
        <f t="shared" si="126"/>
        <v>3</v>
      </c>
      <c r="G4077" s="6">
        <f t="shared" si="127"/>
        <v>1.4299489790507947</v>
      </c>
      <c r="H4077" s="4">
        <f>E4077*G4077*Inputs!$B$4/SUMPRODUCT($E$5:$E$6785,$G$5:$G$6785)</f>
        <v>5901.6984000331995</v>
      </c>
    </row>
    <row r="4078" spans="1:8" x14ac:dyDescent="0.2">
      <c r="A4078" s="167" t="s">
        <v>13919</v>
      </c>
      <c r="B4078" s="163" t="s">
        <v>12896</v>
      </c>
      <c r="C4078" s="164" t="s">
        <v>12897</v>
      </c>
      <c r="D4078">
        <v>93.1</v>
      </c>
      <c r="E4078" s="4">
        <v>5658</v>
      </c>
      <c r="F4078">
        <f t="shared" si="126"/>
        <v>4</v>
      </c>
      <c r="G4078" s="6">
        <f t="shared" si="127"/>
        <v>1.7099397688077311</v>
      </c>
      <c r="H4078" s="4">
        <f>E4078*G4078*Inputs!$B$4/SUMPRODUCT($E$5:$E$6785,$G$5:$G$6785)</f>
        <v>4468.9517821663485</v>
      </c>
    </row>
    <row r="4079" spans="1:8" x14ac:dyDescent="0.2">
      <c r="A4079" s="167" t="s">
        <v>13919</v>
      </c>
      <c r="B4079" s="163" t="s">
        <v>12898</v>
      </c>
      <c r="C4079" s="164" t="s">
        <v>12899</v>
      </c>
      <c r="D4079">
        <v>66.400000000000006</v>
      </c>
      <c r="E4079" s="4">
        <v>7554</v>
      </c>
      <c r="F4079">
        <f t="shared" si="126"/>
        <v>2</v>
      </c>
      <c r="G4079" s="6">
        <f t="shared" si="127"/>
        <v>1.195804741189294</v>
      </c>
      <c r="H4079" s="4">
        <f>E4079*G4079*Inputs!$B$4/SUMPRODUCT($E$5:$E$6785,$G$5:$G$6785)</f>
        <v>4172.5270825301668</v>
      </c>
    </row>
    <row r="4080" spans="1:8" x14ac:dyDescent="0.2">
      <c r="A4080" s="167" t="s">
        <v>13919</v>
      </c>
      <c r="B4080" s="163" t="s">
        <v>12900</v>
      </c>
      <c r="C4080" s="164" t="s">
        <v>12901</v>
      </c>
      <c r="D4080">
        <v>90.1</v>
      </c>
      <c r="E4080" s="4">
        <v>6355</v>
      </c>
      <c r="F4080">
        <f t="shared" si="126"/>
        <v>4</v>
      </c>
      <c r="G4080" s="6">
        <f t="shared" si="127"/>
        <v>1.7099397688077311</v>
      </c>
      <c r="H4080" s="4">
        <f>E4080*G4080*Inputs!$B$4/SUMPRODUCT($E$5:$E$6785,$G$5:$G$6785)</f>
        <v>5019.4748277955368</v>
      </c>
    </row>
    <row r="4081" spans="1:8" x14ac:dyDescent="0.2">
      <c r="A4081" s="167" t="s">
        <v>13919</v>
      </c>
      <c r="B4081" s="163" t="s">
        <v>12902</v>
      </c>
      <c r="C4081" s="164" t="s">
        <v>12903</v>
      </c>
      <c r="D4081">
        <v>56.1</v>
      </c>
      <c r="E4081" s="4">
        <v>7614</v>
      </c>
      <c r="F4081">
        <f t="shared" si="126"/>
        <v>1</v>
      </c>
      <c r="G4081" s="6">
        <f t="shared" si="127"/>
        <v>1</v>
      </c>
      <c r="H4081" s="4">
        <f>E4081*G4081*Inputs!$B$4/SUMPRODUCT($E$5:$E$6785,$G$5:$G$6785)</f>
        <v>3517.0195725332887</v>
      </c>
    </row>
    <row r="4082" spans="1:8" x14ac:dyDescent="0.2">
      <c r="A4082" s="167" t="s">
        <v>13919</v>
      </c>
      <c r="B4082" s="163" t="s">
        <v>12904</v>
      </c>
      <c r="C4082" s="164" t="s">
        <v>12905</v>
      </c>
      <c r="D4082">
        <v>140</v>
      </c>
      <c r="E4082" s="4">
        <v>6889</v>
      </c>
      <c r="F4082">
        <f t="shared" si="126"/>
        <v>8</v>
      </c>
      <c r="G4082" s="6">
        <f t="shared" si="127"/>
        <v>3.4964063234208851</v>
      </c>
      <c r="H4082" s="4">
        <f>E4082*G4082*Inputs!$B$4/SUMPRODUCT($E$5:$E$6785,$G$5:$G$6785)</f>
        <v>11126.02405299446</v>
      </c>
    </row>
    <row r="4083" spans="1:8" x14ac:dyDescent="0.2">
      <c r="A4083" s="167" t="s">
        <v>13919</v>
      </c>
      <c r="B4083" s="163" t="s">
        <v>12906</v>
      </c>
      <c r="C4083" s="164" t="s">
        <v>12907</v>
      </c>
      <c r="D4083">
        <v>102.2</v>
      </c>
      <c r="E4083" s="4">
        <v>6977</v>
      </c>
      <c r="F4083">
        <f t="shared" si="126"/>
        <v>5</v>
      </c>
      <c r="G4083" s="6">
        <f t="shared" si="127"/>
        <v>2.0447540826884101</v>
      </c>
      <c r="H4083" s="4">
        <f>E4083*G4083*Inputs!$B$4/SUMPRODUCT($E$5:$E$6785,$G$5:$G$6785)</f>
        <v>6589.7921967219954</v>
      </c>
    </row>
    <row r="4084" spans="1:8" x14ac:dyDescent="0.2">
      <c r="A4084" s="167" t="s">
        <v>13919</v>
      </c>
      <c r="B4084" s="163" t="s">
        <v>12908</v>
      </c>
      <c r="C4084" s="164" t="s">
        <v>12909</v>
      </c>
      <c r="D4084">
        <v>136.30000000000001</v>
      </c>
      <c r="E4084" s="4">
        <v>8949</v>
      </c>
      <c r="F4084">
        <f t="shared" si="126"/>
        <v>8</v>
      </c>
      <c r="G4084" s="6">
        <f t="shared" si="127"/>
        <v>3.4964063234208851</v>
      </c>
      <c r="H4084" s="4">
        <f>E4084*G4084*Inputs!$B$4/SUMPRODUCT($E$5:$E$6785,$G$5:$G$6785)</f>
        <v>14453.010487769983</v>
      </c>
    </row>
    <row r="4085" spans="1:8" x14ac:dyDescent="0.2">
      <c r="A4085" s="167" t="s">
        <v>13919</v>
      </c>
      <c r="B4085" s="163" t="s">
        <v>12910</v>
      </c>
      <c r="C4085" s="164" t="s">
        <v>12911</v>
      </c>
      <c r="D4085">
        <v>63.6</v>
      </c>
      <c r="E4085" s="4">
        <v>5758</v>
      </c>
      <c r="F4085">
        <f t="shared" si="126"/>
        <v>2</v>
      </c>
      <c r="G4085" s="6">
        <f t="shared" si="127"/>
        <v>1.195804741189294</v>
      </c>
      <c r="H4085" s="4">
        <f>E4085*G4085*Inputs!$B$4/SUMPRODUCT($E$5:$E$6785,$G$5:$G$6785)</f>
        <v>3180.4886075203467</v>
      </c>
    </row>
    <row r="4086" spans="1:8" x14ac:dyDescent="0.2">
      <c r="A4086" s="167" t="s">
        <v>13919</v>
      </c>
      <c r="B4086" s="163" t="s">
        <v>12912</v>
      </c>
      <c r="C4086" s="164" t="s">
        <v>12825</v>
      </c>
      <c r="D4086">
        <v>79.900000000000006</v>
      </c>
      <c r="E4086" s="4">
        <v>6239</v>
      </c>
      <c r="F4086">
        <f t="shared" si="126"/>
        <v>3</v>
      </c>
      <c r="G4086" s="6">
        <f t="shared" si="127"/>
        <v>1.4299489790507947</v>
      </c>
      <c r="H4086" s="4">
        <f>E4086*G4086*Inputs!$B$4/SUMPRODUCT($E$5:$E$6785,$G$5:$G$6785)</f>
        <v>4120.9509029442788</v>
      </c>
    </row>
    <row r="4087" spans="1:8" x14ac:dyDescent="0.2">
      <c r="A4087" s="167" t="s">
        <v>13919</v>
      </c>
      <c r="B4087" s="163" t="s">
        <v>12826</v>
      </c>
      <c r="C4087" s="164" t="s">
        <v>12827</v>
      </c>
      <c r="D4087">
        <v>102.3</v>
      </c>
      <c r="E4087" s="4">
        <v>7819</v>
      </c>
      <c r="F4087">
        <f t="shared" si="126"/>
        <v>5</v>
      </c>
      <c r="G4087" s="6">
        <f t="shared" si="127"/>
        <v>2.0447540826884101</v>
      </c>
      <c r="H4087" s="4">
        <f>E4087*G4087*Inputs!$B$4/SUMPRODUCT($E$5:$E$6785,$G$5:$G$6785)</f>
        <v>7385.063091037593</v>
      </c>
    </row>
    <row r="4088" spans="1:8" x14ac:dyDescent="0.2">
      <c r="A4088" s="167" t="s">
        <v>13919</v>
      </c>
      <c r="B4088" s="163" t="s">
        <v>12828</v>
      </c>
      <c r="C4088" s="164" t="s">
        <v>12829</v>
      </c>
      <c r="D4088">
        <v>100.6</v>
      </c>
      <c r="E4088" s="4">
        <v>6237</v>
      </c>
      <c r="F4088">
        <f t="shared" si="126"/>
        <v>5</v>
      </c>
      <c r="G4088" s="6">
        <f t="shared" si="127"/>
        <v>2.0447540826884101</v>
      </c>
      <c r="H4088" s="4">
        <f>E4088*G4088*Inputs!$B$4/SUMPRODUCT($E$5:$E$6785,$G$5:$G$6785)</f>
        <v>5890.86053188406</v>
      </c>
    </row>
    <row r="4089" spans="1:8" x14ac:dyDescent="0.2">
      <c r="A4089" s="167" t="s">
        <v>13919</v>
      </c>
      <c r="B4089" s="163" t="s">
        <v>12830</v>
      </c>
      <c r="C4089" s="164" t="s">
        <v>12831</v>
      </c>
      <c r="D4089">
        <v>89.3</v>
      </c>
      <c r="E4089" s="4">
        <v>8667</v>
      </c>
      <c r="F4089">
        <f t="shared" si="126"/>
        <v>4</v>
      </c>
      <c r="G4089" s="6">
        <f t="shared" si="127"/>
        <v>1.7099397688077311</v>
      </c>
      <c r="H4089" s="4">
        <f>E4089*G4089*Inputs!$B$4/SUMPRODUCT($E$5:$E$6785,$G$5:$G$6785)</f>
        <v>6845.6000523216235</v>
      </c>
    </row>
    <row r="4090" spans="1:8" x14ac:dyDescent="0.2">
      <c r="A4090" s="167" t="s">
        <v>13919</v>
      </c>
      <c r="B4090" s="163" t="s">
        <v>12832</v>
      </c>
      <c r="C4090" s="164" t="s">
        <v>12833</v>
      </c>
      <c r="D4090">
        <v>97.2</v>
      </c>
      <c r="E4090" s="4">
        <v>7273</v>
      </c>
      <c r="F4090">
        <f t="shared" si="126"/>
        <v>4</v>
      </c>
      <c r="G4090" s="6">
        <f t="shared" si="127"/>
        <v>1.7099397688077311</v>
      </c>
      <c r="H4090" s="4">
        <f>E4090*G4090*Inputs!$B$4/SUMPRODUCT($E$5:$E$6785,$G$5:$G$6785)</f>
        <v>5744.5539610632468</v>
      </c>
    </row>
    <row r="4091" spans="1:8" x14ac:dyDescent="0.2">
      <c r="A4091" s="167" t="s">
        <v>13919</v>
      </c>
      <c r="B4091" s="163" t="s">
        <v>12834</v>
      </c>
      <c r="C4091" s="164" t="s">
        <v>12835</v>
      </c>
      <c r="D4091">
        <v>118.6</v>
      </c>
      <c r="E4091" s="4">
        <v>7820</v>
      </c>
      <c r="F4091">
        <f t="shared" si="126"/>
        <v>6</v>
      </c>
      <c r="G4091" s="6">
        <f t="shared" si="127"/>
        <v>2.4451266266449672</v>
      </c>
      <c r="H4091" s="4">
        <f>E4091*G4091*Inputs!$B$4/SUMPRODUCT($E$5:$E$6785,$G$5:$G$6785)</f>
        <v>8832.2228985131696</v>
      </c>
    </row>
    <row r="4092" spans="1:8" x14ac:dyDescent="0.2">
      <c r="A4092" s="167" t="s">
        <v>13919</v>
      </c>
      <c r="B4092" s="163" t="s">
        <v>12836</v>
      </c>
      <c r="C4092" s="164" t="s">
        <v>12837</v>
      </c>
      <c r="D4092">
        <v>82.8</v>
      </c>
      <c r="E4092" s="4">
        <v>7666</v>
      </c>
      <c r="F4092">
        <f t="shared" si="126"/>
        <v>3</v>
      </c>
      <c r="G4092" s="6">
        <f t="shared" si="127"/>
        <v>1.4299489790507947</v>
      </c>
      <c r="H4092" s="4">
        <f>E4092*G4092*Inputs!$B$4/SUMPRODUCT($E$5:$E$6785,$G$5:$G$6785)</f>
        <v>5063.5053088589257</v>
      </c>
    </row>
    <row r="4093" spans="1:8" x14ac:dyDescent="0.2">
      <c r="A4093" s="167" t="s">
        <v>13919</v>
      </c>
      <c r="B4093" s="163" t="s">
        <v>12838</v>
      </c>
      <c r="C4093" s="164" t="s">
        <v>12839</v>
      </c>
      <c r="D4093">
        <v>142.4</v>
      </c>
      <c r="E4093" s="4">
        <v>6493</v>
      </c>
      <c r="F4093">
        <f t="shared" si="126"/>
        <v>8</v>
      </c>
      <c r="G4093" s="6">
        <f t="shared" si="127"/>
        <v>3.4964063234208851</v>
      </c>
      <c r="H4093" s="4">
        <f>E4093*G4093*Inputs!$B$4/SUMPRODUCT($E$5:$E$6785,$G$5:$G$6785)</f>
        <v>10486.467437377416</v>
      </c>
    </row>
    <row r="4094" spans="1:8" x14ac:dyDescent="0.2">
      <c r="A4094" s="167" t="s">
        <v>13919</v>
      </c>
      <c r="B4094" s="163" t="s">
        <v>12840</v>
      </c>
      <c r="C4094" s="164" t="s">
        <v>12841</v>
      </c>
      <c r="D4094">
        <v>81.7</v>
      </c>
      <c r="E4094" s="4">
        <v>6135</v>
      </c>
      <c r="F4094">
        <f t="shared" si="126"/>
        <v>3</v>
      </c>
      <c r="G4094" s="6">
        <f t="shared" si="127"/>
        <v>1.4299489790507947</v>
      </c>
      <c r="H4094" s="4">
        <f>E4094*G4094*Inputs!$B$4/SUMPRODUCT($E$5:$E$6785,$G$5:$G$6785)</f>
        <v>4052.2573793177035</v>
      </c>
    </row>
    <row r="4095" spans="1:8" x14ac:dyDescent="0.2">
      <c r="A4095" s="167" t="s">
        <v>13919</v>
      </c>
      <c r="B4095" s="163" t="s">
        <v>12842</v>
      </c>
      <c r="C4095" s="164" t="s">
        <v>12843</v>
      </c>
      <c r="D4095">
        <v>92.8</v>
      </c>
      <c r="E4095" s="4">
        <v>9078</v>
      </c>
      <c r="F4095">
        <f t="shared" si="126"/>
        <v>4</v>
      </c>
      <c r="G4095" s="6">
        <f t="shared" si="127"/>
        <v>1.7099397688077311</v>
      </c>
      <c r="H4095" s="4">
        <f>E4095*G4095*Inputs!$B$4/SUMPRODUCT($E$5:$E$6785,$G$5:$G$6785)</f>
        <v>7170.2269845362516</v>
      </c>
    </row>
    <row r="4096" spans="1:8" x14ac:dyDescent="0.2">
      <c r="A4096" s="167" t="s">
        <v>13919</v>
      </c>
      <c r="B4096" s="163" t="s">
        <v>12844</v>
      </c>
      <c r="C4096" s="164" t="s">
        <v>12845</v>
      </c>
      <c r="D4096">
        <v>101</v>
      </c>
      <c r="E4096" s="4">
        <v>9300</v>
      </c>
      <c r="F4096">
        <f t="shared" si="126"/>
        <v>5</v>
      </c>
      <c r="G4096" s="6">
        <f t="shared" si="127"/>
        <v>2.0447540826884101</v>
      </c>
      <c r="H4096" s="4">
        <f>E4096*G4096*Inputs!$B$4/SUMPRODUCT($E$5:$E$6785,$G$5:$G$6785)</f>
        <v>8783.8709229632441</v>
      </c>
    </row>
    <row r="4097" spans="1:8" x14ac:dyDescent="0.2">
      <c r="A4097" s="167" t="s">
        <v>13919</v>
      </c>
      <c r="B4097" s="163" t="s">
        <v>12846</v>
      </c>
      <c r="C4097" s="164" t="s">
        <v>12847</v>
      </c>
      <c r="D4097">
        <v>114.9</v>
      </c>
      <c r="E4097" s="4">
        <v>6645</v>
      </c>
      <c r="F4097">
        <f t="shared" si="126"/>
        <v>6</v>
      </c>
      <c r="G4097" s="6">
        <f t="shared" si="127"/>
        <v>2.4451266266449672</v>
      </c>
      <c r="H4097" s="4">
        <f>E4097*G4097*Inputs!$B$4/SUMPRODUCT($E$5:$E$6785,$G$5:$G$6785)</f>
        <v>7505.1305831994914</v>
      </c>
    </row>
    <row r="4098" spans="1:8" x14ac:dyDescent="0.2">
      <c r="A4098" s="167" t="s">
        <v>13919</v>
      </c>
      <c r="B4098" s="163" t="s">
        <v>12848</v>
      </c>
      <c r="C4098" s="164" t="s">
        <v>12849</v>
      </c>
      <c r="D4098">
        <v>164.7</v>
      </c>
      <c r="E4098" s="4">
        <v>7404</v>
      </c>
      <c r="F4098">
        <f t="shared" si="126"/>
        <v>9</v>
      </c>
      <c r="G4098" s="6">
        <f t="shared" si="127"/>
        <v>4.1810192586709229</v>
      </c>
      <c r="H4098" s="4">
        <f>E4098*G4098*Inputs!$B$4/SUMPRODUCT($E$5:$E$6785,$G$5:$G$6785)</f>
        <v>14299.158851301161</v>
      </c>
    </row>
    <row r="4099" spans="1:8" x14ac:dyDescent="0.2">
      <c r="A4099" s="167" t="s">
        <v>13919</v>
      </c>
      <c r="B4099" s="163" t="s">
        <v>12850</v>
      </c>
      <c r="C4099" s="164" t="s">
        <v>12851</v>
      </c>
      <c r="D4099">
        <v>116.1</v>
      </c>
      <c r="E4099" s="4">
        <v>9885</v>
      </c>
      <c r="F4099">
        <f t="shared" si="126"/>
        <v>6</v>
      </c>
      <c r="G4099" s="6">
        <f t="shared" si="127"/>
        <v>2.4451266266449672</v>
      </c>
      <c r="H4099" s="4">
        <f>E4099*G4099*Inputs!$B$4/SUMPRODUCT($E$5:$E$6785,$G$5:$G$6785)</f>
        <v>11164.517052660191</v>
      </c>
    </row>
    <row r="4100" spans="1:8" x14ac:dyDescent="0.2">
      <c r="A4100" s="167" t="s">
        <v>13919</v>
      </c>
      <c r="B4100" s="163" t="s">
        <v>12852</v>
      </c>
      <c r="C4100" s="164" t="s">
        <v>12853</v>
      </c>
      <c r="D4100">
        <v>71.400000000000006</v>
      </c>
      <c r="E4100" s="4">
        <v>9968</v>
      </c>
      <c r="F4100">
        <f t="shared" si="126"/>
        <v>2</v>
      </c>
      <c r="G4100" s="6">
        <f t="shared" si="127"/>
        <v>1.195804741189294</v>
      </c>
      <c r="H4100" s="4">
        <f>E4100*G4100*Inputs!$B$4/SUMPRODUCT($E$5:$E$6785,$G$5:$G$6785)</f>
        <v>5505.9240082950364</v>
      </c>
    </row>
    <row r="4101" spans="1:8" x14ac:dyDescent="0.2">
      <c r="A4101" s="167" t="s">
        <v>13919</v>
      </c>
      <c r="B4101" s="163" t="s">
        <v>12854</v>
      </c>
      <c r="C4101" s="164" t="s">
        <v>12855</v>
      </c>
      <c r="D4101">
        <v>86.6</v>
      </c>
      <c r="E4101" s="4">
        <v>7865</v>
      </c>
      <c r="F4101">
        <f t="shared" si="126"/>
        <v>3</v>
      </c>
      <c r="G4101" s="6">
        <f t="shared" si="127"/>
        <v>1.4299489790507947</v>
      </c>
      <c r="H4101" s="4">
        <f>E4101*G4101*Inputs!$B$4/SUMPRODUCT($E$5:$E$6785,$G$5:$G$6785)</f>
        <v>5194.9477242597777</v>
      </c>
    </row>
    <row r="4102" spans="1:8" x14ac:dyDescent="0.2">
      <c r="A4102" s="167" t="s">
        <v>13919</v>
      </c>
      <c r="B4102" s="163" t="s">
        <v>12856</v>
      </c>
      <c r="C4102" s="164" t="s">
        <v>12857</v>
      </c>
      <c r="D4102">
        <v>121.7</v>
      </c>
      <c r="E4102" s="4">
        <v>7737</v>
      </c>
      <c r="F4102">
        <f t="shared" ref="F4102:F4165" si="128">VLOOKUP(D4102,$K$5:$L$15,2)</f>
        <v>6</v>
      </c>
      <c r="G4102" s="6">
        <f t="shared" ref="G4102:G4165" si="129">VLOOKUP(F4102,$L$5:$M$15,2,0)</f>
        <v>2.4451266266449672</v>
      </c>
      <c r="H4102" s="4">
        <f>E4102*G4102*Inputs!$B$4/SUMPRODUCT($E$5:$E$6785,$G$5:$G$6785)</f>
        <v>8738.47935623995</v>
      </c>
    </row>
    <row r="4103" spans="1:8" x14ac:dyDescent="0.2">
      <c r="A4103" s="167" t="s">
        <v>13919</v>
      </c>
      <c r="B4103" s="163" t="s">
        <v>12858</v>
      </c>
      <c r="C4103" s="164" t="s">
        <v>12859</v>
      </c>
      <c r="D4103">
        <v>69.2</v>
      </c>
      <c r="E4103" s="4">
        <v>5022</v>
      </c>
      <c r="F4103">
        <f t="shared" si="128"/>
        <v>2</v>
      </c>
      <c r="G4103" s="6">
        <f t="shared" si="129"/>
        <v>1.195804741189294</v>
      </c>
      <c r="H4103" s="4">
        <f>E4103*G4103*Inputs!$B$4/SUMPRODUCT($E$5:$E$6785,$G$5:$G$6785)</f>
        <v>2773.9516823492845</v>
      </c>
    </row>
    <row r="4104" spans="1:8" x14ac:dyDescent="0.2">
      <c r="A4104" s="167" t="s">
        <v>13919</v>
      </c>
      <c r="B4104" s="163" t="s">
        <v>12860</v>
      </c>
      <c r="C4104" s="164" t="s">
        <v>12861</v>
      </c>
      <c r="D4104">
        <v>85.3</v>
      </c>
      <c r="E4104" s="4">
        <v>7701</v>
      </c>
      <c r="F4104">
        <f t="shared" si="128"/>
        <v>3</v>
      </c>
      <c r="G4104" s="6">
        <f t="shared" si="129"/>
        <v>1.4299489790507947</v>
      </c>
      <c r="H4104" s="4">
        <f>E4104*G4104*Inputs!$B$4/SUMPRODUCT($E$5:$E$6785,$G$5:$G$6785)</f>
        <v>5086.6233216178698</v>
      </c>
    </row>
    <row r="4105" spans="1:8" x14ac:dyDescent="0.2">
      <c r="A4105" s="167" t="s">
        <v>13919</v>
      </c>
      <c r="B4105" s="163" t="s">
        <v>12862</v>
      </c>
      <c r="C4105" s="164" t="s">
        <v>12863</v>
      </c>
      <c r="D4105">
        <v>91.4</v>
      </c>
      <c r="E4105" s="4">
        <v>7796</v>
      </c>
      <c r="F4105">
        <f t="shared" si="128"/>
        <v>4</v>
      </c>
      <c r="G4105" s="6">
        <f t="shared" si="129"/>
        <v>1.7099397688077311</v>
      </c>
      <c r="H4105" s="4">
        <f>E4105*G4105*Inputs!$B$4/SUMPRODUCT($E$5:$E$6785,$G$5:$G$6785)</f>
        <v>6157.6437069227377</v>
      </c>
    </row>
    <row r="4106" spans="1:8" x14ac:dyDescent="0.2">
      <c r="A4106" s="167" t="s">
        <v>13919</v>
      </c>
      <c r="B4106" s="163" t="s">
        <v>12201</v>
      </c>
      <c r="C4106" s="164" t="s">
        <v>12202</v>
      </c>
      <c r="D4106">
        <v>110.9</v>
      </c>
      <c r="E4106" s="4">
        <v>8553</v>
      </c>
      <c r="F4106">
        <f t="shared" si="128"/>
        <v>5</v>
      </c>
      <c r="G4106" s="6">
        <f t="shared" si="129"/>
        <v>2.0447540826884101</v>
      </c>
      <c r="H4106" s="4">
        <f>E4106*G4106*Inputs!$B$4/SUMPRODUCT($E$5:$E$6785,$G$5:$G$6785)</f>
        <v>8078.3277423768432</v>
      </c>
    </row>
    <row r="4107" spans="1:8" x14ac:dyDescent="0.2">
      <c r="A4107" s="167" t="s">
        <v>13919</v>
      </c>
      <c r="B4107" s="163" t="s">
        <v>12203</v>
      </c>
      <c r="C4107" s="164" t="s">
        <v>12204</v>
      </c>
      <c r="D4107">
        <v>121.4</v>
      </c>
      <c r="E4107" s="4">
        <v>7054</v>
      </c>
      <c r="F4107">
        <f t="shared" si="128"/>
        <v>6</v>
      </c>
      <c r="G4107" s="6">
        <f t="shared" si="129"/>
        <v>2.4451266266449672</v>
      </c>
      <c r="H4107" s="4">
        <f>E4107*G4107*Inputs!$B$4/SUMPRODUCT($E$5:$E$6785,$G$5:$G$6785)</f>
        <v>7967.0716529554875</v>
      </c>
    </row>
    <row r="4108" spans="1:8" x14ac:dyDescent="0.2">
      <c r="A4108" s="167" t="s">
        <v>13919</v>
      </c>
      <c r="B4108" s="163" t="s">
        <v>12205</v>
      </c>
      <c r="C4108" s="164" t="s">
        <v>12206</v>
      </c>
      <c r="D4108">
        <v>81.5</v>
      </c>
      <c r="E4108" s="4">
        <v>6979</v>
      </c>
      <c r="F4108">
        <f t="shared" si="128"/>
        <v>3</v>
      </c>
      <c r="G4108" s="6">
        <f t="shared" si="129"/>
        <v>1.4299489790507947</v>
      </c>
      <c r="H4108" s="4">
        <f>E4108*G4108*Inputs!$B$4/SUMPRODUCT($E$5:$E$6785,$G$5:$G$6785)</f>
        <v>4609.7317441333744</v>
      </c>
    </row>
    <row r="4109" spans="1:8" x14ac:dyDescent="0.2">
      <c r="A4109" s="167" t="s">
        <v>13919</v>
      </c>
      <c r="B4109" s="163" t="s">
        <v>12207</v>
      </c>
      <c r="C4109" s="164" t="s">
        <v>12208</v>
      </c>
      <c r="D4109">
        <v>84.7</v>
      </c>
      <c r="E4109" s="4">
        <v>9471</v>
      </c>
      <c r="F4109">
        <f t="shared" si="128"/>
        <v>3</v>
      </c>
      <c r="G4109" s="6">
        <f t="shared" si="129"/>
        <v>1.4299489790507947</v>
      </c>
      <c r="H4109" s="4">
        <f>E4109*G4109*Inputs!$B$4/SUMPRODUCT($E$5:$E$6785,$G$5:$G$6785)</f>
        <v>6255.7342525701652</v>
      </c>
    </row>
    <row r="4110" spans="1:8" x14ac:dyDescent="0.2">
      <c r="A4110" s="167" t="s">
        <v>13919</v>
      </c>
      <c r="B4110" s="163" t="s">
        <v>12209</v>
      </c>
      <c r="C4110" s="164" t="s">
        <v>12210</v>
      </c>
      <c r="D4110">
        <v>70.400000000000006</v>
      </c>
      <c r="E4110" s="4">
        <v>7193</v>
      </c>
      <c r="F4110">
        <f t="shared" si="128"/>
        <v>2</v>
      </c>
      <c r="G4110" s="6">
        <f t="shared" si="129"/>
        <v>1.195804741189294</v>
      </c>
      <c r="H4110" s="4">
        <f>E4110*G4110*Inputs!$B$4/SUMPRODUCT($E$5:$E$6785,$G$5:$G$6785)</f>
        <v>3973.1251396133816</v>
      </c>
    </row>
    <row r="4111" spans="1:8" x14ac:dyDescent="0.2">
      <c r="A4111" s="167" t="s">
        <v>13919</v>
      </c>
      <c r="B4111" s="163" t="s">
        <v>12211</v>
      </c>
      <c r="C4111" s="164" t="s">
        <v>12212</v>
      </c>
      <c r="D4111">
        <v>105.8</v>
      </c>
      <c r="E4111" s="4">
        <v>8097</v>
      </c>
      <c r="F4111">
        <f t="shared" si="128"/>
        <v>5</v>
      </c>
      <c r="G4111" s="6">
        <f t="shared" si="129"/>
        <v>2.0447540826884101</v>
      </c>
      <c r="H4111" s="4">
        <f>E4111*G4111*Inputs!$B$4/SUMPRODUCT($E$5:$E$6785,$G$5:$G$6785)</f>
        <v>7647.6347164767085</v>
      </c>
    </row>
    <row r="4112" spans="1:8" x14ac:dyDescent="0.2">
      <c r="A4112" s="167" t="s">
        <v>13919</v>
      </c>
      <c r="B4112" s="163" t="s">
        <v>12213</v>
      </c>
      <c r="C4112" s="164" t="s">
        <v>12214</v>
      </c>
      <c r="D4112">
        <v>109.3</v>
      </c>
      <c r="E4112" s="4">
        <v>7323</v>
      </c>
      <c r="F4112">
        <f t="shared" si="128"/>
        <v>5</v>
      </c>
      <c r="G4112" s="6">
        <f t="shared" si="129"/>
        <v>2.0447540826884101</v>
      </c>
      <c r="H4112" s="4">
        <f>E4112*G4112*Inputs!$B$4/SUMPRODUCT($E$5:$E$6785,$G$5:$G$6785)</f>
        <v>6916.5899751462202</v>
      </c>
    </row>
    <row r="4113" spans="1:8" x14ac:dyDescent="0.2">
      <c r="A4113" s="167" t="s">
        <v>13919</v>
      </c>
      <c r="B4113" s="163" t="s">
        <v>12215</v>
      </c>
      <c r="C4113" s="164" t="s">
        <v>12216</v>
      </c>
      <c r="D4113">
        <v>68.900000000000006</v>
      </c>
      <c r="E4113" s="4">
        <v>6815</v>
      </c>
      <c r="F4113">
        <f t="shared" si="128"/>
        <v>2</v>
      </c>
      <c r="G4113" s="6">
        <f t="shared" si="129"/>
        <v>1.195804741189294</v>
      </c>
      <c r="H4113" s="4">
        <f>E4113*G4113*Inputs!$B$4/SUMPRODUCT($E$5:$E$6785,$G$5:$G$6785)</f>
        <v>3764.3330775010704</v>
      </c>
    </row>
    <row r="4114" spans="1:8" x14ac:dyDescent="0.2">
      <c r="A4114" s="167" t="s">
        <v>13919</v>
      </c>
      <c r="B4114" s="163" t="s">
        <v>12217</v>
      </c>
      <c r="C4114" s="164" t="s">
        <v>12218</v>
      </c>
      <c r="D4114">
        <v>66.099999999999994</v>
      </c>
      <c r="E4114" s="4">
        <v>7482</v>
      </c>
      <c r="F4114">
        <f t="shared" si="128"/>
        <v>2</v>
      </c>
      <c r="G4114" s="6">
        <f t="shared" si="129"/>
        <v>1.195804741189294</v>
      </c>
      <c r="H4114" s="4">
        <f>E4114*G4114*Inputs!$B$4/SUMPRODUCT($E$5:$E$6785,$G$5:$G$6785)</f>
        <v>4132.7571659373452</v>
      </c>
    </row>
    <row r="4115" spans="1:8" x14ac:dyDescent="0.2">
      <c r="A4115" s="167" t="s">
        <v>13919</v>
      </c>
      <c r="B4115" s="163" t="s">
        <v>12219</v>
      </c>
      <c r="C4115" s="164" t="s">
        <v>12220</v>
      </c>
      <c r="D4115">
        <v>97.8</v>
      </c>
      <c r="E4115" s="4">
        <v>5376</v>
      </c>
      <c r="F4115">
        <f t="shared" si="128"/>
        <v>4</v>
      </c>
      <c r="G4115" s="6">
        <f t="shared" si="129"/>
        <v>1.7099397688077311</v>
      </c>
      <c r="H4115" s="4">
        <f>E4115*G4115*Inputs!$B$4/SUMPRODUCT($E$5:$E$6785,$G$5:$G$6785)</f>
        <v>4246.2150549533917</v>
      </c>
    </row>
    <row r="4116" spans="1:8" x14ac:dyDescent="0.2">
      <c r="A4116" s="167" t="s">
        <v>13919</v>
      </c>
      <c r="B4116" s="163" t="s">
        <v>12221</v>
      </c>
      <c r="C4116" s="164" t="s">
        <v>12222</v>
      </c>
      <c r="D4116">
        <v>66.2</v>
      </c>
      <c r="E4116" s="4">
        <v>6354</v>
      </c>
      <c r="F4116">
        <f t="shared" si="128"/>
        <v>2</v>
      </c>
      <c r="G4116" s="6">
        <f t="shared" si="129"/>
        <v>1.195804741189294</v>
      </c>
      <c r="H4116" s="4">
        <f>E4116*G4116*Inputs!$B$4/SUMPRODUCT($E$5:$E$6785,$G$5:$G$6785)</f>
        <v>3509.6951393164782</v>
      </c>
    </row>
    <row r="4117" spans="1:8" x14ac:dyDescent="0.2">
      <c r="A4117" s="167" t="s">
        <v>13919</v>
      </c>
      <c r="B4117" s="163" t="s">
        <v>12223</v>
      </c>
      <c r="C4117" s="164" t="s">
        <v>6167</v>
      </c>
      <c r="D4117">
        <v>131.4</v>
      </c>
      <c r="E4117" s="4">
        <v>9076</v>
      </c>
      <c r="F4117">
        <f t="shared" si="128"/>
        <v>7</v>
      </c>
      <c r="G4117" s="6">
        <f t="shared" si="129"/>
        <v>2.9238940129502371</v>
      </c>
      <c r="H4117" s="4">
        <f>E4117*G4117*Inputs!$B$4/SUMPRODUCT($E$5:$E$6785,$G$5:$G$6785)</f>
        <v>12257.955092181302</v>
      </c>
    </row>
    <row r="4118" spans="1:8" x14ac:dyDescent="0.2">
      <c r="A4118" s="167" t="s">
        <v>13919</v>
      </c>
      <c r="B4118" s="163" t="s">
        <v>6168</v>
      </c>
      <c r="C4118" s="164" t="s">
        <v>6169</v>
      </c>
      <c r="D4118">
        <v>74</v>
      </c>
      <c r="E4118" s="4">
        <v>7281</v>
      </c>
      <c r="F4118">
        <f t="shared" si="128"/>
        <v>2</v>
      </c>
      <c r="G4118" s="6">
        <f t="shared" si="129"/>
        <v>1.195804741189294</v>
      </c>
      <c r="H4118" s="4">
        <f>E4118*G4118*Inputs!$B$4/SUMPRODUCT($E$5:$E$6785,$G$5:$G$6785)</f>
        <v>4021.7328154490519</v>
      </c>
    </row>
    <row r="4119" spans="1:8" x14ac:dyDescent="0.2">
      <c r="A4119" s="167" t="s">
        <v>13919</v>
      </c>
      <c r="B4119" s="163" t="s">
        <v>6170</v>
      </c>
      <c r="C4119" s="164" t="s">
        <v>6171</v>
      </c>
      <c r="D4119">
        <v>92.7</v>
      </c>
      <c r="E4119" s="4">
        <v>8718</v>
      </c>
      <c r="F4119">
        <f t="shared" si="128"/>
        <v>4</v>
      </c>
      <c r="G4119" s="6">
        <f t="shared" si="129"/>
        <v>1.7099397688077311</v>
      </c>
      <c r="H4119" s="4">
        <f>E4119*G4119*Inputs!$B$4/SUMPRODUCT($E$5:$E$6785,$G$5:$G$6785)</f>
        <v>6885.8822263920511</v>
      </c>
    </row>
    <row r="4120" spans="1:8" x14ac:dyDescent="0.2">
      <c r="A4120" s="167" t="s">
        <v>13919</v>
      </c>
      <c r="B4120" s="163" t="s">
        <v>6172</v>
      </c>
      <c r="C4120" s="164" t="s">
        <v>6173</v>
      </c>
      <c r="D4120">
        <v>128.19999999999999</v>
      </c>
      <c r="E4120" s="4">
        <v>7698</v>
      </c>
      <c r="F4120">
        <f t="shared" si="128"/>
        <v>7</v>
      </c>
      <c r="G4120" s="6">
        <f t="shared" si="129"/>
        <v>2.9238940129502371</v>
      </c>
      <c r="H4120" s="4">
        <f>E4120*G4120*Inputs!$B$4/SUMPRODUCT($E$5:$E$6785,$G$5:$G$6785)</f>
        <v>10396.842033892868</v>
      </c>
    </row>
    <row r="4121" spans="1:8" x14ac:dyDescent="0.2">
      <c r="A4121" s="167" t="s">
        <v>13919</v>
      </c>
      <c r="B4121" s="163" t="s">
        <v>6174</v>
      </c>
      <c r="C4121" s="164" t="s">
        <v>6175</v>
      </c>
      <c r="D4121">
        <v>89.8</v>
      </c>
      <c r="E4121" s="4">
        <v>7431</v>
      </c>
      <c r="F4121">
        <f t="shared" si="128"/>
        <v>4</v>
      </c>
      <c r="G4121" s="6">
        <f t="shared" si="129"/>
        <v>1.7099397688077311</v>
      </c>
      <c r="H4121" s="4">
        <f>E4121*G4121*Inputs!$B$4/SUMPRODUCT($E$5:$E$6785,$G$5:$G$6785)</f>
        <v>5869.3497160265351</v>
      </c>
    </row>
    <row r="4122" spans="1:8" x14ac:dyDescent="0.2">
      <c r="A4122" s="167" t="s">
        <v>13919</v>
      </c>
      <c r="B4122" s="163" t="s">
        <v>6176</v>
      </c>
      <c r="C4122" s="164" t="s">
        <v>6177</v>
      </c>
      <c r="D4122">
        <v>74.7</v>
      </c>
      <c r="E4122" s="4">
        <v>6764</v>
      </c>
      <c r="F4122">
        <f t="shared" si="128"/>
        <v>3</v>
      </c>
      <c r="G4122" s="6">
        <f t="shared" si="129"/>
        <v>1.4299489790507947</v>
      </c>
      <c r="H4122" s="4">
        <f>E4122*G4122*Inputs!$B$4/SUMPRODUCT($E$5:$E$6785,$G$5:$G$6785)</f>
        <v>4467.7210943284344</v>
      </c>
    </row>
    <row r="4123" spans="1:8" x14ac:dyDescent="0.2">
      <c r="A4123" s="167" t="s">
        <v>13919</v>
      </c>
      <c r="B4123" s="163" t="s">
        <v>6178</v>
      </c>
      <c r="C4123" s="164" t="s">
        <v>6179</v>
      </c>
      <c r="D4123">
        <v>86.6</v>
      </c>
      <c r="E4123" s="4">
        <v>10271</v>
      </c>
      <c r="F4123">
        <f t="shared" si="128"/>
        <v>3</v>
      </c>
      <c r="G4123" s="6">
        <f t="shared" si="129"/>
        <v>1.4299489790507947</v>
      </c>
      <c r="H4123" s="4">
        <f>E4123*G4123*Inputs!$B$4/SUMPRODUCT($E$5:$E$6785,$G$5:$G$6785)</f>
        <v>6784.1459727745932</v>
      </c>
    </row>
    <row r="4124" spans="1:8" x14ac:dyDescent="0.2">
      <c r="A4124" s="167" t="s">
        <v>13919</v>
      </c>
      <c r="B4124" s="163" t="s">
        <v>6180</v>
      </c>
      <c r="C4124" s="164" t="s">
        <v>6181</v>
      </c>
      <c r="D4124">
        <v>78.2</v>
      </c>
      <c r="E4124" s="4">
        <v>7407</v>
      </c>
      <c r="F4124">
        <f t="shared" si="128"/>
        <v>3</v>
      </c>
      <c r="G4124" s="6">
        <f t="shared" si="129"/>
        <v>1.4299489790507947</v>
      </c>
      <c r="H4124" s="4">
        <f>E4124*G4124*Inputs!$B$4/SUMPRODUCT($E$5:$E$6785,$G$5:$G$6785)</f>
        <v>4892.432014442742</v>
      </c>
    </row>
    <row r="4125" spans="1:8" x14ac:dyDescent="0.2">
      <c r="A4125" s="167" t="s">
        <v>13919</v>
      </c>
      <c r="B4125" s="163" t="s">
        <v>6182</v>
      </c>
      <c r="C4125" s="164" t="s">
        <v>6183</v>
      </c>
      <c r="D4125">
        <v>82.4</v>
      </c>
      <c r="E4125" s="4">
        <v>6763</v>
      </c>
      <c r="F4125">
        <f t="shared" si="128"/>
        <v>3</v>
      </c>
      <c r="G4125" s="6">
        <f t="shared" si="129"/>
        <v>1.4299489790507947</v>
      </c>
      <c r="H4125" s="4">
        <f>E4125*G4125*Inputs!$B$4/SUMPRODUCT($E$5:$E$6785,$G$5:$G$6785)</f>
        <v>4467.0605796781792</v>
      </c>
    </row>
    <row r="4126" spans="1:8" x14ac:dyDescent="0.2">
      <c r="A4126" s="167" t="s">
        <v>13919</v>
      </c>
      <c r="B4126" s="163" t="s">
        <v>6184</v>
      </c>
      <c r="C4126" s="164" t="s">
        <v>6185</v>
      </c>
      <c r="D4126">
        <v>70.7</v>
      </c>
      <c r="E4126" s="4">
        <v>6627</v>
      </c>
      <c r="F4126">
        <f t="shared" si="128"/>
        <v>2</v>
      </c>
      <c r="G4126" s="6">
        <f t="shared" si="129"/>
        <v>1.195804741189294</v>
      </c>
      <c r="H4126" s="4">
        <f>E4126*G4126*Inputs!$B$4/SUMPRODUCT($E$5:$E$6785,$G$5:$G$6785)</f>
        <v>3660.4894063975921</v>
      </c>
    </row>
    <row r="4127" spans="1:8" x14ac:dyDescent="0.2">
      <c r="A4127" s="167" t="s">
        <v>13919</v>
      </c>
      <c r="B4127" s="163" t="s">
        <v>6186</v>
      </c>
      <c r="C4127" s="164" t="s">
        <v>6187</v>
      </c>
      <c r="D4127">
        <v>78.7</v>
      </c>
      <c r="E4127" s="4">
        <v>6397</v>
      </c>
      <c r="F4127">
        <f t="shared" si="128"/>
        <v>3</v>
      </c>
      <c r="G4127" s="6">
        <f t="shared" si="129"/>
        <v>1.4299489790507947</v>
      </c>
      <c r="H4127" s="4">
        <f>E4127*G4127*Inputs!$B$4/SUMPRODUCT($E$5:$E$6785,$G$5:$G$6785)</f>
        <v>4225.3122176846537</v>
      </c>
    </row>
    <row r="4128" spans="1:8" x14ac:dyDescent="0.2">
      <c r="A4128" s="167" t="s">
        <v>13919</v>
      </c>
      <c r="B4128" s="163" t="s">
        <v>6188</v>
      </c>
      <c r="C4128" s="164" t="s">
        <v>6189</v>
      </c>
      <c r="D4128">
        <v>106.1</v>
      </c>
      <c r="E4128" s="4">
        <v>7767</v>
      </c>
      <c r="F4128">
        <f t="shared" si="128"/>
        <v>5</v>
      </c>
      <c r="G4128" s="6">
        <f t="shared" si="129"/>
        <v>2.0447540826884101</v>
      </c>
      <c r="H4128" s="4">
        <f>E4128*G4128*Inputs!$B$4/SUMPRODUCT($E$5:$E$6785,$G$5:$G$6785)</f>
        <v>7335.9489740489807</v>
      </c>
    </row>
    <row r="4129" spans="1:8" x14ac:dyDescent="0.2">
      <c r="A4129" s="167" t="s">
        <v>13919</v>
      </c>
      <c r="B4129" s="163" t="s">
        <v>6190</v>
      </c>
      <c r="C4129" s="164" t="s">
        <v>6191</v>
      </c>
      <c r="D4129">
        <v>115.1</v>
      </c>
      <c r="E4129" s="4">
        <v>8876</v>
      </c>
      <c r="F4129">
        <f t="shared" si="128"/>
        <v>6</v>
      </c>
      <c r="G4129" s="6">
        <f t="shared" si="129"/>
        <v>2.4451266266449672</v>
      </c>
      <c r="H4129" s="4">
        <f>E4129*G4129*Inputs!$B$4/SUMPRODUCT($E$5:$E$6785,$G$5:$G$6785)</f>
        <v>10024.911821892954</v>
      </c>
    </row>
    <row r="4130" spans="1:8" x14ac:dyDescent="0.2">
      <c r="A4130" s="167" t="s">
        <v>13919</v>
      </c>
      <c r="B4130" s="163" t="s">
        <v>6192</v>
      </c>
      <c r="C4130" s="164" t="s">
        <v>6193</v>
      </c>
      <c r="D4130">
        <v>124</v>
      </c>
      <c r="E4130" s="4">
        <v>6902</v>
      </c>
      <c r="F4130">
        <f t="shared" si="128"/>
        <v>7</v>
      </c>
      <c r="G4130" s="6">
        <f t="shared" si="129"/>
        <v>2.9238940129502371</v>
      </c>
      <c r="H4130" s="4">
        <f>E4130*G4130*Inputs!$B$4/SUMPRODUCT($E$5:$E$6785,$G$5:$G$6785)</f>
        <v>9321.7723717755998</v>
      </c>
    </row>
    <row r="4131" spans="1:8" x14ac:dyDescent="0.2">
      <c r="A4131" s="167" t="s">
        <v>13919</v>
      </c>
      <c r="B4131" s="163" t="s">
        <v>6194</v>
      </c>
      <c r="C4131" s="164" t="s">
        <v>6195</v>
      </c>
      <c r="D4131">
        <v>108.6</v>
      </c>
      <c r="E4131" s="4">
        <v>16046</v>
      </c>
      <c r="F4131">
        <f t="shared" si="128"/>
        <v>5</v>
      </c>
      <c r="G4131" s="6">
        <f t="shared" si="129"/>
        <v>2.0447540826884101</v>
      </c>
      <c r="H4131" s="4">
        <f>E4131*G4131*Inputs!$B$4/SUMPRODUCT($E$5:$E$6785,$G$5:$G$6785)</f>
        <v>15155.48309998583</v>
      </c>
    </row>
    <row r="4132" spans="1:8" x14ac:dyDescent="0.2">
      <c r="A4132" s="167" t="s">
        <v>13919</v>
      </c>
      <c r="B4132" s="163" t="s">
        <v>6196</v>
      </c>
      <c r="C4132" s="164" t="s">
        <v>6197</v>
      </c>
      <c r="D4132">
        <v>96.2</v>
      </c>
      <c r="E4132" s="4">
        <v>10093</v>
      </c>
      <c r="F4132">
        <f t="shared" si="128"/>
        <v>4</v>
      </c>
      <c r="G4132" s="6">
        <f t="shared" si="129"/>
        <v>1.7099397688077311</v>
      </c>
      <c r="H4132" s="4">
        <f>E4132*G4132*Inputs!$B$4/SUMPRODUCT($E$5:$E$6785,$G$5:$G$6785)</f>
        <v>7971.9212331928156</v>
      </c>
    </row>
    <row r="4133" spans="1:8" x14ac:dyDescent="0.2">
      <c r="A4133" s="167" t="s">
        <v>6073</v>
      </c>
      <c r="B4133" s="163" t="s">
        <v>6198</v>
      </c>
      <c r="C4133" s="164" t="s">
        <v>6199</v>
      </c>
      <c r="D4133">
        <v>72.7</v>
      </c>
      <c r="E4133" s="4">
        <v>5551</v>
      </c>
      <c r="F4133">
        <f t="shared" si="128"/>
        <v>2</v>
      </c>
      <c r="G4133" s="6">
        <f t="shared" si="129"/>
        <v>1.195804741189294</v>
      </c>
      <c r="H4133" s="4">
        <f>E4133*G4133*Inputs!$B$4/SUMPRODUCT($E$5:$E$6785,$G$5:$G$6785)</f>
        <v>3066.1500973159855</v>
      </c>
    </row>
    <row r="4134" spans="1:8" x14ac:dyDescent="0.2">
      <c r="A4134" s="167" t="s">
        <v>6073</v>
      </c>
      <c r="B4134" s="163" t="s">
        <v>6074</v>
      </c>
      <c r="C4134" s="164" t="s">
        <v>6075</v>
      </c>
      <c r="D4134">
        <v>107.9</v>
      </c>
      <c r="E4134" s="4">
        <v>6043</v>
      </c>
      <c r="F4134">
        <f t="shared" si="128"/>
        <v>5</v>
      </c>
      <c r="G4134" s="6">
        <f t="shared" si="129"/>
        <v>2.0447540826884101</v>
      </c>
      <c r="H4134" s="4">
        <f>E4134*G4134*Inputs!$B$4/SUMPRODUCT($E$5:$E$6785,$G$5:$G$6785)</f>
        <v>5707.6270954265474</v>
      </c>
    </row>
    <row r="4135" spans="1:8" x14ac:dyDescent="0.2">
      <c r="A4135" s="167" t="s">
        <v>6073</v>
      </c>
      <c r="B4135" s="163" t="s">
        <v>6076</v>
      </c>
      <c r="C4135" s="164" t="s">
        <v>6077</v>
      </c>
      <c r="D4135">
        <v>66</v>
      </c>
      <c r="E4135" s="4">
        <v>5655</v>
      </c>
      <c r="F4135">
        <f t="shared" si="128"/>
        <v>2</v>
      </c>
      <c r="G4135" s="6">
        <f t="shared" si="129"/>
        <v>1.195804741189294</v>
      </c>
      <c r="H4135" s="4">
        <f>E4135*G4135*Inputs!$B$4/SUMPRODUCT($E$5:$E$6785,$G$5:$G$6785)</f>
        <v>3123.595532394505</v>
      </c>
    </row>
    <row r="4136" spans="1:8" x14ac:dyDescent="0.2">
      <c r="A4136" s="167" t="s">
        <v>6073</v>
      </c>
      <c r="B4136" s="163" t="s">
        <v>6078</v>
      </c>
      <c r="C4136" s="164" t="s">
        <v>6079</v>
      </c>
      <c r="D4136">
        <v>67.8</v>
      </c>
      <c r="E4136" s="4">
        <v>8342</v>
      </c>
      <c r="F4136">
        <f t="shared" si="128"/>
        <v>2</v>
      </c>
      <c r="G4136" s="6">
        <f t="shared" si="129"/>
        <v>1.195804741189294</v>
      </c>
      <c r="H4136" s="4">
        <f>E4136*G4136*Inputs!$B$4/SUMPRODUCT($E$5:$E$6785,$G$5:$G$6785)</f>
        <v>4607.7867252404876</v>
      </c>
    </row>
    <row r="4137" spans="1:8" x14ac:dyDescent="0.2">
      <c r="A4137" s="167" t="s">
        <v>6073</v>
      </c>
      <c r="B4137" s="163" t="s">
        <v>6080</v>
      </c>
      <c r="C4137" s="164" t="s">
        <v>6081</v>
      </c>
      <c r="D4137">
        <v>90.5</v>
      </c>
      <c r="E4137" s="4">
        <v>8136</v>
      </c>
      <c r="F4137">
        <f t="shared" si="128"/>
        <v>4</v>
      </c>
      <c r="G4137" s="6">
        <f t="shared" si="129"/>
        <v>1.7099397688077311</v>
      </c>
      <c r="H4137" s="4">
        <f>E4137*G4137*Inputs!$B$4/SUMPRODUCT($E$5:$E$6785,$G$5:$G$6785)</f>
        <v>6426.1915340589267</v>
      </c>
    </row>
    <row r="4138" spans="1:8" x14ac:dyDescent="0.2">
      <c r="A4138" s="167" t="s">
        <v>6073</v>
      </c>
      <c r="B4138" s="163" t="s">
        <v>6082</v>
      </c>
      <c r="C4138" s="164" t="s">
        <v>6083</v>
      </c>
      <c r="D4138">
        <v>82.1</v>
      </c>
      <c r="E4138" s="4">
        <v>7015</v>
      </c>
      <c r="F4138">
        <f t="shared" si="128"/>
        <v>3</v>
      </c>
      <c r="G4138" s="6">
        <f t="shared" si="129"/>
        <v>1.4299489790507947</v>
      </c>
      <c r="H4138" s="4">
        <f>E4138*G4138*Inputs!$B$4/SUMPRODUCT($E$5:$E$6785,$G$5:$G$6785)</f>
        <v>4633.5102715425737</v>
      </c>
    </row>
    <row r="4139" spans="1:8" x14ac:dyDescent="0.2">
      <c r="A4139" s="167" t="s">
        <v>6073</v>
      </c>
      <c r="B4139" s="163" t="s">
        <v>6084</v>
      </c>
      <c r="C4139" s="164" t="s">
        <v>9927</v>
      </c>
      <c r="D4139">
        <v>73.099999999999994</v>
      </c>
      <c r="E4139" s="4">
        <v>7838</v>
      </c>
      <c r="F4139">
        <f t="shared" si="128"/>
        <v>2</v>
      </c>
      <c r="G4139" s="6">
        <f t="shared" si="129"/>
        <v>1.195804741189294</v>
      </c>
      <c r="H4139" s="4">
        <f>E4139*G4139*Inputs!$B$4/SUMPRODUCT($E$5:$E$6785,$G$5:$G$6785)</f>
        <v>4329.3973090907393</v>
      </c>
    </row>
    <row r="4140" spans="1:8" x14ac:dyDescent="0.2">
      <c r="A4140" s="167" t="s">
        <v>6073</v>
      </c>
      <c r="B4140" s="163" t="s">
        <v>9928</v>
      </c>
      <c r="C4140" s="164" t="s">
        <v>9929</v>
      </c>
      <c r="D4140">
        <v>64</v>
      </c>
      <c r="E4140" s="4">
        <v>8032</v>
      </c>
      <c r="F4140">
        <f t="shared" si="128"/>
        <v>2</v>
      </c>
      <c r="G4140" s="6">
        <f t="shared" si="129"/>
        <v>1.195804741189294</v>
      </c>
      <c r="H4140" s="4">
        <f>E4140*G4140*Inputs!$B$4/SUMPRODUCT($E$5:$E$6785,$G$5:$G$6785)</f>
        <v>4436.555139910286</v>
      </c>
    </row>
    <row r="4141" spans="1:8" x14ac:dyDescent="0.2">
      <c r="A4141" s="167" t="s">
        <v>6073</v>
      </c>
      <c r="B4141" s="163" t="s">
        <v>9930</v>
      </c>
      <c r="C4141" s="164" t="s">
        <v>9931</v>
      </c>
      <c r="D4141">
        <v>60.5</v>
      </c>
      <c r="E4141" s="4">
        <v>5325</v>
      </c>
      <c r="F4141">
        <f t="shared" si="128"/>
        <v>1</v>
      </c>
      <c r="G4141" s="6">
        <f t="shared" si="129"/>
        <v>1</v>
      </c>
      <c r="H4141" s="4">
        <f>E4141*G4141*Inputs!$B$4/SUMPRODUCT($E$5:$E$6785,$G$5:$G$6785)</f>
        <v>2459.6965095534229</v>
      </c>
    </row>
    <row r="4142" spans="1:8" x14ac:dyDescent="0.2">
      <c r="A4142" s="167" t="s">
        <v>6073</v>
      </c>
      <c r="B4142" s="163" t="s">
        <v>9932</v>
      </c>
      <c r="C4142" s="164" t="s">
        <v>9933</v>
      </c>
      <c r="D4142">
        <v>81.099999999999994</v>
      </c>
      <c r="E4142" s="4">
        <v>7310</v>
      </c>
      <c r="F4142">
        <f t="shared" si="128"/>
        <v>3</v>
      </c>
      <c r="G4142" s="6">
        <f t="shared" si="129"/>
        <v>1.4299489790507947</v>
      </c>
      <c r="H4142" s="4">
        <f>E4142*G4142*Inputs!$B$4/SUMPRODUCT($E$5:$E$6785,$G$5:$G$6785)</f>
        <v>4828.3620933679558</v>
      </c>
    </row>
    <row r="4143" spans="1:8" x14ac:dyDescent="0.2">
      <c r="A4143" s="167" t="s">
        <v>6073</v>
      </c>
      <c r="B4143" s="163" t="s">
        <v>9934</v>
      </c>
      <c r="C4143" s="164" t="s">
        <v>9935</v>
      </c>
      <c r="D4143">
        <v>68.5</v>
      </c>
      <c r="E4143" s="4">
        <v>6244</v>
      </c>
      <c r="F4143">
        <f t="shared" si="128"/>
        <v>2</v>
      </c>
      <c r="G4143" s="6">
        <f t="shared" si="129"/>
        <v>1.195804741189294</v>
      </c>
      <c r="H4143" s="4">
        <f>E4143*G4143*Inputs!$B$4/SUMPRODUCT($E$5:$E$6785,$G$5:$G$6785)</f>
        <v>3448.9355445218898</v>
      </c>
    </row>
    <row r="4144" spans="1:8" x14ac:dyDescent="0.2">
      <c r="A4144" s="167" t="s">
        <v>6073</v>
      </c>
      <c r="B4144" s="163" t="s">
        <v>9936</v>
      </c>
      <c r="C4144" s="164" t="s">
        <v>9937</v>
      </c>
      <c r="D4144">
        <v>65.400000000000006</v>
      </c>
      <c r="E4144" s="4">
        <v>5136</v>
      </c>
      <c r="F4144">
        <f t="shared" si="128"/>
        <v>2</v>
      </c>
      <c r="G4144" s="6">
        <f t="shared" si="129"/>
        <v>1.195804741189294</v>
      </c>
      <c r="H4144" s="4">
        <f>E4144*G4144*Inputs!$B$4/SUMPRODUCT($E$5:$E$6785,$G$5:$G$6785)</f>
        <v>2836.9207169545848</v>
      </c>
    </row>
    <row r="4145" spans="1:8" x14ac:dyDescent="0.2">
      <c r="A4145" s="167" t="s">
        <v>6073</v>
      </c>
      <c r="B4145" s="163" t="s">
        <v>9938</v>
      </c>
      <c r="C4145" s="164" t="s">
        <v>9939</v>
      </c>
      <c r="D4145">
        <v>73.8</v>
      </c>
      <c r="E4145" s="4">
        <v>5761</v>
      </c>
      <c r="F4145">
        <f t="shared" si="128"/>
        <v>2</v>
      </c>
      <c r="G4145" s="6">
        <f t="shared" si="129"/>
        <v>1.195804741189294</v>
      </c>
      <c r="H4145" s="4">
        <f>E4145*G4145*Inputs!$B$4/SUMPRODUCT($E$5:$E$6785,$G$5:$G$6785)</f>
        <v>3182.1456873783809</v>
      </c>
    </row>
    <row r="4146" spans="1:8" x14ac:dyDescent="0.2">
      <c r="A4146" s="167" t="s">
        <v>6073</v>
      </c>
      <c r="B4146" s="163" t="s">
        <v>9940</v>
      </c>
      <c r="C4146" s="164" t="s">
        <v>9941</v>
      </c>
      <c r="D4146">
        <v>46.4</v>
      </c>
      <c r="E4146" s="4">
        <v>6064</v>
      </c>
      <c r="F4146">
        <f t="shared" si="128"/>
        <v>1</v>
      </c>
      <c r="G4146" s="6">
        <f t="shared" si="129"/>
        <v>1</v>
      </c>
      <c r="H4146" s="4">
        <f>E4146*G4146*Inputs!$B$4/SUMPRODUCT($E$5:$E$6785,$G$5:$G$6785)</f>
        <v>2801.0515744473159</v>
      </c>
    </row>
    <row r="4147" spans="1:8" x14ac:dyDescent="0.2">
      <c r="A4147" s="167" t="s">
        <v>6073</v>
      </c>
      <c r="B4147" s="163" t="s">
        <v>9942</v>
      </c>
      <c r="C4147" s="164" t="s">
        <v>9943</v>
      </c>
      <c r="D4147">
        <v>85.2</v>
      </c>
      <c r="E4147" s="4">
        <v>6454</v>
      </c>
      <c r="F4147">
        <f t="shared" si="128"/>
        <v>3</v>
      </c>
      <c r="G4147" s="6">
        <f t="shared" si="129"/>
        <v>1.4299489790507947</v>
      </c>
      <c r="H4147" s="4">
        <f>E4147*G4147*Inputs!$B$4/SUMPRODUCT($E$5:$E$6785,$G$5:$G$6785)</f>
        <v>4262.9615527492188</v>
      </c>
    </row>
    <row r="4148" spans="1:8" x14ac:dyDescent="0.2">
      <c r="A4148" s="167" t="s">
        <v>6073</v>
      </c>
      <c r="B4148" s="163" t="s">
        <v>9944</v>
      </c>
      <c r="C4148" s="164" t="s">
        <v>9945</v>
      </c>
      <c r="D4148">
        <v>70.3</v>
      </c>
      <c r="E4148" s="4">
        <v>6734</v>
      </c>
      <c r="F4148">
        <f t="shared" si="128"/>
        <v>2</v>
      </c>
      <c r="G4148" s="6">
        <f t="shared" si="129"/>
        <v>1.195804741189294</v>
      </c>
      <c r="H4148" s="4">
        <f>E4148*G4148*Inputs!$B$4/SUMPRODUCT($E$5:$E$6785,$G$5:$G$6785)</f>
        <v>3719.5919213341463</v>
      </c>
    </row>
    <row r="4149" spans="1:8" x14ac:dyDescent="0.2">
      <c r="A4149" s="167" t="s">
        <v>6073</v>
      </c>
      <c r="B4149" s="163" t="s">
        <v>9946</v>
      </c>
      <c r="C4149" s="164" t="s">
        <v>9947</v>
      </c>
      <c r="D4149">
        <v>69.8</v>
      </c>
      <c r="E4149" s="4">
        <v>5964</v>
      </c>
      <c r="F4149">
        <f t="shared" si="128"/>
        <v>2</v>
      </c>
      <c r="G4149" s="6">
        <f t="shared" si="129"/>
        <v>1.195804741189294</v>
      </c>
      <c r="H4149" s="4">
        <f>E4149*G4149*Inputs!$B$4/SUMPRODUCT($E$5:$E$6785,$G$5:$G$6785)</f>
        <v>3294.2747577720297</v>
      </c>
    </row>
    <row r="4150" spans="1:8" x14ac:dyDescent="0.2">
      <c r="A4150" s="167" t="s">
        <v>6073</v>
      </c>
      <c r="B4150" s="163" t="s">
        <v>9948</v>
      </c>
      <c r="C4150" s="164" t="s">
        <v>9949</v>
      </c>
      <c r="D4150">
        <v>86.4</v>
      </c>
      <c r="E4150" s="4">
        <v>7430</v>
      </c>
      <c r="F4150">
        <f t="shared" si="128"/>
        <v>3</v>
      </c>
      <c r="G4150" s="6">
        <f t="shared" si="129"/>
        <v>1.4299489790507947</v>
      </c>
      <c r="H4150" s="4">
        <f>E4150*G4150*Inputs!$B$4/SUMPRODUCT($E$5:$E$6785,$G$5:$G$6785)</f>
        <v>4907.6238513986209</v>
      </c>
    </row>
    <row r="4151" spans="1:8" x14ac:dyDescent="0.2">
      <c r="A4151" s="167" t="s">
        <v>6073</v>
      </c>
      <c r="B4151" s="163" t="s">
        <v>9950</v>
      </c>
      <c r="C4151" s="164" t="s">
        <v>9951</v>
      </c>
      <c r="D4151">
        <v>112.7</v>
      </c>
      <c r="E4151" s="4">
        <v>6650</v>
      </c>
      <c r="F4151">
        <f t="shared" si="128"/>
        <v>6</v>
      </c>
      <c r="G4151" s="6">
        <f t="shared" si="129"/>
        <v>2.4451266266449672</v>
      </c>
      <c r="H4151" s="4">
        <f>E4151*G4151*Inputs!$B$4/SUMPRODUCT($E$5:$E$6785,$G$5:$G$6785)</f>
        <v>7510.7777845412502</v>
      </c>
    </row>
    <row r="4152" spans="1:8" x14ac:dyDescent="0.2">
      <c r="A4152" s="167" t="s">
        <v>6073</v>
      </c>
      <c r="B4152" s="163" t="s">
        <v>9952</v>
      </c>
      <c r="C4152" s="164" t="s">
        <v>9953</v>
      </c>
      <c r="D4152">
        <v>86.3</v>
      </c>
      <c r="E4152" s="4">
        <v>7173</v>
      </c>
      <c r="F4152">
        <f t="shared" si="128"/>
        <v>3</v>
      </c>
      <c r="G4152" s="6">
        <f t="shared" si="129"/>
        <v>1.4299489790507947</v>
      </c>
      <c r="H4152" s="4">
        <f>E4152*G4152*Inputs!$B$4/SUMPRODUCT($E$5:$E$6785,$G$5:$G$6785)</f>
        <v>4737.8715862829476</v>
      </c>
    </row>
    <row r="4153" spans="1:8" x14ac:dyDescent="0.2">
      <c r="A4153" s="167" t="s">
        <v>6073</v>
      </c>
      <c r="B4153" s="163" t="s">
        <v>9954</v>
      </c>
      <c r="C4153" s="164" t="s">
        <v>9955</v>
      </c>
      <c r="D4153">
        <v>65.099999999999994</v>
      </c>
      <c r="E4153" s="4">
        <v>10610</v>
      </c>
      <c r="F4153">
        <f t="shared" si="128"/>
        <v>2</v>
      </c>
      <c r="G4153" s="6">
        <f t="shared" si="129"/>
        <v>1.195804741189294</v>
      </c>
      <c r="H4153" s="4">
        <f>E4153*G4153*Inputs!$B$4/SUMPRODUCT($E$5:$E$6785,$G$5:$G$6785)</f>
        <v>5860.5390979143585</v>
      </c>
    </row>
    <row r="4154" spans="1:8" x14ac:dyDescent="0.2">
      <c r="A4154" s="167" t="s">
        <v>6073</v>
      </c>
      <c r="B4154" s="163" t="s">
        <v>9956</v>
      </c>
      <c r="C4154" s="164" t="s">
        <v>9957</v>
      </c>
      <c r="D4154">
        <v>97.6</v>
      </c>
      <c r="E4154" s="4">
        <v>7164</v>
      </c>
      <c r="F4154">
        <f t="shared" si="128"/>
        <v>4</v>
      </c>
      <c r="G4154" s="6">
        <f t="shared" si="129"/>
        <v>1.7099397688077311</v>
      </c>
      <c r="H4154" s="4">
        <f>E4154*G4154*Inputs!$B$4/SUMPRODUCT($E$5:$E$6785,$G$5:$G$6785)</f>
        <v>5658.4606870695861</v>
      </c>
    </row>
    <row r="4155" spans="1:8" x14ac:dyDescent="0.2">
      <c r="A4155" s="167" t="s">
        <v>6073</v>
      </c>
      <c r="B4155" s="163" t="s">
        <v>9958</v>
      </c>
      <c r="C4155" s="164" t="s">
        <v>9959</v>
      </c>
      <c r="D4155">
        <v>74.2</v>
      </c>
      <c r="E4155" s="4">
        <v>7910</v>
      </c>
      <c r="F4155">
        <f t="shared" si="128"/>
        <v>2</v>
      </c>
      <c r="G4155" s="6">
        <f t="shared" si="129"/>
        <v>1.195804741189294</v>
      </c>
      <c r="H4155" s="4">
        <f>E4155*G4155*Inputs!$B$4/SUMPRODUCT($E$5:$E$6785,$G$5:$G$6785)</f>
        <v>4369.1672256835609</v>
      </c>
    </row>
    <row r="4156" spans="1:8" x14ac:dyDescent="0.2">
      <c r="A4156" s="167" t="s">
        <v>6073</v>
      </c>
      <c r="B4156" s="163" t="s">
        <v>9960</v>
      </c>
      <c r="C4156" s="164" t="s">
        <v>9961</v>
      </c>
      <c r="D4156">
        <v>102</v>
      </c>
      <c r="E4156" s="4">
        <v>7904</v>
      </c>
      <c r="F4156">
        <f t="shared" si="128"/>
        <v>5</v>
      </c>
      <c r="G4156" s="6">
        <f t="shared" si="129"/>
        <v>2.0447540826884101</v>
      </c>
      <c r="H4156" s="4">
        <f>E4156*G4156*Inputs!$B$4/SUMPRODUCT($E$5:$E$6785,$G$5:$G$6785)</f>
        <v>7465.3457822689779</v>
      </c>
    </row>
    <row r="4157" spans="1:8" x14ac:dyDescent="0.2">
      <c r="A4157" s="167" t="s">
        <v>6073</v>
      </c>
      <c r="B4157" s="163" t="s">
        <v>9962</v>
      </c>
      <c r="C4157" s="164" t="s">
        <v>9963</v>
      </c>
      <c r="D4157">
        <v>84.2</v>
      </c>
      <c r="E4157" s="4">
        <v>7676</v>
      </c>
      <c r="F4157">
        <f t="shared" si="128"/>
        <v>3</v>
      </c>
      <c r="G4157" s="6">
        <f t="shared" si="129"/>
        <v>1.4299489790507947</v>
      </c>
      <c r="H4157" s="4">
        <f>E4157*G4157*Inputs!$B$4/SUMPRODUCT($E$5:$E$6785,$G$5:$G$6785)</f>
        <v>5070.1104553614814</v>
      </c>
    </row>
    <row r="4158" spans="1:8" x14ac:dyDescent="0.2">
      <c r="A4158" s="167" t="s">
        <v>6073</v>
      </c>
      <c r="B4158" s="163" t="s">
        <v>9964</v>
      </c>
      <c r="C4158" s="164" t="s">
        <v>9965</v>
      </c>
      <c r="D4158">
        <v>76.7</v>
      </c>
      <c r="E4158" s="4">
        <v>7962</v>
      </c>
      <c r="F4158">
        <f t="shared" si="128"/>
        <v>3</v>
      </c>
      <c r="G4158" s="6">
        <f t="shared" si="129"/>
        <v>1.4299489790507947</v>
      </c>
      <c r="H4158" s="4">
        <f>E4158*G4158*Inputs!$B$4/SUMPRODUCT($E$5:$E$6785,$G$5:$G$6785)</f>
        <v>5259.0176453345648</v>
      </c>
    </row>
    <row r="4159" spans="1:8" x14ac:dyDescent="0.2">
      <c r="A4159" s="167" t="s">
        <v>6073</v>
      </c>
      <c r="B4159" s="163" t="s">
        <v>9966</v>
      </c>
      <c r="C4159" s="164" t="s">
        <v>9967</v>
      </c>
      <c r="D4159">
        <v>119.9</v>
      </c>
      <c r="E4159" s="4">
        <v>7725</v>
      </c>
      <c r="F4159">
        <f t="shared" si="128"/>
        <v>6</v>
      </c>
      <c r="G4159" s="6">
        <f t="shared" si="129"/>
        <v>2.4451266266449672</v>
      </c>
      <c r="H4159" s="4">
        <f>E4159*G4159*Inputs!$B$4/SUMPRODUCT($E$5:$E$6785,$G$5:$G$6785)</f>
        <v>8724.9260730197238</v>
      </c>
    </row>
    <row r="4160" spans="1:8" x14ac:dyDescent="0.2">
      <c r="A4160" s="167" t="s">
        <v>6073</v>
      </c>
      <c r="B4160" s="163" t="s">
        <v>9968</v>
      </c>
      <c r="C4160" s="164" t="s">
        <v>9969</v>
      </c>
      <c r="D4160">
        <v>145.69999999999999</v>
      </c>
      <c r="E4160" s="4">
        <v>9845</v>
      </c>
      <c r="F4160">
        <f t="shared" si="128"/>
        <v>8</v>
      </c>
      <c r="G4160" s="6">
        <f t="shared" si="129"/>
        <v>3.4964063234208851</v>
      </c>
      <c r="H4160" s="4">
        <f>E4160*G4160*Inputs!$B$4/SUMPRODUCT($E$5:$E$6785,$G$5:$G$6785)</f>
        <v>15900.088082701473</v>
      </c>
    </row>
    <row r="4161" spans="1:8" x14ac:dyDescent="0.2">
      <c r="A4161" s="167" t="s">
        <v>6073</v>
      </c>
      <c r="B4161" s="163" t="s">
        <v>9970</v>
      </c>
      <c r="C4161" s="164" t="s">
        <v>9971</v>
      </c>
      <c r="D4161">
        <v>96</v>
      </c>
      <c r="E4161" s="4">
        <v>6766</v>
      </c>
      <c r="F4161">
        <f t="shared" si="128"/>
        <v>4</v>
      </c>
      <c r="G4161" s="6">
        <f t="shared" si="129"/>
        <v>1.7099397688077311</v>
      </c>
      <c r="H4161" s="4">
        <f>E4161*G4161*Inputs!$B$4/SUMPRODUCT($E$5:$E$6785,$G$5:$G$6785)</f>
        <v>5344.101760010165</v>
      </c>
    </row>
    <row r="4162" spans="1:8" x14ac:dyDescent="0.2">
      <c r="A4162" s="167" t="s">
        <v>6073</v>
      </c>
      <c r="B4162" s="163" t="s">
        <v>9972</v>
      </c>
      <c r="C4162" s="164" t="s">
        <v>9973</v>
      </c>
      <c r="D4162">
        <v>112.1</v>
      </c>
      <c r="E4162" s="4">
        <v>8073</v>
      </c>
      <c r="F4162">
        <f t="shared" si="128"/>
        <v>6</v>
      </c>
      <c r="G4162" s="6">
        <f t="shared" si="129"/>
        <v>2.4451266266449672</v>
      </c>
      <c r="H4162" s="4">
        <f>E4162*G4162*Inputs!$B$4/SUMPRODUCT($E$5:$E$6785,$G$5:$G$6785)</f>
        <v>9117.971286406244</v>
      </c>
    </row>
    <row r="4163" spans="1:8" x14ac:dyDescent="0.2">
      <c r="A4163" s="167" t="s">
        <v>6073</v>
      </c>
      <c r="B4163" s="163" t="s">
        <v>9974</v>
      </c>
      <c r="C4163" s="164" t="s">
        <v>9975</v>
      </c>
      <c r="D4163">
        <v>74.400000000000006</v>
      </c>
      <c r="E4163" s="4">
        <v>8644</v>
      </c>
      <c r="F4163">
        <f t="shared" si="128"/>
        <v>3</v>
      </c>
      <c r="G4163" s="6">
        <f t="shared" si="129"/>
        <v>1.4299489790507947</v>
      </c>
      <c r="H4163" s="4">
        <f>E4163*G4163*Inputs!$B$4/SUMPRODUCT($E$5:$E$6785,$G$5:$G$6785)</f>
        <v>5709.4886368088391</v>
      </c>
    </row>
    <row r="4164" spans="1:8" x14ac:dyDescent="0.2">
      <c r="A4164" s="167" t="s">
        <v>6073</v>
      </c>
      <c r="B4164" s="163" t="s">
        <v>9976</v>
      </c>
      <c r="C4164" s="164" t="s">
        <v>9977</v>
      </c>
      <c r="D4164">
        <v>79.099999999999994</v>
      </c>
      <c r="E4164" s="4">
        <v>7075</v>
      </c>
      <c r="F4164">
        <f t="shared" si="128"/>
        <v>3</v>
      </c>
      <c r="G4164" s="6">
        <f t="shared" si="129"/>
        <v>1.4299489790507947</v>
      </c>
      <c r="H4164" s="4">
        <f>E4164*G4164*Inputs!$B$4/SUMPRODUCT($E$5:$E$6785,$G$5:$G$6785)</f>
        <v>4673.1411505579053</v>
      </c>
    </row>
    <row r="4165" spans="1:8" x14ac:dyDescent="0.2">
      <c r="A4165" s="167" t="s">
        <v>6073</v>
      </c>
      <c r="B4165" s="163" t="s">
        <v>9978</v>
      </c>
      <c r="C4165" s="164" t="s">
        <v>9979</v>
      </c>
      <c r="D4165">
        <v>113.3</v>
      </c>
      <c r="E4165" s="4">
        <v>8263</v>
      </c>
      <c r="F4165">
        <f t="shared" si="128"/>
        <v>6</v>
      </c>
      <c r="G4165" s="6">
        <f t="shared" si="129"/>
        <v>2.4451266266449672</v>
      </c>
      <c r="H4165" s="4">
        <f>E4165*G4165*Inputs!$B$4/SUMPRODUCT($E$5:$E$6785,$G$5:$G$6785)</f>
        <v>9332.5649373931356</v>
      </c>
    </row>
    <row r="4166" spans="1:8" x14ac:dyDescent="0.2">
      <c r="A4166" s="167" t="s">
        <v>6073</v>
      </c>
      <c r="B4166" s="163" t="s">
        <v>9980</v>
      </c>
      <c r="C4166" s="164" t="s">
        <v>9981</v>
      </c>
      <c r="D4166">
        <v>87.5</v>
      </c>
      <c r="E4166" s="4">
        <v>7405</v>
      </c>
      <c r="F4166">
        <f t="shared" ref="F4166:F4229" si="130">VLOOKUP(D4166,$K$5:$L$15,2)</f>
        <v>4</v>
      </c>
      <c r="G4166" s="6">
        <f t="shared" ref="G4166:G4229" si="131">VLOOKUP(F4166,$L$5:$M$15,2,0)</f>
        <v>1.7099397688077311</v>
      </c>
      <c r="H4166" s="4">
        <f>E4166*G4166*Inputs!$B$4/SUMPRODUCT($E$5:$E$6785,$G$5:$G$6785)</f>
        <v>5848.8137057161202</v>
      </c>
    </row>
    <row r="4167" spans="1:8" x14ac:dyDescent="0.2">
      <c r="A4167" s="167" t="s">
        <v>6073</v>
      </c>
      <c r="B4167" s="163" t="s">
        <v>9982</v>
      </c>
      <c r="C4167" s="164" t="s">
        <v>9983</v>
      </c>
      <c r="D4167">
        <v>81.5</v>
      </c>
      <c r="E4167" s="4">
        <v>6596</v>
      </c>
      <c r="F4167">
        <f t="shared" si="130"/>
        <v>3</v>
      </c>
      <c r="G4167" s="6">
        <f t="shared" si="131"/>
        <v>1.4299489790507947</v>
      </c>
      <c r="H4167" s="4">
        <f>E4167*G4167*Inputs!$B$4/SUMPRODUCT($E$5:$E$6785,$G$5:$G$6785)</f>
        <v>4356.7546330855048</v>
      </c>
    </row>
    <row r="4168" spans="1:8" x14ac:dyDescent="0.2">
      <c r="A4168" s="167" t="s">
        <v>6073</v>
      </c>
      <c r="B4168" s="163" t="s">
        <v>9984</v>
      </c>
      <c r="C4168" s="164" t="s">
        <v>9985</v>
      </c>
      <c r="D4168">
        <v>81.400000000000006</v>
      </c>
      <c r="E4168" s="4">
        <v>6416</v>
      </c>
      <c r="F4168">
        <f t="shared" si="130"/>
        <v>3</v>
      </c>
      <c r="G4168" s="6">
        <f t="shared" si="131"/>
        <v>1.4299489790507947</v>
      </c>
      <c r="H4168" s="4">
        <f>E4168*G4168*Inputs!$B$4/SUMPRODUCT($E$5:$E$6785,$G$5:$G$6785)</f>
        <v>4237.861996039509</v>
      </c>
    </row>
    <row r="4169" spans="1:8" x14ac:dyDescent="0.2">
      <c r="A4169" s="167" t="s">
        <v>6073</v>
      </c>
      <c r="B4169" s="163" t="s">
        <v>9986</v>
      </c>
      <c r="C4169" s="164" t="s">
        <v>9987</v>
      </c>
      <c r="D4169">
        <v>64.400000000000006</v>
      </c>
      <c r="E4169" s="4">
        <v>7772</v>
      </c>
      <c r="F4169">
        <f t="shared" si="130"/>
        <v>2</v>
      </c>
      <c r="G4169" s="6">
        <f t="shared" si="131"/>
        <v>1.195804741189294</v>
      </c>
      <c r="H4169" s="4">
        <f>E4169*G4169*Inputs!$B$4/SUMPRODUCT($E$5:$E$6785,$G$5:$G$6785)</f>
        <v>4292.9415522139861</v>
      </c>
    </row>
    <row r="4170" spans="1:8" x14ac:dyDescent="0.2">
      <c r="A4170" s="167" t="s">
        <v>6073</v>
      </c>
      <c r="B4170" s="163" t="s">
        <v>9988</v>
      </c>
      <c r="C4170" s="164" t="s">
        <v>9989</v>
      </c>
      <c r="D4170">
        <v>80.599999999999994</v>
      </c>
      <c r="E4170" s="4">
        <v>6243</v>
      </c>
      <c r="F4170">
        <f t="shared" si="130"/>
        <v>3</v>
      </c>
      <c r="G4170" s="6">
        <f t="shared" si="131"/>
        <v>1.4299489790507947</v>
      </c>
      <c r="H4170" s="4">
        <f>E4170*G4170*Inputs!$B$4/SUMPRODUCT($E$5:$E$6785,$G$5:$G$6785)</f>
        <v>4123.5929615453006</v>
      </c>
    </row>
    <row r="4171" spans="1:8" x14ac:dyDescent="0.2">
      <c r="A4171" s="167" t="s">
        <v>6073</v>
      </c>
      <c r="B4171" s="163" t="s">
        <v>9990</v>
      </c>
      <c r="C4171" s="164" t="s">
        <v>9991</v>
      </c>
      <c r="D4171">
        <v>106.1</v>
      </c>
      <c r="E4171" s="4">
        <v>7211</v>
      </c>
      <c r="F4171">
        <f t="shared" si="130"/>
        <v>5</v>
      </c>
      <c r="G4171" s="6">
        <f t="shared" si="131"/>
        <v>2.0447540826884101</v>
      </c>
      <c r="H4171" s="4">
        <f>E4171*G4171*Inputs!$B$4/SUMPRODUCT($E$5:$E$6785,$G$5:$G$6785)</f>
        <v>6810.8057231707489</v>
      </c>
    </row>
    <row r="4172" spans="1:8" x14ac:dyDescent="0.2">
      <c r="A4172" s="167" t="s">
        <v>6073</v>
      </c>
      <c r="B4172" s="163" t="s">
        <v>9992</v>
      </c>
      <c r="C4172" s="164" t="s">
        <v>9993</v>
      </c>
      <c r="D4172">
        <v>114.8</v>
      </c>
      <c r="E4172" s="4">
        <v>5935</v>
      </c>
      <c r="F4172">
        <f t="shared" si="130"/>
        <v>6</v>
      </c>
      <c r="G4172" s="6">
        <f t="shared" si="131"/>
        <v>2.4451266266449672</v>
      </c>
      <c r="H4172" s="4">
        <f>E4172*G4172*Inputs!$B$4/SUMPRODUCT($E$5:$E$6785,$G$5:$G$6785)</f>
        <v>6703.2279926695219</v>
      </c>
    </row>
    <row r="4173" spans="1:8" x14ac:dyDescent="0.2">
      <c r="A4173" s="167" t="s">
        <v>6073</v>
      </c>
      <c r="B4173" s="163" t="s">
        <v>9994</v>
      </c>
      <c r="C4173" s="164" t="s">
        <v>9995</v>
      </c>
      <c r="D4173">
        <v>73.099999999999994</v>
      </c>
      <c r="E4173" s="4">
        <v>7168</v>
      </c>
      <c r="F4173">
        <f t="shared" si="130"/>
        <v>2</v>
      </c>
      <c r="G4173" s="6">
        <f t="shared" si="131"/>
        <v>1.195804741189294</v>
      </c>
      <c r="H4173" s="4">
        <f>E4173*G4173*Inputs!$B$4/SUMPRODUCT($E$5:$E$6785,$G$5:$G$6785)</f>
        <v>3959.3161407964303</v>
      </c>
    </row>
    <row r="4174" spans="1:8" x14ac:dyDescent="0.2">
      <c r="A4174" s="167" t="s">
        <v>6073</v>
      </c>
      <c r="B4174" s="163" t="s">
        <v>1506</v>
      </c>
      <c r="C4174" s="164" t="s">
        <v>12937</v>
      </c>
      <c r="D4174">
        <v>86.1</v>
      </c>
      <c r="E4174" s="4">
        <v>7491</v>
      </c>
      <c r="F4174">
        <f t="shared" si="130"/>
        <v>3</v>
      </c>
      <c r="G4174" s="6">
        <f t="shared" si="131"/>
        <v>1.4299489790507947</v>
      </c>
      <c r="H4174" s="4">
        <f>E4174*G4174*Inputs!$B$4/SUMPRODUCT($E$5:$E$6785,$G$5:$G$6785)</f>
        <v>4947.9152450642086</v>
      </c>
    </row>
    <row r="4175" spans="1:8" x14ac:dyDescent="0.2">
      <c r="A4175" s="167" t="s">
        <v>6073</v>
      </c>
      <c r="B4175" s="163" t="s">
        <v>12938</v>
      </c>
      <c r="C4175" s="164" t="s">
        <v>12939</v>
      </c>
      <c r="D4175">
        <v>65.099999999999994</v>
      </c>
      <c r="E4175" s="4">
        <v>7346</v>
      </c>
      <c r="F4175">
        <f t="shared" si="130"/>
        <v>2</v>
      </c>
      <c r="G4175" s="6">
        <f t="shared" si="131"/>
        <v>1.195804741189294</v>
      </c>
      <c r="H4175" s="4">
        <f>E4175*G4175*Inputs!$B$4/SUMPRODUCT($E$5:$E$6785,$G$5:$G$6785)</f>
        <v>4057.6362123731265</v>
      </c>
    </row>
    <row r="4176" spans="1:8" x14ac:dyDescent="0.2">
      <c r="A4176" s="167" t="s">
        <v>6073</v>
      </c>
      <c r="B4176" s="163" t="s">
        <v>12940</v>
      </c>
      <c r="C4176" s="164" t="s">
        <v>12941</v>
      </c>
      <c r="D4176">
        <v>82.6</v>
      </c>
      <c r="E4176" s="4">
        <v>6002</v>
      </c>
      <c r="F4176">
        <f t="shared" si="130"/>
        <v>3</v>
      </c>
      <c r="G4176" s="6">
        <f t="shared" si="131"/>
        <v>1.4299489790507947</v>
      </c>
      <c r="H4176" s="4">
        <f>E4176*G4176*Inputs!$B$4/SUMPRODUCT($E$5:$E$6785,$G$5:$G$6785)</f>
        <v>3964.408930833717</v>
      </c>
    </row>
    <row r="4177" spans="1:8" x14ac:dyDescent="0.2">
      <c r="A4177" s="167" t="s">
        <v>6073</v>
      </c>
      <c r="B4177" s="163" t="s">
        <v>12942</v>
      </c>
      <c r="C4177" s="164" t="s">
        <v>12943</v>
      </c>
      <c r="D4177">
        <v>68.599999999999994</v>
      </c>
      <c r="E4177" s="4">
        <v>7136</v>
      </c>
      <c r="F4177">
        <f t="shared" si="130"/>
        <v>2</v>
      </c>
      <c r="G4177" s="6">
        <f t="shared" si="131"/>
        <v>1.195804741189294</v>
      </c>
      <c r="H4177" s="4">
        <f>E4177*G4177*Inputs!$B$4/SUMPRODUCT($E$5:$E$6785,$G$5:$G$6785)</f>
        <v>3941.6406223107315</v>
      </c>
    </row>
    <row r="4178" spans="1:8" x14ac:dyDescent="0.2">
      <c r="A4178" s="167" t="s">
        <v>6073</v>
      </c>
      <c r="B4178" s="163" t="s">
        <v>12944</v>
      </c>
      <c r="C4178" s="164" t="s">
        <v>1512</v>
      </c>
      <c r="D4178">
        <v>78.400000000000006</v>
      </c>
      <c r="E4178" s="4">
        <v>7368</v>
      </c>
      <c r="F4178">
        <f t="shared" si="130"/>
        <v>3</v>
      </c>
      <c r="G4178" s="6">
        <f t="shared" si="131"/>
        <v>1.4299489790507947</v>
      </c>
      <c r="H4178" s="4">
        <f>E4178*G4178*Inputs!$B$4/SUMPRODUCT($E$5:$E$6785,$G$5:$G$6785)</f>
        <v>4866.671943082777</v>
      </c>
    </row>
    <row r="4179" spans="1:8" x14ac:dyDescent="0.2">
      <c r="A4179" s="167" t="s">
        <v>6073</v>
      </c>
      <c r="B4179" s="163" t="s">
        <v>1513</v>
      </c>
      <c r="C4179" s="164" t="s">
        <v>1514</v>
      </c>
      <c r="D4179">
        <v>147.1</v>
      </c>
      <c r="E4179" s="4">
        <v>5288</v>
      </c>
      <c r="F4179">
        <f t="shared" si="130"/>
        <v>8</v>
      </c>
      <c r="G4179" s="6">
        <f t="shared" si="131"/>
        <v>3.4964063234208851</v>
      </c>
      <c r="H4179" s="4">
        <f>E4179*G4179*Inputs!$B$4/SUMPRODUCT($E$5:$E$6785,$G$5:$G$6785)</f>
        <v>8540.3418772295972</v>
      </c>
    </row>
    <row r="4180" spans="1:8" x14ac:dyDescent="0.2">
      <c r="A4180" s="167" t="s">
        <v>6073</v>
      </c>
      <c r="B4180" s="163" t="s">
        <v>1515</v>
      </c>
      <c r="C4180" s="164" t="s">
        <v>1516</v>
      </c>
      <c r="D4180">
        <v>79.5</v>
      </c>
      <c r="E4180" s="4">
        <v>5862</v>
      </c>
      <c r="F4180">
        <f t="shared" si="130"/>
        <v>3</v>
      </c>
      <c r="G4180" s="6">
        <f t="shared" si="131"/>
        <v>1.4299489790507947</v>
      </c>
      <c r="H4180" s="4">
        <f>E4180*G4180*Inputs!$B$4/SUMPRODUCT($E$5:$E$6785,$G$5:$G$6785)</f>
        <v>3871.9368797979428</v>
      </c>
    </row>
    <row r="4181" spans="1:8" x14ac:dyDescent="0.2">
      <c r="A4181" s="167" t="s">
        <v>6073</v>
      </c>
      <c r="B4181" s="163" t="s">
        <v>1517</v>
      </c>
      <c r="C4181" s="164" t="s">
        <v>1518</v>
      </c>
      <c r="D4181">
        <v>104.5</v>
      </c>
      <c r="E4181" s="4">
        <v>5862</v>
      </c>
      <c r="F4181">
        <f t="shared" si="130"/>
        <v>5</v>
      </c>
      <c r="G4181" s="6">
        <f t="shared" si="131"/>
        <v>2.0447540826884101</v>
      </c>
      <c r="H4181" s="4">
        <f>E4181*G4181*Inputs!$B$4/SUMPRODUCT($E$5:$E$6785,$G$5:$G$6785)</f>
        <v>5536.6721882161874</v>
      </c>
    </row>
    <row r="4182" spans="1:8" x14ac:dyDescent="0.2">
      <c r="A4182" s="167" t="s">
        <v>6073</v>
      </c>
      <c r="B4182" s="163" t="s">
        <v>1519</v>
      </c>
      <c r="C4182" s="164" t="s">
        <v>1520</v>
      </c>
      <c r="D4182">
        <v>69.2</v>
      </c>
      <c r="E4182" s="4">
        <v>5136</v>
      </c>
      <c r="F4182">
        <f t="shared" si="130"/>
        <v>2</v>
      </c>
      <c r="G4182" s="6">
        <f t="shared" si="131"/>
        <v>1.195804741189294</v>
      </c>
      <c r="H4182" s="4">
        <f>E4182*G4182*Inputs!$B$4/SUMPRODUCT($E$5:$E$6785,$G$5:$G$6785)</f>
        <v>2836.9207169545848</v>
      </c>
    </row>
    <row r="4183" spans="1:8" x14ac:dyDescent="0.2">
      <c r="A4183" s="167" t="s">
        <v>6073</v>
      </c>
      <c r="B4183" s="163" t="s">
        <v>1521</v>
      </c>
      <c r="C4183" s="164" t="s">
        <v>1522</v>
      </c>
      <c r="D4183">
        <v>84.3</v>
      </c>
      <c r="E4183" s="4">
        <v>8511</v>
      </c>
      <c r="F4183">
        <f t="shared" si="130"/>
        <v>3</v>
      </c>
      <c r="G4183" s="6">
        <f t="shared" si="131"/>
        <v>1.4299489790507947</v>
      </c>
      <c r="H4183" s="4">
        <f>E4183*G4183*Inputs!$B$4/SUMPRODUCT($E$5:$E$6785,$G$5:$G$6785)</f>
        <v>5621.6401883248527</v>
      </c>
    </row>
    <row r="4184" spans="1:8" x14ac:dyDescent="0.2">
      <c r="A4184" s="167" t="s">
        <v>6073</v>
      </c>
      <c r="B4184" s="163" t="s">
        <v>1523</v>
      </c>
      <c r="C4184" s="164" t="s">
        <v>1524</v>
      </c>
      <c r="D4184">
        <v>64.2</v>
      </c>
      <c r="E4184" s="4">
        <v>5882</v>
      </c>
      <c r="F4184">
        <f t="shared" si="130"/>
        <v>2</v>
      </c>
      <c r="G4184" s="6">
        <f t="shared" si="131"/>
        <v>1.195804741189294</v>
      </c>
      <c r="H4184" s="4">
        <f>E4184*G4184*Inputs!$B$4/SUMPRODUCT($E$5:$E$6785,$G$5:$G$6785)</f>
        <v>3248.9812416524278</v>
      </c>
    </row>
    <row r="4185" spans="1:8" x14ac:dyDescent="0.2">
      <c r="A4185" s="167" t="s">
        <v>6073</v>
      </c>
      <c r="B4185" s="163" t="s">
        <v>1525</v>
      </c>
      <c r="C4185" s="164" t="s">
        <v>1526</v>
      </c>
      <c r="D4185">
        <v>86.6</v>
      </c>
      <c r="E4185" s="4">
        <v>5660</v>
      </c>
      <c r="F4185">
        <f t="shared" si="130"/>
        <v>3</v>
      </c>
      <c r="G4185" s="6">
        <f t="shared" si="131"/>
        <v>1.4299489790507947</v>
      </c>
      <c r="H4185" s="4">
        <f>E4185*G4185*Inputs!$B$4/SUMPRODUCT($E$5:$E$6785,$G$5:$G$6785)</f>
        <v>3738.5129204463246</v>
      </c>
    </row>
    <row r="4186" spans="1:8" x14ac:dyDescent="0.2">
      <c r="A4186" s="167" t="s">
        <v>6073</v>
      </c>
      <c r="B4186" s="163" t="s">
        <v>1527</v>
      </c>
      <c r="C4186" s="164" t="s">
        <v>1528</v>
      </c>
      <c r="D4186">
        <v>147.5</v>
      </c>
      <c r="E4186" s="4">
        <v>6124</v>
      </c>
      <c r="F4186">
        <f t="shared" si="130"/>
        <v>8</v>
      </c>
      <c r="G4186" s="6">
        <f t="shared" si="131"/>
        <v>3.4964063234208851</v>
      </c>
      <c r="H4186" s="4">
        <f>E4186*G4186*Inputs!$B$4/SUMPRODUCT($E$5:$E$6785,$G$5:$G$6785)</f>
        <v>9890.5169546433535</v>
      </c>
    </row>
    <row r="4187" spans="1:8" x14ac:dyDescent="0.2">
      <c r="A4187" s="167" t="s">
        <v>6073</v>
      </c>
      <c r="B4187" s="163" t="s">
        <v>1529</v>
      </c>
      <c r="C4187" s="164" t="s">
        <v>1530</v>
      </c>
      <c r="D4187">
        <v>84</v>
      </c>
      <c r="E4187" s="4">
        <v>5739</v>
      </c>
      <c r="F4187">
        <f t="shared" si="130"/>
        <v>3</v>
      </c>
      <c r="G4187" s="6">
        <f t="shared" si="131"/>
        <v>1.4299489790507947</v>
      </c>
      <c r="H4187" s="4">
        <f>E4187*G4187*Inputs!$B$4/SUMPRODUCT($E$5:$E$6785,$G$5:$G$6785)</f>
        <v>3790.6935778165112</v>
      </c>
    </row>
    <row r="4188" spans="1:8" x14ac:dyDescent="0.2">
      <c r="A4188" s="167" t="s">
        <v>6073</v>
      </c>
      <c r="B4188" s="163" t="s">
        <v>1531</v>
      </c>
      <c r="C4188" s="164" t="s">
        <v>1532</v>
      </c>
      <c r="D4188">
        <v>110</v>
      </c>
      <c r="E4188" s="4">
        <v>8269</v>
      </c>
      <c r="F4188">
        <f t="shared" si="130"/>
        <v>5</v>
      </c>
      <c r="G4188" s="6">
        <f t="shared" si="131"/>
        <v>2.0447540826884101</v>
      </c>
      <c r="H4188" s="4">
        <f>E4188*G4188*Inputs!$B$4/SUMPRODUCT($E$5:$E$6785,$G$5:$G$6785)</f>
        <v>7810.0891034390397</v>
      </c>
    </row>
    <row r="4189" spans="1:8" x14ac:dyDescent="0.2">
      <c r="A4189" s="167" t="s">
        <v>6073</v>
      </c>
      <c r="B4189" s="163" t="s">
        <v>1533</v>
      </c>
      <c r="C4189" s="164" t="s">
        <v>1534</v>
      </c>
      <c r="D4189">
        <v>75.400000000000006</v>
      </c>
      <c r="E4189" s="4">
        <v>5619</v>
      </c>
      <c r="F4189">
        <f t="shared" si="130"/>
        <v>3</v>
      </c>
      <c r="G4189" s="6">
        <f t="shared" si="131"/>
        <v>1.4299489790507947</v>
      </c>
      <c r="H4189" s="4">
        <f>E4189*G4189*Inputs!$B$4/SUMPRODUCT($E$5:$E$6785,$G$5:$G$6785)</f>
        <v>3711.4318197858474</v>
      </c>
    </row>
    <row r="4190" spans="1:8" x14ac:dyDescent="0.2">
      <c r="A4190" s="167" t="s">
        <v>6073</v>
      </c>
      <c r="B4190" s="163" t="s">
        <v>1535</v>
      </c>
      <c r="C4190" s="164" t="s">
        <v>1536</v>
      </c>
      <c r="D4190">
        <v>77.2</v>
      </c>
      <c r="E4190" s="4">
        <v>8064</v>
      </c>
      <c r="F4190">
        <f t="shared" si="130"/>
        <v>3</v>
      </c>
      <c r="G4190" s="6">
        <f t="shared" si="131"/>
        <v>1.4299489790507947</v>
      </c>
      <c r="H4190" s="4">
        <f>E4190*G4190*Inputs!$B$4/SUMPRODUCT($E$5:$E$6785,$G$5:$G$6785)</f>
        <v>5326.3901396606288</v>
      </c>
    </row>
    <row r="4191" spans="1:8" x14ac:dyDescent="0.2">
      <c r="A4191" s="167" t="s">
        <v>6073</v>
      </c>
      <c r="B4191" s="163" t="s">
        <v>1537</v>
      </c>
      <c r="C4191" s="164" t="s">
        <v>1538</v>
      </c>
      <c r="D4191">
        <v>83.1</v>
      </c>
      <c r="E4191" s="4">
        <v>9146</v>
      </c>
      <c r="F4191">
        <f t="shared" si="130"/>
        <v>3</v>
      </c>
      <c r="G4191" s="6">
        <f t="shared" si="131"/>
        <v>1.4299489790507947</v>
      </c>
      <c r="H4191" s="4">
        <f>E4191*G4191*Inputs!$B$4/SUMPRODUCT($E$5:$E$6785,$G$5:$G$6785)</f>
        <v>6041.0669912371177</v>
      </c>
    </row>
    <row r="4192" spans="1:8" x14ac:dyDescent="0.2">
      <c r="A4192" s="167" t="s">
        <v>6073</v>
      </c>
      <c r="B4192" s="163" t="s">
        <v>1539</v>
      </c>
      <c r="C4192" s="164" t="s">
        <v>1540</v>
      </c>
      <c r="D4192">
        <v>77.2</v>
      </c>
      <c r="E4192" s="4">
        <v>6310</v>
      </c>
      <c r="F4192">
        <f t="shared" si="130"/>
        <v>3</v>
      </c>
      <c r="G4192" s="6">
        <f t="shared" si="131"/>
        <v>1.4299489790507947</v>
      </c>
      <c r="H4192" s="4">
        <f>E4192*G4192*Inputs!$B$4/SUMPRODUCT($E$5:$E$6785,$G$5:$G$6785)</f>
        <v>4167.8474431124214</v>
      </c>
    </row>
    <row r="4193" spans="1:8" x14ac:dyDescent="0.2">
      <c r="A4193" s="167" t="s">
        <v>6073</v>
      </c>
      <c r="B4193" s="163" t="s">
        <v>1541</v>
      </c>
      <c r="C4193" s="164" t="s">
        <v>1542</v>
      </c>
      <c r="D4193">
        <v>109.5</v>
      </c>
      <c r="E4193" s="4">
        <v>6549</v>
      </c>
      <c r="F4193">
        <f t="shared" si="130"/>
        <v>5</v>
      </c>
      <c r="G4193" s="6">
        <f t="shared" si="131"/>
        <v>2.0447540826884101</v>
      </c>
      <c r="H4193" s="4">
        <f>E4193*G4193*Inputs!$B$4/SUMPRODUCT($E$5:$E$6785,$G$5:$G$6785)</f>
        <v>6185.5452338157302</v>
      </c>
    </row>
    <row r="4194" spans="1:8" x14ac:dyDescent="0.2">
      <c r="A4194" s="167" t="s">
        <v>6073</v>
      </c>
      <c r="B4194" s="163" t="s">
        <v>1543</v>
      </c>
      <c r="C4194" s="164" t="s">
        <v>1544</v>
      </c>
      <c r="D4194">
        <v>71.400000000000006</v>
      </c>
      <c r="E4194" s="4">
        <v>7972</v>
      </c>
      <c r="F4194">
        <f t="shared" si="130"/>
        <v>2</v>
      </c>
      <c r="G4194" s="6">
        <f t="shared" si="131"/>
        <v>1.195804741189294</v>
      </c>
      <c r="H4194" s="4">
        <f>E4194*G4194*Inputs!$B$4/SUMPRODUCT($E$5:$E$6785,$G$5:$G$6785)</f>
        <v>4403.4135427496012</v>
      </c>
    </row>
    <row r="4195" spans="1:8" x14ac:dyDescent="0.2">
      <c r="A4195" s="167" t="s">
        <v>6073</v>
      </c>
      <c r="B4195" s="163" t="s">
        <v>1545</v>
      </c>
      <c r="C4195" s="164" t="s">
        <v>1546</v>
      </c>
      <c r="D4195">
        <v>101.6</v>
      </c>
      <c r="E4195" s="4">
        <v>8417</v>
      </c>
      <c r="F4195">
        <f t="shared" si="130"/>
        <v>5</v>
      </c>
      <c r="G4195" s="6">
        <f t="shared" si="131"/>
        <v>2.0447540826884101</v>
      </c>
      <c r="H4195" s="4">
        <f>E4195*G4195*Inputs!$B$4/SUMPRODUCT($E$5:$E$6785,$G$5:$G$6785)</f>
        <v>7949.8754364066262</v>
      </c>
    </row>
    <row r="4196" spans="1:8" x14ac:dyDescent="0.2">
      <c r="A4196" s="167" t="s">
        <v>6073</v>
      </c>
      <c r="B4196" s="163" t="s">
        <v>1547</v>
      </c>
      <c r="C4196" s="164" t="s">
        <v>1548</v>
      </c>
      <c r="D4196">
        <v>69.900000000000006</v>
      </c>
      <c r="E4196" s="4">
        <v>7236</v>
      </c>
      <c r="F4196">
        <f t="shared" si="130"/>
        <v>2</v>
      </c>
      <c r="G4196" s="6">
        <f t="shared" si="131"/>
        <v>1.195804741189294</v>
      </c>
      <c r="H4196" s="4">
        <f>E4196*G4196*Inputs!$B$4/SUMPRODUCT($E$5:$E$6785,$G$5:$G$6785)</f>
        <v>3996.876617578539</v>
      </c>
    </row>
    <row r="4197" spans="1:8" x14ac:dyDescent="0.2">
      <c r="A4197" s="167" t="s">
        <v>6073</v>
      </c>
      <c r="B4197" s="163" t="s">
        <v>1549</v>
      </c>
      <c r="C4197" s="164" t="s">
        <v>1550</v>
      </c>
      <c r="D4197">
        <v>83.3</v>
      </c>
      <c r="E4197" s="4">
        <v>12175</v>
      </c>
      <c r="F4197">
        <f t="shared" si="130"/>
        <v>3</v>
      </c>
      <c r="G4197" s="6">
        <f t="shared" si="131"/>
        <v>1.4299489790507947</v>
      </c>
      <c r="H4197" s="4">
        <f>E4197*G4197*Inputs!$B$4/SUMPRODUCT($E$5:$E$6785,$G$5:$G$6785)</f>
        <v>8041.7658668611302</v>
      </c>
    </row>
    <row r="4198" spans="1:8" x14ac:dyDescent="0.2">
      <c r="A4198" s="167" t="s">
        <v>6073</v>
      </c>
      <c r="B4198" s="163" t="s">
        <v>1551</v>
      </c>
      <c r="C4198" s="164" t="s">
        <v>1552</v>
      </c>
      <c r="D4198">
        <v>75.2</v>
      </c>
      <c r="E4198" s="4">
        <v>6386</v>
      </c>
      <c r="F4198">
        <f t="shared" si="130"/>
        <v>3</v>
      </c>
      <c r="G4198" s="6">
        <f t="shared" si="131"/>
        <v>1.4299489790507947</v>
      </c>
      <c r="H4198" s="4">
        <f>E4198*G4198*Inputs!$B$4/SUMPRODUCT($E$5:$E$6785,$G$5:$G$6785)</f>
        <v>4218.0465565318427</v>
      </c>
    </row>
    <row r="4199" spans="1:8" x14ac:dyDescent="0.2">
      <c r="A4199" s="167" t="s">
        <v>6073</v>
      </c>
      <c r="B4199" s="163" t="s">
        <v>1553</v>
      </c>
      <c r="C4199" s="164" t="s">
        <v>1554</v>
      </c>
      <c r="D4199">
        <v>93.4</v>
      </c>
      <c r="E4199" s="4">
        <v>5293</v>
      </c>
      <c r="F4199">
        <f t="shared" si="130"/>
        <v>4</v>
      </c>
      <c r="G4199" s="6">
        <f t="shared" si="131"/>
        <v>1.7099397688077311</v>
      </c>
      <c r="H4199" s="4">
        <f>E4199*G4199*Inputs!$B$4/SUMPRODUCT($E$5:$E$6785,$G$5:$G$6785)</f>
        <v>4180.6577912701459</v>
      </c>
    </row>
    <row r="4200" spans="1:8" x14ac:dyDescent="0.2">
      <c r="A4200" s="167" t="s">
        <v>6073</v>
      </c>
      <c r="B4200" s="163" t="s">
        <v>1555</v>
      </c>
      <c r="C4200" s="164" t="s">
        <v>1556</v>
      </c>
      <c r="D4200">
        <v>73.5</v>
      </c>
      <c r="E4200" s="4">
        <v>7123</v>
      </c>
      <c r="F4200">
        <f t="shared" si="130"/>
        <v>2</v>
      </c>
      <c r="G4200" s="6">
        <f t="shared" si="131"/>
        <v>1.195804741189294</v>
      </c>
      <c r="H4200" s="4">
        <f>E4200*G4200*Inputs!$B$4/SUMPRODUCT($E$5:$E$6785,$G$5:$G$6785)</f>
        <v>3934.4599429259169</v>
      </c>
    </row>
    <row r="4201" spans="1:8" x14ac:dyDescent="0.2">
      <c r="A4201" s="167" t="s">
        <v>6073</v>
      </c>
      <c r="B4201" s="163" t="s">
        <v>1557</v>
      </c>
      <c r="C4201" s="164" t="s">
        <v>1558</v>
      </c>
      <c r="D4201">
        <v>68</v>
      </c>
      <c r="E4201" s="4">
        <v>6124</v>
      </c>
      <c r="F4201">
        <f t="shared" si="130"/>
        <v>2</v>
      </c>
      <c r="G4201" s="6">
        <f t="shared" si="131"/>
        <v>1.195804741189294</v>
      </c>
      <c r="H4201" s="4">
        <f>E4201*G4201*Inputs!$B$4/SUMPRODUCT($E$5:$E$6785,$G$5:$G$6785)</f>
        <v>3382.6523502005216</v>
      </c>
    </row>
    <row r="4202" spans="1:8" x14ac:dyDescent="0.2">
      <c r="A4202" s="167" t="s">
        <v>6073</v>
      </c>
      <c r="B4202" s="163" t="s">
        <v>1559</v>
      </c>
      <c r="C4202" s="164" t="s">
        <v>1560</v>
      </c>
      <c r="D4202">
        <v>85</v>
      </c>
      <c r="E4202" s="4">
        <v>6316</v>
      </c>
      <c r="F4202">
        <f t="shared" si="130"/>
        <v>3</v>
      </c>
      <c r="G4202" s="6">
        <f t="shared" si="131"/>
        <v>1.4299489790507947</v>
      </c>
      <c r="H4202" s="4">
        <f>E4202*G4202*Inputs!$B$4/SUMPRODUCT($E$5:$E$6785,$G$5:$G$6785)</f>
        <v>4171.8105310139545</v>
      </c>
    </row>
    <row r="4203" spans="1:8" x14ac:dyDescent="0.2">
      <c r="A4203" s="167" t="s">
        <v>6073</v>
      </c>
      <c r="B4203" s="163" t="s">
        <v>1561</v>
      </c>
      <c r="C4203" s="164" t="s">
        <v>1562</v>
      </c>
      <c r="D4203">
        <v>66.400000000000006</v>
      </c>
      <c r="E4203" s="4">
        <v>5311</v>
      </c>
      <c r="F4203">
        <f t="shared" si="130"/>
        <v>2</v>
      </c>
      <c r="G4203" s="6">
        <f t="shared" si="131"/>
        <v>1.195804741189294</v>
      </c>
      <c r="H4203" s="4">
        <f>E4203*G4203*Inputs!$B$4/SUMPRODUCT($E$5:$E$6785,$G$5:$G$6785)</f>
        <v>2933.5837086732477</v>
      </c>
    </row>
    <row r="4204" spans="1:8" x14ac:dyDescent="0.2">
      <c r="A4204" s="167" t="s">
        <v>6073</v>
      </c>
      <c r="B4204" s="163" t="s">
        <v>1563</v>
      </c>
      <c r="C4204" s="164" t="s">
        <v>1564</v>
      </c>
      <c r="D4204">
        <v>68.8</v>
      </c>
      <c r="E4204" s="4">
        <v>4822</v>
      </c>
      <c r="F4204">
        <f t="shared" si="130"/>
        <v>2</v>
      </c>
      <c r="G4204" s="6">
        <f t="shared" si="131"/>
        <v>1.195804741189294</v>
      </c>
      <c r="H4204" s="4">
        <f>E4204*G4204*Inputs!$B$4/SUMPRODUCT($E$5:$E$6785,$G$5:$G$6785)</f>
        <v>2663.4796918136699</v>
      </c>
    </row>
    <row r="4205" spans="1:8" x14ac:dyDescent="0.2">
      <c r="A4205" s="167" t="s">
        <v>6073</v>
      </c>
      <c r="B4205" s="163" t="s">
        <v>1565</v>
      </c>
      <c r="C4205" s="164" t="s">
        <v>1566</v>
      </c>
      <c r="D4205">
        <v>89.2</v>
      </c>
      <c r="E4205" s="4">
        <v>5340</v>
      </c>
      <c r="F4205">
        <f t="shared" si="130"/>
        <v>4</v>
      </c>
      <c r="G4205" s="6">
        <f t="shared" si="131"/>
        <v>1.7099397688077311</v>
      </c>
      <c r="H4205" s="4">
        <f>E4205*G4205*Inputs!$B$4/SUMPRODUCT($E$5:$E$6785,$G$5:$G$6785)</f>
        <v>4217.7805791389719</v>
      </c>
    </row>
    <row r="4206" spans="1:8" x14ac:dyDescent="0.2">
      <c r="A4206" s="167" t="s">
        <v>6073</v>
      </c>
      <c r="B4206" s="163" t="s">
        <v>1567</v>
      </c>
      <c r="C4206" s="164" t="s">
        <v>1568</v>
      </c>
      <c r="D4206">
        <v>81.400000000000006</v>
      </c>
      <c r="E4206" s="4">
        <v>8081</v>
      </c>
      <c r="F4206">
        <f t="shared" si="130"/>
        <v>3</v>
      </c>
      <c r="G4206" s="6">
        <f t="shared" si="131"/>
        <v>1.4299489790507947</v>
      </c>
      <c r="H4206" s="4">
        <f>E4206*G4206*Inputs!$B$4/SUMPRODUCT($E$5:$E$6785,$G$5:$G$6785)</f>
        <v>5337.6188887149729</v>
      </c>
    </row>
    <row r="4207" spans="1:8" x14ac:dyDescent="0.2">
      <c r="A4207" s="167" t="s">
        <v>6073</v>
      </c>
      <c r="B4207" s="163" t="s">
        <v>1569</v>
      </c>
      <c r="C4207" s="164" t="s">
        <v>1570</v>
      </c>
      <c r="D4207">
        <v>51.6</v>
      </c>
      <c r="E4207" s="4">
        <v>6019</v>
      </c>
      <c r="F4207">
        <f t="shared" si="130"/>
        <v>1</v>
      </c>
      <c r="G4207" s="6">
        <f t="shared" si="131"/>
        <v>1</v>
      </c>
      <c r="H4207" s="4">
        <f>E4207*G4207*Inputs!$B$4/SUMPRODUCT($E$5:$E$6785,$G$5:$G$6785)</f>
        <v>2780.2654067609487</v>
      </c>
    </row>
    <row r="4208" spans="1:8" x14ac:dyDescent="0.2">
      <c r="A4208" s="167" t="s">
        <v>6073</v>
      </c>
      <c r="B4208" s="163" t="s">
        <v>1571</v>
      </c>
      <c r="C4208" s="164" t="s">
        <v>1572</v>
      </c>
      <c r="D4208">
        <v>76.3</v>
      </c>
      <c r="E4208" s="4">
        <v>9432</v>
      </c>
      <c r="F4208">
        <f t="shared" si="130"/>
        <v>3</v>
      </c>
      <c r="G4208" s="6">
        <f t="shared" si="131"/>
        <v>1.4299489790507947</v>
      </c>
      <c r="H4208" s="4">
        <f>E4208*G4208*Inputs!$B$4/SUMPRODUCT($E$5:$E$6785,$G$5:$G$6785)</f>
        <v>6229.9741812102002</v>
      </c>
    </row>
    <row r="4209" spans="1:8" x14ac:dyDescent="0.2">
      <c r="A4209" s="167" t="s">
        <v>6073</v>
      </c>
      <c r="B4209" s="163" t="s">
        <v>1573</v>
      </c>
      <c r="C4209" s="164" t="s">
        <v>1574</v>
      </c>
      <c r="D4209">
        <v>83.9</v>
      </c>
      <c r="E4209" s="4">
        <v>6636</v>
      </c>
      <c r="F4209">
        <f t="shared" si="130"/>
        <v>3</v>
      </c>
      <c r="G4209" s="6">
        <f t="shared" si="131"/>
        <v>1.4299489790507947</v>
      </c>
      <c r="H4209" s="4">
        <f>E4209*G4209*Inputs!$B$4/SUMPRODUCT($E$5:$E$6785,$G$5:$G$6785)</f>
        <v>4383.1752190957259</v>
      </c>
    </row>
    <row r="4210" spans="1:8" x14ac:dyDescent="0.2">
      <c r="A4210" s="167" t="s">
        <v>6073</v>
      </c>
      <c r="B4210" s="163" t="s">
        <v>1575</v>
      </c>
      <c r="C4210" s="164" t="s">
        <v>1576</v>
      </c>
      <c r="D4210">
        <v>94.4</v>
      </c>
      <c r="E4210" s="4">
        <v>6769</v>
      </c>
      <c r="F4210">
        <f t="shared" si="130"/>
        <v>4</v>
      </c>
      <c r="G4210" s="6">
        <f t="shared" si="131"/>
        <v>1.7099397688077311</v>
      </c>
      <c r="H4210" s="4">
        <f>E4210*G4210*Inputs!$B$4/SUMPRODUCT($E$5:$E$6785,$G$5:$G$6785)</f>
        <v>5346.4712996613671</v>
      </c>
    </row>
    <row r="4211" spans="1:8" x14ac:dyDescent="0.2">
      <c r="A4211" s="167" t="s">
        <v>6073</v>
      </c>
      <c r="B4211" s="163" t="s">
        <v>1577</v>
      </c>
      <c r="C4211" s="164" t="s">
        <v>1578</v>
      </c>
      <c r="D4211">
        <v>81.599999999999994</v>
      </c>
      <c r="E4211" s="4">
        <v>6315</v>
      </c>
      <c r="F4211">
        <f t="shared" si="130"/>
        <v>3</v>
      </c>
      <c r="G4211" s="6">
        <f t="shared" si="131"/>
        <v>1.4299489790507947</v>
      </c>
      <c r="H4211" s="4">
        <f>E4211*G4211*Inputs!$B$4/SUMPRODUCT($E$5:$E$6785,$G$5:$G$6785)</f>
        <v>4171.1500163636993</v>
      </c>
    </row>
    <row r="4212" spans="1:8" x14ac:dyDescent="0.2">
      <c r="A4212" s="167" t="s">
        <v>6073</v>
      </c>
      <c r="B4212" s="163" t="s">
        <v>1579</v>
      </c>
      <c r="C4212" s="164" t="s">
        <v>1580</v>
      </c>
      <c r="D4212">
        <v>66.7</v>
      </c>
      <c r="E4212" s="4">
        <v>7837</v>
      </c>
      <c r="F4212">
        <f t="shared" si="130"/>
        <v>2</v>
      </c>
      <c r="G4212" s="6">
        <f t="shared" si="131"/>
        <v>1.195804741189294</v>
      </c>
      <c r="H4212" s="4">
        <f>E4212*G4212*Inputs!$B$4/SUMPRODUCT($E$5:$E$6785,$G$5:$G$6785)</f>
        <v>4328.8449491380607</v>
      </c>
    </row>
    <row r="4213" spans="1:8" x14ac:dyDescent="0.2">
      <c r="A4213" s="167" t="s">
        <v>6073</v>
      </c>
      <c r="B4213" s="163" t="s">
        <v>1581</v>
      </c>
      <c r="C4213" s="164" t="s">
        <v>1582</v>
      </c>
      <c r="D4213">
        <v>92.7</v>
      </c>
      <c r="E4213" s="4">
        <v>8515</v>
      </c>
      <c r="F4213">
        <f t="shared" si="130"/>
        <v>4</v>
      </c>
      <c r="G4213" s="6">
        <f t="shared" si="131"/>
        <v>1.7099397688077311</v>
      </c>
      <c r="H4213" s="4">
        <f>E4213*G4213*Inputs!$B$4/SUMPRODUCT($E$5:$E$6785,$G$5:$G$6785)</f>
        <v>6725.5433766607384</v>
      </c>
    </row>
    <row r="4214" spans="1:8" x14ac:dyDescent="0.2">
      <c r="A4214" s="167" t="s">
        <v>6073</v>
      </c>
      <c r="B4214" s="163" t="s">
        <v>1583</v>
      </c>
      <c r="C4214" s="164" t="s">
        <v>1584</v>
      </c>
      <c r="D4214">
        <v>114.2</v>
      </c>
      <c r="E4214" s="4">
        <v>6728</v>
      </c>
      <c r="F4214">
        <f t="shared" si="130"/>
        <v>6</v>
      </c>
      <c r="G4214" s="6">
        <f t="shared" si="131"/>
        <v>2.4451266266449672</v>
      </c>
      <c r="H4214" s="4">
        <f>E4214*G4214*Inputs!$B$4/SUMPRODUCT($E$5:$E$6785,$G$5:$G$6785)</f>
        <v>7598.8741254727129</v>
      </c>
    </row>
    <row r="4215" spans="1:8" x14ac:dyDescent="0.2">
      <c r="A4215" s="167" t="s">
        <v>6073</v>
      </c>
      <c r="B4215" s="163" t="s">
        <v>1585</v>
      </c>
      <c r="C4215" s="164" t="s">
        <v>1586</v>
      </c>
      <c r="D4215">
        <v>64.2</v>
      </c>
      <c r="E4215" s="4">
        <v>6680</v>
      </c>
      <c r="F4215">
        <f t="shared" si="130"/>
        <v>2</v>
      </c>
      <c r="G4215" s="6">
        <f t="shared" si="131"/>
        <v>1.195804741189294</v>
      </c>
      <c r="H4215" s="4">
        <f>E4215*G4215*Inputs!$B$4/SUMPRODUCT($E$5:$E$6785,$G$5:$G$6785)</f>
        <v>3689.7644838895303</v>
      </c>
    </row>
    <row r="4216" spans="1:8" x14ac:dyDescent="0.2">
      <c r="A4216" s="167" t="s">
        <v>6073</v>
      </c>
      <c r="B4216" s="163" t="s">
        <v>1587</v>
      </c>
      <c r="C4216" s="164" t="s">
        <v>1588</v>
      </c>
      <c r="D4216">
        <v>78.5</v>
      </c>
      <c r="E4216" s="4">
        <v>5907</v>
      </c>
      <c r="F4216">
        <f t="shared" si="130"/>
        <v>3</v>
      </c>
      <c r="G4216" s="6">
        <f t="shared" si="131"/>
        <v>1.4299489790507947</v>
      </c>
      <c r="H4216" s="4">
        <f>E4216*G4216*Inputs!$B$4/SUMPRODUCT($E$5:$E$6785,$G$5:$G$6785)</f>
        <v>3901.6600390594413</v>
      </c>
    </row>
    <row r="4217" spans="1:8" x14ac:dyDescent="0.2">
      <c r="A4217" s="167" t="s">
        <v>6073</v>
      </c>
      <c r="B4217" s="163" t="s">
        <v>1589</v>
      </c>
      <c r="C4217" s="164" t="s">
        <v>1590</v>
      </c>
      <c r="D4217">
        <v>62.9</v>
      </c>
      <c r="E4217" s="4">
        <v>5790</v>
      </c>
      <c r="F4217">
        <f t="shared" si="130"/>
        <v>2</v>
      </c>
      <c r="G4217" s="6">
        <f t="shared" si="131"/>
        <v>1.195804741189294</v>
      </c>
      <c r="H4217" s="4">
        <f>E4217*G4217*Inputs!$B$4/SUMPRODUCT($E$5:$E$6785,$G$5:$G$6785)</f>
        <v>3198.1641260060451</v>
      </c>
    </row>
    <row r="4218" spans="1:8" x14ac:dyDescent="0.2">
      <c r="A4218" s="167" t="s">
        <v>6073</v>
      </c>
      <c r="B4218" s="163" t="s">
        <v>1591</v>
      </c>
      <c r="C4218" s="164" t="s">
        <v>1592</v>
      </c>
      <c r="D4218">
        <v>130</v>
      </c>
      <c r="E4218" s="4">
        <v>6038</v>
      </c>
      <c r="F4218">
        <f t="shared" si="130"/>
        <v>7</v>
      </c>
      <c r="G4218" s="6">
        <f t="shared" si="131"/>
        <v>2.9238940129502371</v>
      </c>
      <c r="H4218" s="4">
        <f>E4218*G4218*Inputs!$B$4/SUMPRODUCT($E$5:$E$6785,$G$5:$G$6785)</f>
        <v>8154.8625877689183</v>
      </c>
    </row>
    <row r="4219" spans="1:8" x14ac:dyDescent="0.2">
      <c r="A4219" s="167" t="s">
        <v>6073</v>
      </c>
      <c r="B4219" s="163" t="s">
        <v>1593</v>
      </c>
      <c r="C4219" s="164" t="s">
        <v>1361</v>
      </c>
      <c r="D4219">
        <v>117.4</v>
      </c>
      <c r="E4219" s="4">
        <v>5958</v>
      </c>
      <c r="F4219">
        <f t="shared" si="130"/>
        <v>6</v>
      </c>
      <c r="G4219" s="6">
        <f t="shared" si="131"/>
        <v>2.4451266266449672</v>
      </c>
      <c r="H4219" s="4">
        <f>E4219*G4219*Inputs!$B$4/SUMPRODUCT($E$5:$E$6785,$G$5:$G$6785)</f>
        <v>6729.2051188416199</v>
      </c>
    </row>
    <row r="4220" spans="1:8" x14ac:dyDescent="0.2">
      <c r="A4220" s="167" t="s">
        <v>6073</v>
      </c>
      <c r="B4220" s="163" t="s">
        <v>1362</v>
      </c>
      <c r="C4220" s="164" t="s">
        <v>1363</v>
      </c>
      <c r="D4220">
        <v>90</v>
      </c>
      <c r="E4220" s="4">
        <v>5686</v>
      </c>
      <c r="F4220">
        <f t="shared" si="130"/>
        <v>4</v>
      </c>
      <c r="G4220" s="6">
        <f t="shared" si="131"/>
        <v>1.7099397688077311</v>
      </c>
      <c r="H4220" s="4">
        <f>E4220*G4220*Inputs!$B$4/SUMPRODUCT($E$5:$E$6785,$G$5:$G$6785)</f>
        <v>4491.0674855775642</v>
      </c>
    </row>
    <row r="4221" spans="1:8" x14ac:dyDescent="0.2">
      <c r="A4221" s="167" t="s">
        <v>6073</v>
      </c>
      <c r="B4221" s="163" t="s">
        <v>1364</v>
      </c>
      <c r="C4221" s="164" t="s">
        <v>1365</v>
      </c>
      <c r="D4221">
        <v>86.4</v>
      </c>
      <c r="E4221" s="4">
        <v>8123</v>
      </c>
      <c r="F4221">
        <f t="shared" si="130"/>
        <v>3</v>
      </c>
      <c r="G4221" s="6">
        <f t="shared" si="131"/>
        <v>1.4299489790507947</v>
      </c>
      <c r="H4221" s="4">
        <f>E4221*G4221*Inputs!$B$4/SUMPRODUCT($E$5:$E$6785,$G$5:$G$6785)</f>
        <v>5365.3605040257053</v>
      </c>
    </row>
    <row r="4222" spans="1:8" x14ac:dyDescent="0.2">
      <c r="A4222" s="167" t="s">
        <v>6073</v>
      </c>
      <c r="B4222" s="163" t="s">
        <v>1366</v>
      </c>
      <c r="C4222" s="164" t="s">
        <v>1367</v>
      </c>
      <c r="D4222">
        <v>69.7</v>
      </c>
      <c r="E4222" s="4">
        <v>5708</v>
      </c>
      <c r="F4222">
        <f t="shared" si="130"/>
        <v>2</v>
      </c>
      <c r="G4222" s="6">
        <f t="shared" si="131"/>
        <v>1.195804741189294</v>
      </c>
      <c r="H4222" s="4">
        <f>E4222*G4222*Inputs!$B$4/SUMPRODUCT($E$5:$E$6785,$G$5:$G$6785)</f>
        <v>3152.8706098864432</v>
      </c>
    </row>
    <row r="4223" spans="1:8" x14ac:dyDescent="0.2">
      <c r="A4223" s="167" t="s">
        <v>6073</v>
      </c>
      <c r="B4223" s="163" t="s">
        <v>1368</v>
      </c>
      <c r="C4223" s="164" t="s">
        <v>1369</v>
      </c>
      <c r="D4223">
        <v>69.599999999999994</v>
      </c>
      <c r="E4223" s="4">
        <v>5729</v>
      </c>
      <c r="F4223">
        <f t="shared" si="130"/>
        <v>2</v>
      </c>
      <c r="G4223" s="6">
        <f t="shared" si="131"/>
        <v>1.195804741189294</v>
      </c>
      <c r="H4223" s="4">
        <f>E4223*G4223*Inputs!$B$4/SUMPRODUCT($E$5:$E$6785,$G$5:$G$6785)</f>
        <v>3164.4701688926821</v>
      </c>
    </row>
    <row r="4224" spans="1:8" x14ac:dyDescent="0.2">
      <c r="A4224" s="167" t="s">
        <v>6073</v>
      </c>
      <c r="B4224" s="163" t="s">
        <v>1370</v>
      </c>
      <c r="C4224" s="164" t="s">
        <v>1371</v>
      </c>
      <c r="D4224">
        <v>80.599999999999994</v>
      </c>
      <c r="E4224" s="4">
        <v>6373</v>
      </c>
      <c r="F4224">
        <f t="shared" si="130"/>
        <v>3</v>
      </c>
      <c r="G4224" s="6">
        <f t="shared" si="131"/>
        <v>1.4299489790507947</v>
      </c>
      <c r="H4224" s="4">
        <f>E4224*G4224*Inputs!$B$4/SUMPRODUCT($E$5:$E$6785,$G$5:$G$6785)</f>
        <v>4209.4598660785205</v>
      </c>
    </row>
    <row r="4225" spans="1:8" x14ac:dyDescent="0.2">
      <c r="A4225" s="167" t="s">
        <v>6073</v>
      </c>
      <c r="B4225" s="163" t="s">
        <v>1372</v>
      </c>
      <c r="C4225" s="164" t="s">
        <v>1373</v>
      </c>
      <c r="D4225">
        <v>75.599999999999994</v>
      </c>
      <c r="E4225" s="4">
        <v>6063</v>
      </c>
      <c r="F4225">
        <f t="shared" si="130"/>
        <v>3</v>
      </c>
      <c r="G4225" s="6">
        <f t="shared" si="131"/>
        <v>1.4299489790507947</v>
      </c>
      <c r="H4225" s="4">
        <f>E4225*G4225*Inputs!$B$4/SUMPRODUCT($E$5:$E$6785,$G$5:$G$6785)</f>
        <v>4004.7003244993048</v>
      </c>
    </row>
    <row r="4226" spans="1:8" x14ac:dyDescent="0.2">
      <c r="A4226" s="167" t="s">
        <v>6073</v>
      </c>
      <c r="B4226" s="163" t="s">
        <v>1374</v>
      </c>
      <c r="C4226" s="164" t="s">
        <v>1375</v>
      </c>
      <c r="D4226">
        <v>111.4</v>
      </c>
      <c r="E4226" s="4">
        <v>5610</v>
      </c>
      <c r="F4226">
        <f t="shared" si="130"/>
        <v>5</v>
      </c>
      <c r="G4226" s="6">
        <f t="shared" si="131"/>
        <v>2.0447540826884101</v>
      </c>
      <c r="H4226" s="4">
        <f>E4226*G4226*Inputs!$B$4/SUMPRODUCT($E$5:$E$6785,$G$5:$G$6785)</f>
        <v>5298.6576212713771</v>
      </c>
    </row>
    <row r="4227" spans="1:8" x14ac:dyDescent="0.2">
      <c r="A4227" s="167" t="s">
        <v>6073</v>
      </c>
      <c r="B4227" s="163" t="s">
        <v>1376</v>
      </c>
      <c r="C4227" s="164" t="s">
        <v>1377</v>
      </c>
      <c r="D4227">
        <v>89.7</v>
      </c>
      <c r="E4227" s="4">
        <v>11734</v>
      </c>
      <c r="F4227">
        <f t="shared" si="130"/>
        <v>4</v>
      </c>
      <c r="G4227" s="6">
        <f t="shared" si="131"/>
        <v>1.7099397688077311</v>
      </c>
      <c r="H4227" s="4">
        <f>E4227*G4227*Inputs!$B$4/SUMPRODUCT($E$5:$E$6785,$G$5:$G$6785)</f>
        <v>9268.0594224001306</v>
      </c>
    </row>
    <row r="4228" spans="1:8" x14ac:dyDescent="0.2">
      <c r="A4228" s="167" t="s">
        <v>6073</v>
      </c>
      <c r="B4228" s="163" t="s">
        <v>1378</v>
      </c>
      <c r="C4228" s="164" t="s">
        <v>1379</v>
      </c>
      <c r="D4228">
        <v>76.900000000000006</v>
      </c>
      <c r="E4228" s="4">
        <v>6387</v>
      </c>
      <c r="F4228">
        <f t="shared" si="130"/>
        <v>3</v>
      </c>
      <c r="G4228" s="6">
        <f t="shared" si="131"/>
        <v>1.4299489790507947</v>
      </c>
      <c r="H4228" s="4">
        <f>E4228*G4228*Inputs!$B$4/SUMPRODUCT($E$5:$E$6785,$G$5:$G$6785)</f>
        <v>4218.7070711820979</v>
      </c>
    </row>
    <row r="4229" spans="1:8" x14ac:dyDescent="0.2">
      <c r="A4229" s="167" t="s">
        <v>6073</v>
      </c>
      <c r="B4229" s="163" t="s">
        <v>1380</v>
      </c>
      <c r="C4229" s="164" t="s">
        <v>1381</v>
      </c>
      <c r="D4229">
        <v>78.900000000000006</v>
      </c>
      <c r="E4229" s="4">
        <v>5805</v>
      </c>
      <c r="F4229">
        <f t="shared" si="130"/>
        <v>3</v>
      </c>
      <c r="G4229" s="6">
        <f t="shared" si="131"/>
        <v>1.4299489790507947</v>
      </c>
      <c r="H4229" s="4">
        <f>E4229*G4229*Inputs!$B$4/SUMPRODUCT($E$5:$E$6785,$G$5:$G$6785)</f>
        <v>3834.2875447333768</v>
      </c>
    </row>
    <row r="4230" spans="1:8" x14ac:dyDescent="0.2">
      <c r="A4230" s="167" t="s">
        <v>6073</v>
      </c>
      <c r="B4230" s="163" t="s">
        <v>1382</v>
      </c>
      <c r="C4230" s="164" t="s">
        <v>1383</v>
      </c>
      <c r="D4230">
        <v>55.9</v>
      </c>
      <c r="E4230" s="4">
        <v>7248</v>
      </c>
      <c r="F4230">
        <f t="shared" ref="F4230:F4293" si="132">VLOOKUP(D4230,$K$5:$L$15,2)</f>
        <v>1</v>
      </c>
      <c r="G4230" s="6">
        <f t="shared" ref="G4230:G4293" si="133">VLOOKUP(F4230,$L$5:$M$15,2,0)</f>
        <v>1</v>
      </c>
      <c r="H4230" s="4">
        <f>E4230*G4230*Inputs!$B$4/SUMPRODUCT($E$5:$E$6785,$G$5:$G$6785)</f>
        <v>3347.9587420175044</v>
      </c>
    </row>
    <row r="4231" spans="1:8" x14ac:dyDescent="0.2">
      <c r="A4231" s="167" t="s">
        <v>6073</v>
      </c>
      <c r="B4231" s="163" t="s">
        <v>1384</v>
      </c>
      <c r="C4231" s="164" t="s">
        <v>1385</v>
      </c>
      <c r="D4231">
        <v>78.7</v>
      </c>
      <c r="E4231" s="4">
        <v>9331</v>
      </c>
      <c r="F4231">
        <f t="shared" si="132"/>
        <v>3</v>
      </c>
      <c r="G4231" s="6">
        <f t="shared" si="133"/>
        <v>1.4299489790507947</v>
      </c>
      <c r="H4231" s="4">
        <f>E4231*G4231*Inputs!$B$4/SUMPRODUCT($E$5:$E$6785,$G$5:$G$6785)</f>
        <v>6163.2622015343904</v>
      </c>
    </row>
    <row r="4232" spans="1:8" x14ac:dyDescent="0.2">
      <c r="A4232" s="167" t="s">
        <v>6073</v>
      </c>
      <c r="B4232" s="163" t="s">
        <v>1386</v>
      </c>
      <c r="C4232" s="164" t="s">
        <v>1387</v>
      </c>
      <c r="D4232">
        <v>68.599999999999994</v>
      </c>
      <c r="E4232" s="4">
        <v>7280</v>
      </c>
      <c r="F4232">
        <f t="shared" si="132"/>
        <v>2</v>
      </c>
      <c r="G4232" s="6">
        <f t="shared" si="133"/>
        <v>1.195804741189294</v>
      </c>
      <c r="H4232" s="4">
        <f>E4232*G4232*Inputs!$B$4/SUMPRODUCT($E$5:$E$6785,$G$5:$G$6785)</f>
        <v>4021.1804554963746</v>
      </c>
    </row>
    <row r="4233" spans="1:8" x14ac:dyDescent="0.2">
      <c r="A4233" s="167" t="s">
        <v>6073</v>
      </c>
      <c r="B4233" s="163" t="s">
        <v>1388</v>
      </c>
      <c r="C4233" s="164" t="s">
        <v>1389</v>
      </c>
      <c r="D4233">
        <v>73.400000000000006</v>
      </c>
      <c r="E4233" s="4">
        <v>7518</v>
      </c>
      <c r="F4233">
        <f t="shared" si="132"/>
        <v>2</v>
      </c>
      <c r="G4233" s="6">
        <f t="shared" si="133"/>
        <v>1.195804741189294</v>
      </c>
      <c r="H4233" s="4">
        <f>E4233*G4233*Inputs!$B$4/SUMPRODUCT($E$5:$E$6785,$G$5:$G$6785)</f>
        <v>4152.6421242337556</v>
      </c>
    </row>
    <row r="4234" spans="1:8" x14ac:dyDescent="0.2">
      <c r="A4234" s="167" t="s">
        <v>6073</v>
      </c>
      <c r="B4234" s="163" t="s">
        <v>1390</v>
      </c>
      <c r="C4234" s="164" t="s">
        <v>1640</v>
      </c>
      <c r="D4234">
        <v>86.1</v>
      </c>
      <c r="E4234" s="4">
        <v>7447</v>
      </c>
      <c r="F4234">
        <f t="shared" si="132"/>
        <v>3</v>
      </c>
      <c r="G4234" s="6">
        <f t="shared" si="133"/>
        <v>1.4299489790507947</v>
      </c>
      <c r="H4234" s="4">
        <f>E4234*G4234*Inputs!$B$4/SUMPRODUCT($E$5:$E$6785,$G$5:$G$6785)</f>
        <v>4918.8526004529649</v>
      </c>
    </row>
    <row r="4235" spans="1:8" x14ac:dyDescent="0.2">
      <c r="A4235" s="167" t="s">
        <v>6073</v>
      </c>
      <c r="B4235" s="163" t="s">
        <v>1641</v>
      </c>
      <c r="C4235" s="164" t="s">
        <v>1642</v>
      </c>
      <c r="D4235">
        <v>68.2</v>
      </c>
      <c r="E4235" s="4">
        <v>6855</v>
      </c>
      <c r="F4235">
        <f t="shared" si="132"/>
        <v>2</v>
      </c>
      <c r="G4235" s="6">
        <f t="shared" si="133"/>
        <v>1.195804741189294</v>
      </c>
      <c r="H4235" s="4">
        <f>E4235*G4235*Inputs!$B$4/SUMPRODUCT($E$5:$E$6785,$G$5:$G$6785)</f>
        <v>3786.4274756081936</v>
      </c>
    </row>
    <row r="4236" spans="1:8" x14ac:dyDescent="0.2">
      <c r="A4236" s="167" t="s">
        <v>6073</v>
      </c>
      <c r="B4236" s="163" t="s">
        <v>1643</v>
      </c>
      <c r="C4236" s="164" t="s">
        <v>1644</v>
      </c>
      <c r="D4236">
        <v>75</v>
      </c>
      <c r="E4236" s="4">
        <v>6360</v>
      </c>
      <c r="F4236">
        <f t="shared" si="132"/>
        <v>3</v>
      </c>
      <c r="G4236" s="6">
        <f t="shared" si="133"/>
        <v>1.4299489790507947</v>
      </c>
      <c r="H4236" s="4">
        <f>E4236*G4236*Inputs!$B$4/SUMPRODUCT($E$5:$E$6785,$G$5:$G$6785)</f>
        <v>4200.8731756251982</v>
      </c>
    </row>
    <row r="4237" spans="1:8" x14ac:dyDescent="0.2">
      <c r="A4237" s="167" t="s">
        <v>6073</v>
      </c>
      <c r="B4237" s="163" t="s">
        <v>1645</v>
      </c>
      <c r="C4237" s="164" t="s">
        <v>1646</v>
      </c>
      <c r="D4237">
        <v>76.900000000000006</v>
      </c>
      <c r="E4237" s="4">
        <v>12210</v>
      </c>
      <c r="F4237">
        <f t="shared" si="132"/>
        <v>3</v>
      </c>
      <c r="G4237" s="6">
        <f t="shared" si="133"/>
        <v>1.4299489790507947</v>
      </c>
      <c r="H4237" s="4">
        <f>E4237*G4237*Inputs!$B$4/SUMPRODUCT($E$5:$E$6785,$G$5:$G$6785)</f>
        <v>8064.8838796200735</v>
      </c>
    </row>
    <row r="4238" spans="1:8" x14ac:dyDescent="0.2">
      <c r="A4238" s="167" t="s">
        <v>6073</v>
      </c>
      <c r="B4238" s="163" t="s">
        <v>1647</v>
      </c>
      <c r="C4238" s="164" t="s">
        <v>1648</v>
      </c>
      <c r="D4238">
        <v>92.7</v>
      </c>
      <c r="E4238" s="4">
        <v>6259</v>
      </c>
      <c r="F4238">
        <f t="shared" si="132"/>
        <v>4</v>
      </c>
      <c r="G4238" s="6">
        <f t="shared" si="133"/>
        <v>1.7099397688077311</v>
      </c>
      <c r="H4238" s="4">
        <f>E4238*G4238*Inputs!$B$4/SUMPRODUCT($E$5:$E$6785,$G$5:$G$6785)</f>
        <v>4943.6495589570823</v>
      </c>
    </row>
    <row r="4239" spans="1:8" x14ac:dyDescent="0.2">
      <c r="A4239" s="167" t="s">
        <v>6073</v>
      </c>
      <c r="B4239" s="163" t="s">
        <v>1649</v>
      </c>
      <c r="C4239" s="164" t="s">
        <v>1650</v>
      </c>
      <c r="D4239">
        <v>65.2</v>
      </c>
      <c r="E4239" s="4">
        <v>6414</v>
      </c>
      <c r="F4239">
        <f t="shared" si="132"/>
        <v>2</v>
      </c>
      <c r="G4239" s="6">
        <f t="shared" si="133"/>
        <v>1.195804741189294</v>
      </c>
      <c r="H4239" s="4">
        <f>E4239*G4239*Inputs!$B$4/SUMPRODUCT($E$5:$E$6785,$G$5:$G$6785)</f>
        <v>3542.8367364771625</v>
      </c>
    </row>
    <row r="4240" spans="1:8" x14ac:dyDescent="0.2">
      <c r="A4240" s="167" t="s">
        <v>1653</v>
      </c>
      <c r="B4240" s="163" t="s">
        <v>1651</v>
      </c>
      <c r="C4240" s="164" t="s">
        <v>1652</v>
      </c>
      <c r="D4240">
        <v>72.7</v>
      </c>
      <c r="E4240" s="4">
        <v>5886</v>
      </c>
      <c r="F4240">
        <f t="shared" si="132"/>
        <v>2</v>
      </c>
      <c r="G4240" s="6">
        <f t="shared" si="133"/>
        <v>1.195804741189294</v>
      </c>
      <c r="H4240" s="4">
        <f>E4240*G4240*Inputs!$B$4/SUMPRODUCT($E$5:$E$6785,$G$5:$G$6785)</f>
        <v>3251.1906814631398</v>
      </c>
    </row>
    <row r="4241" spans="1:8" x14ac:dyDescent="0.2">
      <c r="A4241" s="167" t="s">
        <v>1653</v>
      </c>
      <c r="B4241" s="163" t="s">
        <v>1654</v>
      </c>
      <c r="C4241" s="164" t="s">
        <v>1655</v>
      </c>
      <c r="D4241">
        <v>75.5</v>
      </c>
      <c r="E4241" s="4">
        <v>7637</v>
      </c>
      <c r="F4241">
        <f t="shared" si="132"/>
        <v>3</v>
      </c>
      <c r="G4241" s="6">
        <f t="shared" si="133"/>
        <v>1.4299489790507947</v>
      </c>
      <c r="H4241" s="4">
        <f>E4241*G4241*Inputs!$B$4/SUMPRODUCT($E$5:$E$6785,$G$5:$G$6785)</f>
        <v>5044.3503840015164</v>
      </c>
    </row>
    <row r="4242" spans="1:8" x14ac:dyDescent="0.2">
      <c r="A4242" s="167" t="s">
        <v>1653</v>
      </c>
      <c r="B4242" s="163" t="s">
        <v>1656</v>
      </c>
      <c r="C4242" s="164" t="s">
        <v>1657</v>
      </c>
      <c r="D4242">
        <v>61.7</v>
      </c>
      <c r="E4242" s="4">
        <v>6867</v>
      </c>
      <c r="F4242">
        <f t="shared" si="132"/>
        <v>1</v>
      </c>
      <c r="G4242" s="6">
        <f t="shared" si="133"/>
        <v>1</v>
      </c>
      <c r="H4242" s="4">
        <f>E4242*G4242*Inputs!$B$4/SUMPRODUCT($E$5:$E$6785,$G$5:$G$6785)</f>
        <v>3171.9691889395972</v>
      </c>
    </row>
    <row r="4243" spans="1:8" x14ac:dyDescent="0.2">
      <c r="A4243" s="167" t="s">
        <v>1653</v>
      </c>
      <c r="B4243" s="163" t="s">
        <v>1658</v>
      </c>
      <c r="C4243" s="164" t="s">
        <v>1659</v>
      </c>
      <c r="D4243">
        <v>54.5</v>
      </c>
      <c r="E4243" s="4">
        <v>5534</v>
      </c>
      <c r="F4243">
        <f t="shared" si="132"/>
        <v>1</v>
      </c>
      <c r="G4243" s="6">
        <f t="shared" si="133"/>
        <v>1</v>
      </c>
      <c r="H4243" s="4">
        <f>E4243*G4243*Inputs!$B$4/SUMPRODUCT($E$5:$E$6785,$G$5:$G$6785)</f>
        <v>2556.2367105856606</v>
      </c>
    </row>
    <row r="4244" spans="1:8" x14ac:dyDescent="0.2">
      <c r="A4244" s="167" t="s">
        <v>1653</v>
      </c>
      <c r="B4244" s="163" t="s">
        <v>1660</v>
      </c>
      <c r="C4244" s="164" t="s">
        <v>1661</v>
      </c>
      <c r="D4244">
        <v>124.7</v>
      </c>
      <c r="E4244" s="4">
        <v>6186</v>
      </c>
      <c r="F4244">
        <f t="shared" si="132"/>
        <v>7</v>
      </c>
      <c r="G4244" s="6">
        <f t="shared" si="133"/>
        <v>2.9238940129502371</v>
      </c>
      <c r="H4244" s="4">
        <f>E4244*G4244*Inputs!$B$4/SUMPRODUCT($E$5:$E$6785,$G$5:$G$6785)</f>
        <v>8354.7499118811756</v>
      </c>
    </row>
    <row r="4245" spans="1:8" x14ac:dyDescent="0.2">
      <c r="A4245" s="167" t="s">
        <v>1653</v>
      </c>
      <c r="B4245" s="163" t="s">
        <v>1662</v>
      </c>
      <c r="C4245" s="164" t="s">
        <v>1663</v>
      </c>
      <c r="D4245">
        <v>93</v>
      </c>
      <c r="E4245" s="4">
        <v>8828</v>
      </c>
      <c r="F4245">
        <f t="shared" si="132"/>
        <v>4</v>
      </c>
      <c r="G4245" s="6">
        <f t="shared" si="133"/>
        <v>1.7099397688077311</v>
      </c>
      <c r="H4245" s="4">
        <f>E4245*G4245*Inputs!$B$4/SUMPRODUCT($E$5:$E$6785,$G$5:$G$6785)</f>
        <v>6972.7653469361121</v>
      </c>
    </row>
    <row r="4246" spans="1:8" x14ac:dyDescent="0.2">
      <c r="A4246" s="167" t="s">
        <v>1653</v>
      </c>
      <c r="B4246" s="163" t="s">
        <v>1664</v>
      </c>
      <c r="C4246" s="164" t="s">
        <v>1665</v>
      </c>
      <c r="D4246">
        <v>61.6</v>
      </c>
      <c r="E4246" s="4">
        <v>6364</v>
      </c>
      <c r="F4246">
        <f t="shared" si="132"/>
        <v>1</v>
      </c>
      <c r="G4246" s="6">
        <f t="shared" si="133"/>
        <v>1</v>
      </c>
      <c r="H4246" s="4">
        <f>E4246*G4246*Inputs!$B$4/SUMPRODUCT($E$5:$E$6785,$G$5:$G$6785)</f>
        <v>2939.6260256897622</v>
      </c>
    </row>
    <row r="4247" spans="1:8" x14ac:dyDescent="0.2">
      <c r="A4247" s="167" t="s">
        <v>1653</v>
      </c>
      <c r="B4247" s="163" t="s">
        <v>1666</v>
      </c>
      <c r="C4247" s="164" t="s">
        <v>1667</v>
      </c>
      <c r="D4247">
        <v>56.4</v>
      </c>
      <c r="E4247" s="4">
        <v>6699</v>
      </c>
      <c r="F4247">
        <f t="shared" si="132"/>
        <v>1</v>
      </c>
      <c r="G4247" s="6">
        <f t="shared" si="133"/>
        <v>1</v>
      </c>
      <c r="H4247" s="4">
        <f>E4247*G4247*Inputs!$B$4/SUMPRODUCT($E$5:$E$6785,$G$5:$G$6785)</f>
        <v>3094.3674962438272</v>
      </c>
    </row>
    <row r="4248" spans="1:8" x14ac:dyDescent="0.2">
      <c r="A4248" s="167" t="s">
        <v>1653</v>
      </c>
      <c r="B4248" s="163" t="s">
        <v>1668</v>
      </c>
      <c r="C4248" s="164" t="s">
        <v>1669</v>
      </c>
      <c r="D4248">
        <v>62.9</v>
      </c>
      <c r="E4248" s="4">
        <v>7546</v>
      </c>
      <c r="F4248">
        <f t="shared" si="132"/>
        <v>2</v>
      </c>
      <c r="G4248" s="6">
        <f t="shared" si="133"/>
        <v>1.195804741189294</v>
      </c>
      <c r="H4248" s="4">
        <f>E4248*G4248*Inputs!$B$4/SUMPRODUCT($E$5:$E$6785,$G$5:$G$6785)</f>
        <v>4168.108202908742</v>
      </c>
    </row>
    <row r="4249" spans="1:8" x14ac:dyDescent="0.2">
      <c r="A4249" s="167" t="s">
        <v>1653</v>
      </c>
      <c r="B4249" s="163" t="s">
        <v>1670</v>
      </c>
      <c r="C4249" s="164" t="s">
        <v>1671</v>
      </c>
      <c r="D4249">
        <v>63.6</v>
      </c>
      <c r="E4249" s="4">
        <v>7682</v>
      </c>
      <c r="F4249">
        <f t="shared" si="132"/>
        <v>2</v>
      </c>
      <c r="G4249" s="6">
        <f t="shared" si="133"/>
        <v>1.195804741189294</v>
      </c>
      <c r="H4249" s="4">
        <f>E4249*G4249*Inputs!$B$4/SUMPRODUCT($E$5:$E$6785,$G$5:$G$6785)</f>
        <v>4243.2291564729603</v>
      </c>
    </row>
    <row r="4250" spans="1:8" x14ac:dyDescent="0.2">
      <c r="A4250" s="167" t="s">
        <v>1653</v>
      </c>
      <c r="B4250" s="163" t="s">
        <v>1672</v>
      </c>
      <c r="C4250" s="164" t="s">
        <v>1673</v>
      </c>
      <c r="D4250">
        <v>52.3</v>
      </c>
      <c r="E4250" s="4">
        <v>7002</v>
      </c>
      <c r="F4250">
        <f t="shared" si="132"/>
        <v>1</v>
      </c>
      <c r="G4250" s="6">
        <f t="shared" si="133"/>
        <v>1</v>
      </c>
      <c r="H4250" s="4">
        <f>E4250*G4250*Inputs!$B$4/SUMPRODUCT($E$5:$E$6785,$G$5:$G$6785)</f>
        <v>3234.3276919986984</v>
      </c>
    </row>
    <row r="4251" spans="1:8" x14ac:dyDescent="0.2">
      <c r="A4251" s="167" t="s">
        <v>1653</v>
      </c>
      <c r="B4251" s="163" t="s">
        <v>1674</v>
      </c>
      <c r="C4251" s="164" t="s">
        <v>1675</v>
      </c>
      <c r="D4251">
        <v>50.4</v>
      </c>
      <c r="E4251" s="4">
        <v>6027</v>
      </c>
      <c r="F4251">
        <f t="shared" si="132"/>
        <v>1</v>
      </c>
      <c r="G4251" s="6">
        <f t="shared" si="133"/>
        <v>1</v>
      </c>
      <c r="H4251" s="4">
        <f>E4251*G4251*Inputs!$B$4/SUMPRODUCT($E$5:$E$6785,$G$5:$G$6785)</f>
        <v>2783.9607254607477</v>
      </c>
    </row>
    <row r="4252" spans="1:8" x14ac:dyDescent="0.2">
      <c r="A4252" s="167" t="s">
        <v>1653</v>
      </c>
      <c r="B4252" s="163" t="s">
        <v>1676</v>
      </c>
      <c r="C4252" s="164" t="s">
        <v>1677</v>
      </c>
      <c r="D4252">
        <v>73.900000000000006</v>
      </c>
      <c r="E4252" s="4">
        <v>7524</v>
      </c>
      <c r="F4252">
        <f t="shared" si="132"/>
        <v>2</v>
      </c>
      <c r="G4252" s="6">
        <f t="shared" si="133"/>
        <v>1.195804741189294</v>
      </c>
      <c r="H4252" s="4">
        <f>E4252*G4252*Inputs!$B$4/SUMPRODUCT($E$5:$E$6785,$G$5:$G$6785)</f>
        <v>4155.956283949824</v>
      </c>
    </row>
    <row r="4253" spans="1:8" x14ac:dyDescent="0.2">
      <c r="A4253" s="167" t="s">
        <v>1653</v>
      </c>
      <c r="B4253" s="163" t="s">
        <v>1678</v>
      </c>
      <c r="C4253" s="164" t="s">
        <v>1679</v>
      </c>
      <c r="D4253">
        <v>59.2</v>
      </c>
      <c r="E4253" s="4">
        <v>5391</v>
      </c>
      <c r="F4253">
        <f t="shared" si="132"/>
        <v>1</v>
      </c>
      <c r="G4253" s="6">
        <f t="shared" si="133"/>
        <v>1</v>
      </c>
      <c r="H4253" s="4">
        <f>E4253*G4253*Inputs!$B$4/SUMPRODUCT($E$5:$E$6785,$G$5:$G$6785)</f>
        <v>2490.182888826761</v>
      </c>
    </row>
    <row r="4254" spans="1:8" x14ac:dyDescent="0.2">
      <c r="A4254" s="167" t="s">
        <v>1653</v>
      </c>
      <c r="B4254" s="163" t="s">
        <v>1680</v>
      </c>
      <c r="C4254" s="164" t="s">
        <v>1681</v>
      </c>
      <c r="D4254">
        <v>82.7</v>
      </c>
      <c r="E4254" s="4">
        <v>7404</v>
      </c>
      <c r="F4254">
        <f t="shared" si="132"/>
        <v>3</v>
      </c>
      <c r="G4254" s="6">
        <f t="shared" si="133"/>
        <v>1.4299489790507947</v>
      </c>
      <c r="H4254" s="4">
        <f>E4254*G4254*Inputs!$B$4/SUMPRODUCT($E$5:$E$6785,$G$5:$G$6785)</f>
        <v>4890.4504704919764</v>
      </c>
    </row>
    <row r="4255" spans="1:8" x14ac:dyDescent="0.2">
      <c r="A4255" s="167" t="s">
        <v>1653</v>
      </c>
      <c r="B4255" s="163" t="s">
        <v>1682</v>
      </c>
      <c r="C4255" s="164" t="s">
        <v>1683</v>
      </c>
      <c r="D4255">
        <v>71.7</v>
      </c>
      <c r="E4255" s="4">
        <v>6362</v>
      </c>
      <c r="F4255">
        <f t="shared" si="132"/>
        <v>2</v>
      </c>
      <c r="G4255" s="6">
        <f t="shared" si="133"/>
        <v>1.195804741189294</v>
      </c>
      <c r="H4255" s="4">
        <f>E4255*G4255*Inputs!$B$4/SUMPRODUCT($E$5:$E$6785,$G$5:$G$6785)</f>
        <v>3514.114018937903</v>
      </c>
    </row>
    <row r="4256" spans="1:8" x14ac:dyDescent="0.2">
      <c r="A4256" s="167" t="s">
        <v>1653</v>
      </c>
      <c r="B4256" s="163" t="s">
        <v>1684</v>
      </c>
      <c r="C4256" s="164" t="s">
        <v>1685</v>
      </c>
      <c r="D4256">
        <v>81.3</v>
      </c>
      <c r="E4256" s="4">
        <v>6815</v>
      </c>
      <c r="F4256">
        <f t="shared" si="132"/>
        <v>3</v>
      </c>
      <c r="G4256" s="6">
        <f t="shared" si="133"/>
        <v>1.4299489790507947</v>
      </c>
      <c r="H4256" s="4">
        <f>E4256*G4256*Inputs!$B$4/SUMPRODUCT($E$5:$E$6785,$G$5:$G$6785)</f>
        <v>4501.4073414914665</v>
      </c>
    </row>
    <row r="4257" spans="1:8" x14ac:dyDescent="0.2">
      <c r="A4257" s="167" t="s">
        <v>1653</v>
      </c>
      <c r="B4257" s="163" t="s">
        <v>1686</v>
      </c>
      <c r="C4257" s="164" t="s">
        <v>1687</v>
      </c>
      <c r="D4257">
        <v>55</v>
      </c>
      <c r="E4257" s="4">
        <v>8895</v>
      </c>
      <c r="F4257">
        <f t="shared" si="132"/>
        <v>1</v>
      </c>
      <c r="G4257" s="6">
        <f t="shared" si="133"/>
        <v>1</v>
      </c>
      <c r="H4257" s="4">
        <f>E4257*G4257*Inputs!$B$4/SUMPRODUCT($E$5:$E$6785,$G$5:$G$6785)</f>
        <v>4108.7324793385351</v>
      </c>
    </row>
    <row r="4258" spans="1:8" x14ac:dyDescent="0.2">
      <c r="A4258" s="167" t="s">
        <v>1653</v>
      </c>
      <c r="B4258" s="163" t="s">
        <v>1688</v>
      </c>
      <c r="C4258" s="164" t="s">
        <v>1689</v>
      </c>
      <c r="D4258">
        <v>64.400000000000006</v>
      </c>
      <c r="E4258" s="4">
        <v>10481</v>
      </c>
      <c r="F4258">
        <f t="shared" si="132"/>
        <v>2</v>
      </c>
      <c r="G4258" s="6">
        <f t="shared" si="133"/>
        <v>1.195804741189294</v>
      </c>
      <c r="H4258" s="4">
        <f>E4258*G4258*Inputs!$B$4/SUMPRODUCT($E$5:$E$6785,$G$5:$G$6785)</f>
        <v>5789.2846640188882</v>
      </c>
    </row>
    <row r="4259" spans="1:8" x14ac:dyDescent="0.2">
      <c r="A4259" s="167" t="s">
        <v>1653</v>
      </c>
      <c r="B4259" s="163" t="s">
        <v>1690</v>
      </c>
      <c r="C4259" s="164" t="s">
        <v>1691</v>
      </c>
      <c r="D4259">
        <v>88.5</v>
      </c>
      <c r="E4259" s="4">
        <v>6913</v>
      </c>
      <c r="F4259">
        <f t="shared" si="132"/>
        <v>4</v>
      </c>
      <c r="G4259" s="6">
        <f t="shared" si="133"/>
        <v>1.7099397688077311</v>
      </c>
      <c r="H4259" s="4">
        <f>E4259*G4259*Inputs!$B$4/SUMPRODUCT($E$5:$E$6785,$G$5:$G$6785)</f>
        <v>5460.2092029190471</v>
      </c>
    </row>
    <row r="4260" spans="1:8" x14ac:dyDescent="0.2">
      <c r="A4260" s="167" t="s">
        <v>1653</v>
      </c>
      <c r="B4260" s="163" t="s">
        <v>1692</v>
      </c>
      <c r="C4260" s="164" t="s">
        <v>1693</v>
      </c>
      <c r="D4260">
        <v>65.3</v>
      </c>
      <c r="E4260" s="4">
        <v>8755</v>
      </c>
      <c r="F4260">
        <f t="shared" si="132"/>
        <v>2</v>
      </c>
      <c r="G4260" s="6">
        <f t="shared" si="133"/>
        <v>1.195804741189294</v>
      </c>
      <c r="H4260" s="4">
        <f>E4260*G4260*Inputs!$B$4/SUMPRODUCT($E$5:$E$6785,$G$5:$G$6785)</f>
        <v>4835.9113856965323</v>
      </c>
    </row>
    <row r="4261" spans="1:8" x14ac:dyDescent="0.2">
      <c r="A4261" s="167" t="s">
        <v>1653</v>
      </c>
      <c r="B4261" s="163" t="s">
        <v>1694</v>
      </c>
      <c r="C4261" s="164" t="s">
        <v>1695</v>
      </c>
      <c r="D4261">
        <v>74.400000000000006</v>
      </c>
      <c r="E4261" s="4">
        <v>6439</v>
      </c>
      <c r="F4261">
        <f t="shared" si="132"/>
        <v>3</v>
      </c>
      <c r="G4261" s="6">
        <f t="shared" si="133"/>
        <v>1.4299489790507947</v>
      </c>
      <c r="H4261" s="4">
        <f>E4261*G4261*Inputs!$B$4/SUMPRODUCT($E$5:$E$6785,$G$5:$G$6785)</f>
        <v>4253.0538329953852</v>
      </c>
    </row>
    <row r="4262" spans="1:8" x14ac:dyDescent="0.2">
      <c r="A4262" s="167" t="s">
        <v>1653</v>
      </c>
      <c r="B4262" s="163" t="s">
        <v>1696</v>
      </c>
      <c r="C4262" s="164" t="s">
        <v>1697</v>
      </c>
      <c r="D4262">
        <v>84.9</v>
      </c>
      <c r="E4262" s="4">
        <v>9442</v>
      </c>
      <c r="F4262">
        <f t="shared" si="132"/>
        <v>3</v>
      </c>
      <c r="G4262" s="6">
        <f t="shared" si="133"/>
        <v>1.4299489790507947</v>
      </c>
      <c r="H4262" s="4">
        <f>E4262*G4262*Inputs!$B$4/SUMPRODUCT($E$5:$E$6785,$G$5:$G$6785)</f>
        <v>6236.5793277127541</v>
      </c>
    </row>
    <row r="4263" spans="1:8" x14ac:dyDescent="0.2">
      <c r="A4263" s="167" t="s">
        <v>1653</v>
      </c>
      <c r="B4263" s="163" t="s">
        <v>1698</v>
      </c>
      <c r="C4263" s="164" t="s">
        <v>1699</v>
      </c>
      <c r="D4263">
        <v>54.3</v>
      </c>
      <c r="E4263" s="4">
        <v>6908</v>
      </c>
      <c r="F4263">
        <f t="shared" si="132"/>
        <v>1</v>
      </c>
      <c r="G4263" s="6">
        <f t="shared" si="133"/>
        <v>1</v>
      </c>
      <c r="H4263" s="4">
        <f>E4263*G4263*Inputs!$B$4/SUMPRODUCT($E$5:$E$6785,$G$5:$G$6785)</f>
        <v>3190.9076972760649</v>
      </c>
    </row>
    <row r="4264" spans="1:8" x14ac:dyDescent="0.2">
      <c r="A4264" s="167" t="s">
        <v>1653</v>
      </c>
      <c r="B4264" s="163" t="s">
        <v>1700</v>
      </c>
      <c r="C4264" s="164" t="s">
        <v>1701</v>
      </c>
      <c r="D4264">
        <v>52.9</v>
      </c>
      <c r="E4264" s="4">
        <v>9483</v>
      </c>
      <c r="F4264">
        <f t="shared" si="132"/>
        <v>1</v>
      </c>
      <c r="G4264" s="6">
        <f t="shared" si="133"/>
        <v>1</v>
      </c>
      <c r="H4264" s="4">
        <f>E4264*G4264*Inputs!$B$4/SUMPRODUCT($E$5:$E$6785,$G$5:$G$6785)</f>
        <v>4380.3384037737296</v>
      </c>
    </row>
    <row r="4265" spans="1:8" x14ac:dyDescent="0.2">
      <c r="A4265" s="167" t="s">
        <v>1653</v>
      </c>
      <c r="B4265" s="163" t="s">
        <v>1702</v>
      </c>
      <c r="C4265" s="164" t="s">
        <v>1703</v>
      </c>
      <c r="D4265">
        <v>93.1</v>
      </c>
      <c r="E4265" s="4">
        <v>8838</v>
      </c>
      <c r="F4265">
        <f t="shared" si="132"/>
        <v>4</v>
      </c>
      <c r="G4265" s="6">
        <f t="shared" si="133"/>
        <v>1.7099397688077311</v>
      </c>
      <c r="H4265" s="4">
        <f>E4265*G4265*Inputs!$B$4/SUMPRODUCT($E$5:$E$6785,$G$5:$G$6785)</f>
        <v>6980.6638124401188</v>
      </c>
    </row>
    <row r="4266" spans="1:8" x14ac:dyDescent="0.2">
      <c r="A4266" s="167" t="s">
        <v>1653</v>
      </c>
      <c r="B4266" s="163" t="s">
        <v>1704</v>
      </c>
      <c r="C4266" s="164" t="s">
        <v>1705</v>
      </c>
      <c r="D4266">
        <v>65.5</v>
      </c>
      <c r="E4266" s="4">
        <v>7447</v>
      </c>
      <c r="F4266">
        <f t="shared" si="132"/>
        <v>2</v>
      </c>
      <c r="G4266" s="6">
        <f t="shared" si="133"/>
        <v>1.195804741189294</v>
      </c>
      <c r="H4266" s="4">
        <f>E4266*G4266*Inputs!$B$4/SUMPRODUCT($E$5:$E$6785,$G$5:$G$6785)</f>
        <v>4113.4245675936127</v>
      </c>
    </row>
    <row r="4267" spans="1:8" x14ac:dyDescent="0.2">
      <c r="A4267" s="167" t="s">
        <v>1653</v>
      </c>
      <c r="B4267" s="163" t="s">
        <v>1706</v>
      </c>
      <c r="C4267" s="164" t="s">
        <v>1707</v>
      </c>
      <c r="D4267">
        <v>61.7</v>
      </c>
      <c r="E4267" s="4">
        <v>5741</v>
      </c>
      <c r="F4267">
        <f t="shared" si="132"/>
        <v>1</v>
      </c>
      <c r="G4267" s="6">
        <f t="shared" si="133"/>
        <v>1</v>
      </c>
      <c r="H4267" s="4">
        <f>E4267*G4267*Inputs!$B$4/SUMPRODUCT($E$5:$E$6785,$G$5:$G$6785)</f>
        <v>2651.8530819429484</v>
      </c>
    </row>
    <row r="4268" spans="1:8" x14ac:dyDescent="0.2">
      <c r="A4268" s="167" t="s">
        <v>1653</v>
      </c>
      <c r="B4268" s="163" t="s">
        <v>1708</v>
      </c>
      <c r="C4268" s="164" t="s">
        <v>1709</v>
      </c>
      <c r="D4268">
        <v>69</v>
      </c>
      <c r="E4268" s="4">
        <v>7846</v>
      </c>
      <c r="F4268">
        <f t="shared" si="132"/>
        <v>2</v>
      </c>
      <c r="G4268" s="6">
        <f t="shared" si="133"/>
        <v>1.195804741189294</v>
      </c>
      <c r="H4268" s="4">
        <f>E4268*G4268*Inputs!$B$4/SUMPRODUCT($E$5:$E$6785,$G$5:$G$6785)</f>
        <v>4333.8161887121632</v>
      </c>
    </row>
    <row r="4269" spans="1:8" x14ac:dyDescent="0.2">
      <c r="A4269" s="167" t="s">
        <v>1653</v>
      </c>
      <c r="B4269" s="163" t="s">
        <v>1710</v>
      </c>
      <c r="C4269" s="164" t="s">
        <v>1711</v>
      </c>
      <c r="D4269">
        <v>92</v>
      </c>
      <c r="E4269" s="4">
        <v>8197</v>
      </c>
      <c r="F4269">
        <f t="shared" si="132"/>
        <v>4</v>
      </c>
      <c r="G4269" s="6">
        <f t="shared" si="133"/>
        <v>1.7099397688077311</v>
      </c>
      <c r="H4269" s="4">
        <f>E4269*G4269*Inputs!$B$4/SUMPRODUCT($E$5:$E$6785,$G$5:$G$6785)</f>
        <v>6474.3721736333619</v>
      </c>
    </row>
    <row r="4270" spans="1:8" x14ac:dyDescent="0.2">
      <c r="A4270" s="167" t="s">
        <v>1653</v>
      </c>
      <c r="B4270" s="163" t="s">
        <v>1712</v>
      </c>
      <c r="C4270" s="164" t="s">
        <v>1713</v>
      </c>
      <c r="D4270">
        <v>76.5</v>
      </c>
      <c r="E4270" s="4">
        <v>8065</v>
      </c>
      <c r="F4270">
        <f t="shared" si="132"/>
        <v>3</v>
      </c>
      <c r="G4270" s="6">
        <f t="shared" si="133"/>
        <v>1.4299489790507947</v>
      </c>
      <c r="H4270" s="4">
        <f>E4270*G4270*Inputs!$B$4/SUMPRODUCT($E$5:$E$6785,$G$5:$G$6785)</f>
        <v>5327.0506543108841</v>
      </c>
    </row>
    <row r="4271" spans="1:8" x14ac:dyDescent="0.2">
      <c r="A4271" s="167" t="s">
        <v>1653</v>
      </c>
      <c r="B4271" s="163" t="s">
        <v>1714</v>
      </c>
      <c r="C4271" s="164" t="s">
        <v>1715</v>
      </c>
      <c r="D4271">
        <v>68.599999999999994</v>
      </c>
      <c r="E4271" s="4">
        <v>5469</v>
      </c>
      <c r="F4271">
        <f t="shared" si="132"/>
        <v>2</v>
      </c>
      <c r="G4271" s="6">
        <f t="shared" si="133"/>
        <v>1.195804741189294</v>
      </c>
      <c r="H4271" s="4">
        <f>E4271*G4271*Inputs!$B$4/SUMPRODUCT($E$5:$E$6785,$G$5:$G$6785)</f>
        <v>3020.8565811963836</v>
      </c>
    </row>
    <row r="4272" spans="1:8" x14ac:dyDescent="0.2">
      <c r="A4272" s="167" t="s">
        <v>1653</v>
      </c>
      <c r="B4272" s="163" t="s">
        <v>1716</v>
      </c>
      <c r="C4272" s="164" t="s">
        <v>1717</v>
      </c>
      <c r="D4272">
        <v>75.400000000000006</v>
      </c>
      <c r="E4272" s="4">
        <v>9872</v>
      </c>
      <c r="F4272">
        <f t="shared" si="132"/>
        <v>3</v>
      </c>
      <c r="G4272" s="6">
        <f t="shared" si="133"/>
        <v>1.4299489790507947</v>
      </c>
      <c r="H4272" s="4">
        <f>E4272*G4272*Inputs!$B$4/SUMPRODUCT($E$5:$E$6785,$G$5:$G$6785)</f>
        <v>6520.6006273226349</v>
      </c>
    </row>
    <row r="4273" spans="1:8" x14ac:dyDescent="0.2">
      <c r="A4273" s="167" t="s">
        <v>1653</v>
      </c>
      <c r="B4273" s="163" t="s">
        <v>1718</v>
      </c>
      <c r="C4273" s="164" t="s">
        <v>1719</v>
      </c>
      <c r="D4273">
        <v>71.3</v>
      </c>
      <c r="E4273" s="4">
        <v>9543</v>
      </c>
      <c r="F4273">
        <f t="shared" si="132"/>
        <v>2</v>
      </c>
      <c r="G4273" s="6">
        <f t="shared" si="133"/>
        <v>1.195804741189294</v>
      </c>
      <c r="H4273" s="4">
        <f>E4273*G4273*Inputs!$B$4/SUMPRODUCT($E$5:$E$6785,$G$5:$G$6785)</f>
        <v>5271.1710284068549</v>
      </c>
    </row>
    <row r="4274" spans="1:8" x14ac:dyDescent="0.2">
      <c r="A4274" s="167" t="s">
        <v>1653</v>
      </c>
      <c r="B4274" s="163" t="s">
        <v>1720</v>
      </c>
      <c r="C4274" s="164" t="s">
        <v>1721</v>
      </c>
      <c r="D4274">
        <v>49.3</v>
      </c>
      <c r="E4274" s="4">
        <v>7422</v>
      </c>
      <c r="F4274">
        <f t="shared" si="132"/>
        <v>1</v>
      </c>
      <c r="G4274" s="6">
        <f t="shared" si="133"/>
        <v>1</v>
      </c>
      <c r="H4274" s="4">
        <f>E4274*G4274*Inputs!$B$4/SUMPRODUCT($E$5:$E$6785,$G$5:$G$6785)</f>
        <v>3428.3319237381229</v>
      </c>
    </row>
    <row r="4275" spans="1:8" x14ac:dyDescent="0.2">
      <c r="A4275" s="167" t="s">
        <v>1653</v>
      </c>
      <c r="B4275" s="163" t="s">
        <v>1722</v>
      </c>
      <c r="C4275" s="164" t="s">
        <v>1723</v>
      </c>
      <c r="D4275">
        <v>69.400000000000006</v>
      </c>
      <c r="E4275" s="4">
        <v>9369</v>
      </c>
      <c r="F4275">
        <f t="shared" si="132"/>
        <v>2</v>
      </c>
      <c r="G4275" s="6">
        <f t="shared" si="133"/>
        <v>1.195804741189294</v>
      </c>
      <c r="H4275" s="4">
        <f>E4275*G4275*Inputs!$B$4/SUMPRODUCT($E$5:$E$6785,$G$5:$G$6785)</f>
        <v>5175.0603966408707</v>
      </c>
    </row>
    <row r="4276" spans="1:8" x14ac:dyDescent="0.2">
      <c r="A4276" s="167" t="s">
        <v>1653</v>
      </c>
      <c r="B4276" s="163" t="s">
        <v>1724</v>
      </c>
      <c r="C4276" s="164" t="s">
        <v>1725</v>
      </c>
      <c r="D4276">
        <v>66.599999999999994</v>
      </c>
      <c r="E4276" s="4">
        <v>11365</v>
      </c>
      <c r="F4276">
        <f t="shared" si="132"/>
        <v>2</v>
      </c>
      <c r="G4276" s="6">
        <f t="shared" si="133"/>
        <v>1.195804741189294</v>
      </c>
      <c r="H4276" s="4">
        <f>E4276*G4276*Inputs!$B$4/SUMPRODUCT($E$5:$E$6785,$G$5:$G$6785)</f>
        <v>6277.5708621863041</v>
      </c>
    </row>
    <row r="4277" spans="1:8" x14ac:dyDescent="0.2">
      <c r="A4277" s="167" t="s">
        <v>1653</v>
      </c>
      <c r="B4277" s="163" t="s">
        <v>1726</v>
      </c>
      <c r="C4277" s="164" t="s">
        <v>1727</v>
      </c>
      <c r="D4277">
        <v>60.9</v>
      </c>
      <c r="E4277" s="4">
        <v>6833</v>
      </c>
      <c r="F4277">
        <f t="shared" si="132"/>
        <v>1</v>
      </c>
      <c r="G4277" s="6">
        <f t="shared" si="133"/>
        <v>1</v>
      </c>
      <c r="H4277" s="4">
        <f>E4277*G4277*Inputs!$B$4/SUMPRODUCT($E$5:$E$6785,$G$5:$G$6785)</f>
        <v>3156.2640844654534</v>
      </c>
    </row>
    <row r="4278" spans="1:8" x14ac:dyDescent="0.2">
      <c r="A4278" s="167" t="s">
        <v>1653</v>
      </c>
      <c r="B4278" s="163" t="s">
        <v>1728</v>
      </c>
      <c r="C4278" s="164" t="s">
        <v>1729</v>
      </c>
      <c r="D4278">
        <v>89.5</v>
      </c>
      <c r="E4278" s="4">
        <v>6316</v>
      </c>
      <c r="F4278">
        <f t="shared" si="132"/>
        <v>4</v>
      </c>
      <c r="G4278" s="6">
        <f t="shared" si="133"/>
        <v>1.7099397688077311</v>
      </c>
      <c r="H4278" s="4">
        <f>E4278*G4278*Inputs!$B$4/SUMPRODUCT($E$5:$E$6785,$G$5:$G$6785)</f>
        <v>4988.670812329915</v>
      </c>
    </row>
    <row r="4279" spans="1:8" x14ac:dyDescent="0.2">
      <c r="A4279" s="167" t="s">
        <v>1653</v>
      </c>
      <c r="B4279" s="163" t="s">
        <v>1730</v>
      </c>
      <c r="C4279" s="164" t="s">
        <v>1731</v>
      </c>
      <c r="D4279">
        <v>66.3</v>
      </c>
      <c r="E4279" s="4">
        <v>7214</v>
      </c>
      <c r="F4279">
        <f t="shared" si="132"/>
        <v>2</v>
      </c>
      <c r="G4279" s="6">
        <f t="shared" si="133"/>
        <v>1.195804741189294</v>
      </c>
      <c r="H4279" s="4">
        <f>E4279*G4279*Inputs!$B$4/SUMPRODUCT($E$5:$E$6785,$G$5:$G$6785)</f>
        <v>3984.7246986196219</v>
      </c>
    </row>
    <row r="4280" spans="1:8" x14ac:dyDescent="0.2">
      <c r="A4280" s="167" t="s">
        <v>1653</v>
      </c>
      <c r="B4280" s="163" t="s">
        <v>1732</v>
      </c>
      <c r="C4280" s="164" t="s">
        <v>1733</v>
      </c>
      <c r="D4280">
        <v>92.4</v>
      </c>
      <c r="E4280" s="4">
        <v>5649</v>
      </c>
      <c r="F4280">
        <f t="shared" si="132"/>
        <v>4</v>
      </c>
      <c r="G4280" s="6">
        <f t="shared" si="133"/>
        <v>1.7099397688077311</v>
      </c>
      <c r="H4280" s="4">
        <f>E4280*G4280*Inputs!$B$4/SUMPRODUCT($E$5:$E$6785,$G$5:$G$6785)</f>
        <v>4461.843163212744</v>
      </c>
    </row>
    <row r="4281" spans="1:8" x14ac:dyDescent="0.2">
      <c r="A4281" s="167" t="s">
        <v>1653</v>
      </c>
      <c r="B4281" s="163" t="s">
        <v>1734</v>
      </c>
      <c r="C4281" s="164" t="s">
        <v>1735</v>
      </c>
      <c r="D4281">
        <v>100</v>
      </c>
      <c r="E4281" s="4">
        <v>9441</v>
      </c>
      <c r="F4281">
        <f t="shared" si="132"/>
        <v>5</v>
      </c>
      <c r="G4281" s="6">
        <f t="shared" si="133"/>
        <v>2.0447540826884101</v>
      </c>
      <c r="H4281" s="4">
        <f>E4281*G4281*Inputs!$B$4/SUMPRODUCT($E$5:$E$6785,$G$5:$G$6785)</f>
        <v>8917.0457401823642</v>
      </c>
    </row>
    <row r="4282" spans="1:8" x14ac:dyDescent="0.2">
      <c r="A4282" s="167" t="s">
        <v>1653</v>
      </c>
      <c r="B4282" s="163" t="s">
        <v>1736</v>
      </c>
      <c r="C4282" s="164" t="s">
        <v>1737</v>
      </c>
      <c r="D4282">
        <v>74.5</v>
      </c>
      <c r="E4282" s="4">
        <v>8687</v>
      </c>
      <c r="F4282">
        <f t="shared" si="132"/>
        <v>3</v>
      </c>
      <c r="G4282" s="6">
        <f t="shared" si="133"/>
        <v>1.4299489790507947</v>
      </c>
      <c r="H4282" s="4">
        <f>E4282*G4282*Inputs!$B$4/SUMPRODUCT($E$5:$E$6785,$G$5:$G$6785)</f>
        <v>5737.8907667698268</v>
      </c>
    </row>
    <row r="4283" spans="1:8" x14ac:dyDescent="0.2">
      <c r="A4283" s="167" t="s">
        <v>1653</v>
      </c>
      <c r="B4283" s="163" t="s">
        <v>1738</v>
      </c>
      <c r="C4283" s="164" t="s">
        <v>1739</v>
      </c>
      <c r="D4283">
        <v>80</v>
      </c>
      <c r="E4283" s="4">
        <v>7444</v>
      </c>
      <c r="F4283">
        <f t="shared" si="132"/>
        <v>3</v>
      </c>
      <c r="G4283" s="6">
        <f t="shared" si="133"/>
        <v>1.4299489790507947</v>
      </c>
      <c r="H4283" s="4">
        <f>E4283*G4283*Inputs!$B$4/SUMPRODUCT($E$5:$E$6785,$G$5:$G$6785)</f>
        <v>4916.8710565021975</v>
      </c>
    </row>
    <row r="4284" spans="1:8" x14ac:dyDescent="0.2">
      <c r="A4284" s="167" t="s">
        <v>1653</v>
      </c>
      <c r="B4284" s="163" t="s">
        <v>1740</v>
      </c>
      <c r="C4284" s="164" t="s">
        <v>1741</v>
      </c>
      <c r="D4284">
        <v>76.599999999999994</v>
      </c>
      <c r="E4284" s="4">
        <v>7429</v>
      </c>
      <c r="F4284">
        <f t="shared" si="132"/>
        <v>3</v>
      </c>
      <c r="G4284" s="6">
        <f t="shared" si="133"/>
        <v>1.4299489790507947</v>
      </c>
      <c r="H4284" s="4">
        <f>E4284*G4284*Inputs!$B$4/SUMPRODUCT($E$5:$E$6785,$G$5:$G$6785)</f>
        <v>4906.9633367483648</v>
      </c>
    </row>
    <row r="4285" spans="1:8" x14ac:dyDescent="0.2">
      <c r="A4285" s="167" t="s">
        <v>1653</v>
      </c>
      <c r="B4285" s="163" t="s">
        <v>1742</v>
      </c>
      <c r="C4285" s="164" t="s">
        <v>1743</v>
      </c>
      <c r="D4285">
        <v>104.8</v>
      </c>
      <c r="E4285" s="4">
        <v>7027</v>
      </c>
      <c r="F4285">
        <f t="shared" si="132"/>
        <v>5</v>
      </c>
      <c r="G4285" s="6">
        <f t="shared" si="133"/>
        <v>2.0447540826884101</v>
      </c>
      <c r="H4285" s="4">
        <f>E4285*G4285*Inputs!$B$4/SUMPRODUCT($E$5:$E$6785,$G$5:$G$6785)</f>
        <v>6637.0173092110454</v>
      </c>
    </row>
    <row r="4286" spans="1:8" x14ac:dyDescent="0.2">
      <c r="A4286" s="167" t="s">
        <v>1653</v>
      </c>
      <c r="B4286" s="163" t="s">
        <v>1744</v>
      </c>
      <c r="C4286" s="164" t="s">
        <v>1745</v>
      </c>
      <c r="D4286">
        <v>71.900000000000006</v>
      </c>
      <c r="E4286" s="4">
        <v>8486</v>
      </c>
      <c r="F4286">
        <f t="shared" si="132"/>
        <v>2</v>
      </c>
      <c r="G4286" s="6">
        <f t="shared" si="133"/>
        <v>1.195804741189294</v>
      </c>
      <c r="H4286" s="4">
        <f>E4286*G4286*Inputs!$B$4/SUMPRODUCT($E$5:$E$6785,$G$5:$G$6785)</f>
        <v>4687.3265584261308</v>
      </c>
    </row>
    <row r="4287" spans="1:8" x14ac:dyDescent="0.2">
      <c r="A4287" s="167" t="s">
        <v>1653</v>
      </c>
      <c r="B4287" s="163" t="s">
        <v>1746</v>
      </c>
      <c r="C4287" s="164" t="s">
        <v>1747</v>
      </c>
      <c r="D4287">
        <v>100</v>
      </c>
      <c r="E4287" s="4">
        <v>8580</v>
      </c>
      <c r="F4287">
        <f t="shared" si="132"/>
        <v>5</v>
      </c>
      <c r="G4287" s="6">
        <f t="shared" si="133"/>
        <v>2.0447540826884101</v>
      </c>
      <c r="H4287" s="4">
        <f>E4287*G4287*Inputs!$B$4/SUMPRODUCT($E$5:$E$6785,$G$5:$G$6785)</f>
        <v>8103.8293031209278</v>
      </c>
    </row>
    <row r="4288" spans="1:8" x14ac:dyDescent="0.2">
      <c r="A4288" s="167" t="s">
        <v>1653</v>
      </c>
      <c r="B4288" s="163" t="s">
        <v>1748</v>
      </c>
      <c r="C4288" s="164" t="s">
        <v>1749</v>
      </c>
      <c r="D4288">
        <v>142</v>
      </c>
      <c r="E4288" s="4">
        <v>9122</v>
      </c>
      <c r="F4288">
        <f t="shared" si="132"/>
        <v>8</v>
      </c>
      <c r="G4288" s="6">
        <f t="shared" si="133"/>
        <v>3.4964063234208851</v>
      </c>
      <c r="H4288" s="4">
        <f>E4288*G4288*Inputs!$B$4/SUMPRODUCT($E$5:$E$6785,$G$5:$G$6785)</f>
        <v>14732.412746612783</v>
      </c>
    </row>
    <row r="4289" spans="1:8" x14ac:dyDescent="0.2">
      <c r="A4289" s="167" t="s">
        <v>1653</v>
      </c>
      <c r="B4289" s="163" t="s">
        <v>1750</v>
      </c>
      <c r="C4289" s="164" t="s">
        <v>1751</v>
      </c>
      <c r="D4289">
        <v>111</v>
      </c>
      <c r="E4289" s="4">
        <v>7102</v>
      </c>
      <c r="F4289">
        <f t="shared" si="132"/>
        <v>5</v>
      </c>
      <c r="G4289" s="6">
        <f t="shared" si="133"/>
        <v>2.0447540826884101</v>
      </c>
      <c r="H4289" s="4">
        <f>E4289*G4289*Inputs!$B$4/SUMPRODUCT($E$5:$E$6785,$G$5:$G$6785)</f>
        <v>6707.8549779446193</v>
      </c>
    </row>
    <row r="4290" spans="1:8" x14ac:dyDescent="0.2">
      <c r="A4290" s="167" t="s">
        <v>1653</v>
      </c>
      <c r="B4290" s="163" t="s">
        <v>1752</v>
      </c>
      <c r="C4290" s="164" t="s">
        <v>1753</v>
      </c>
      <c r="D4290">
        <v>85.2</v>
      </c>
      <c r="E4290" s="4">
        <v>5098</v>
      </c>
      <c r="F4290">
        <f t="shared" si="132"/>
        <v>3</v>
      </c>
      <c r="G4290" s="6">
        <f t="shared" si="133"/>
        <v>1.4299489790507947</v>
      </c>
      <c r="H4290" s="4">
        <f>E4290*G4290*Inputs!$B$4/SUMPRODUCT($E$5:$E$6785,$G$5:$G$6785)</f>
        <v>3367.3036870027145</v>
      </c>
    </row>
    <row r="4291" spans="1:8" x14ac:dyDescent="0.2">
      <c r="A4291" s="167" t="s">
        <v>1653</v>
      </c>
      <c r="B4291" s="163" t="s">
        <v>1754</v>
      </c>
      <c r="C4291" s="164" t="s">
        <v>6784</v>
      </c>
      <c r="D4291">
        <v>84.3</v>
      </c>
      <c r="E4291" s="4">
        <v>5499</v>
      </c>
      <c r="F4291">
        <f t="shared" si="132"/>
        <v>3</v>
      </c>
      <c r="G4291" s="6">
        <f t="shared" si="133"/>
        <v>1.4299489790507947</v>
      </c>
      <c r="H4291" s="4">
        <f>E4291*G4291*Inputs!$B$4/SUMPRODUCT($E$5:$E$6785,$G$5:$G$6785)</f>
        <v>3632.1700617551833</v>
      </c>
    </row>
    <row r="4292" spans="1:8" x14ac:dyDescent="0.2">
      <c r="A4292" s="167" t="s">
        <v>1653</v>
      </c>
      <c r="B4292" s="163" t="s">
        <v>6785</v>
      </c>
      <c r="C4292" s="164" t="s">
        <v>6786</v>
      </c>
      <c r="D4292">
        <v>125.1</v>
      </c>
      <c r="E4292" s="4">
        <v>5677</v>
      </c>
      <c r="F4292">
        <f t="shared" si="132"/>
        <v>7</v>
      </c>
      <c r="G4292" s="6">
        <f t="shared" si="133"/>
        <v>2.9238940129502371</v>
      </c>
      <c r="H4292" s="4">
        <f>E4292*G4292*Inputs!$B$4/SUMPRODUCT($E$5:$E$6785,$G$5:$G$6785)</f>
        <v>7667.2995877383491</v>
      </c>
    </row>
    <row r="4293" spans="1:8" x14ac:dyDescent="0.2">
      <c r="A4293" s="167" t="s">
        <v>1653</v>
      </c>
      <c r="B4293" s="163" t="s">
        <v>6787</v>
      </c>
      <c r="C4293" s="164" t="s">
        <v>6788</v>
      </c>
      <c r="D4293">
        <v>90.6</v>
      </c>
      <c r="E4293" s="4">
        <v>6941</v>
      </c>
      <c r="F4293">
        <f t="shared" si="132"/>
        <v>4</v>
      </c>
      <c r="G4293" s="6">
        <f t="shared" si="133"/>
        <v>1.7099397688077311</v>
      </c>
      <c r="H4293" s="4">
        <f>E4293*G4293*Inputs!$B$4/SUMPRODUCT($E$5:$E$6785,$G$5:$G$6785)</f>
        <v>5482.3249063302628</v>
      </c>
    </row>
    <row r="4294" spans="1:8" x14ac:dyDescent="0.2">
      <c r="A4294" s="167" t="s">
        <v>6791</v>
      </c>
      <c r="B4294" s="163" t="s">
        <v>6789</v>
      </c>
      <c r="C4294" s="164" t="s">
        <v>6790</v>
      </c>
      <c r="D4294">
        <v>87.1</v>
      </c>
      <c r="E4294" s="4">
        <v>5965</v>
      </c>
      <c r="F4294">
        <f t="shared" ref="F4294:F4357" si="134">VLOOKUP(D4294,$K$5:$L$15,2)</f>
        <v>4</v>
      </c>
      <c r="G4294" s="6">
        <f t="shared" ref="G4294:G4357" si="135">VLOOKUP(F4294,$L$5:$M$15,2,0)</f>
        <v>1.7099397688077311</v>
      </c>
      <c r="H4294" s="4">
        <f>E4294*G4294*Inputs!$B$4/SUMPRODUCT($E$5:$E$6785,$G$5:$G$6785)</f>
        <v>4711.4346731393189</v>
      </c>
    </row>
    <row r="4295" spans="1:8" x14ac:dyDescent="0.2">
      <c r="A4295" s="167" t="s">
        <v>6791</v>
      </c>
      <c r="B4295" s="163" t="s">
        <v>6792</v>
      </c>
      <c r="C4295" s="164" t="s">
        <v>6793</v>
      </c>
      <c r="D4295">
        <v>132.6</v>
      </c>
      <c r="E4295" s="4">
        <v>6720</v>
      </c>
      <c r="F4295">
        <f t="shared" si="134"/>
        <v>7</v>
      </c>
      <c r="G4295" s="6">
        <f t="shared" si="135"/>
        <v>2.9238940129502371</v>
      </c>
      <c r="H4295" s="4">
        <f>E4295*G4295*Inputs!$B$4/SUMPRODUCT($E$5:$E$6785,$G$5:$G$6785)</f>
        <v>9075.9649867186381</v>
      </c>
    </row>
    <row r="4296" spans="1:8" x14ac:dyDescent="0.2">
      <c r="A4296" s="167" t="s">
        <v>6791</v>
      </c>
      <c r="B4296" s="163" t="s">
        <v>6794</v>
      </c>
      <c r="C4296" s="164" t="s">
        <v>6795</v>
      </c>
      <c r="D4296">
        <v>81</v>
      </c>
      <c r="E4296" s="4">
        <v>7577</v>
      </c>
      <c r="F4296">
        <f t="shared" si="134"/>
        <v>3</v>
      </c>
      <c r="G4296" s="6">
        <f t="shared" si="135"/>
        <v>1.4299489790507947</v>
      </c>
      <c r="H4296" s="4">
        <f>E4296*G4296*Inputs!$B$4/SUMPRODUCT($E$5:$E$6785,$G$5:$G$6785)</f>
        <v>5004.7195049861839</v>
      </c>
    </row>
    <row r="4297" spans="1:8" x14ac:dyDescent="0.2">
      <c r="A4297" s="167" t="s">
        <v>6791</v>
      </c>
      <c r="B4297" s="163" t="s">
        <v>6796</v>
      </c>
      <c r="C4297" s="164" t="s">
        <v>6797</v>
      </c>
      <c r="D4297">
        <v>139.19999999999999</v>
      </c>
      <c r="E4297" s="4">
        <v>9160</v>
      </c>
      <c r="F4297">
        <f t="shared" si="134"/>
        <v>8</v>
      </c>
      <c r="G4297" s="6">
        <f t="shared" si="135"/>
        <v>3.4964063234208851</v>
      </c>
      <c r="H4297" s="4">
        <f>E4297*G4297*Inputs!$B$4/SUMPRODUCT($E$5:$E$6785,$G$5:$G$6785)</f>
        <v>14793.78434104068</v>
      </c>
    </row>
    <row r="4298" spans="1:8" x14ac:dyDescent="0.2">
      <c r="A4298" s="167" t="s">
        <v>6791</v>
      </c>
      <c r="B4298" s="163" t="s">
        <v>6798</v>
      </c>
      <c r="C4298" s="164" t="s">
        <v>6799</v>
      </c>
      <c r="D4298">
        <v>76.7</v>
      </c>
      <c r="E4298" s="4">
        <v>8291</v>
      </c>
      <c r="F4298">
        <f t="shared" si="134"/>
        <v>3</v>
      </c>
      <c r="G4298" s="6">
        <f t="shared" si="135"/>
        <v>1.4299489790507947</v>
      </c>
      <c r="H4298" s="4">
        <f>E4298*G4298*Inputs!$B$4/SUMPRODUCT($E$5:$E$6785,$G$5:$G$6785)</f>
        <v>5476.3269652686358</v>
      </c>
    </row>
    <row r="4299" spans="1:8" x14ac:dyDescent="0.2">
      <c r="A4299" s="167" t="s">
        <v>6791</v>
      </c>
      <c r="B4299" s="163" t="s">
        <v>6800</v>
      </c>
      <c r="C4299" s="164" t="s">
        <v>6801</v>
      </c>
      <c r="D4299">
        <v>89.3</v>
      </c>
      <c r="E4299" s="4">
        <v>7516</v>
      </c>
      <c r="F4299">
        <f t="shared" si="134"/>
        <v>4</v>
      </c>
      <c r="G4299" s="6">
        <f t="shared" si="135"/>
        <v>1.7099397688077311</v>
      </c>
      <c r="H4299" s="4">
        <f>E4299*G4299*Inputs!$B$4/SUMPRODUCT($E$5:$E$6785,$G$5:$G$6785)</f>
        <v>5936.4866728105826</v>
      </c>
    </row>
    <row r="4300" spans="1:8" x14ac:dyDescent="0.2">
      <c r="A4300" s="167" t="s">
        <v>6791</v>
      </c>
      <c r="B4300" s="163" t="s">
        <v>6802</v>
      </c>
      <c r="C4300" s="164" t="s">
        <v>6803</v>
      </c>
      <c r="D4300">
        <v>119.7</v>
      </c>
      <c r="E4300" s="4">
        <v>7981</v>
      </c>
      <c r="F4300">
        <f t="shared" si="134"/>
        <v>6</v>
      </c>
      <c r="G4300" s="6">
        <f t="shared" si="135"/>
        <v>2.4451266266449672</v>
      </c>
      <c r="H4300" s="4">
        <f>E4300*G4300*Inputs!$B$4/SUMPRODUCT($E$5:$E$6785,$G$5:$G$6785)</f>
        <v>9014.062781717852</v>
      </c>
    </row>
    <row r="4301" spans="1:8" x14ac:dyDescent="0.2">
      <c r="A4301" s="167" t="s">
        <v>6791</v>
      </c>
      <c r="B4301" s="163" t="s">
        <v>6804</v>
      </c>
      <c r="C4301" s="164" t="s">
        <v>9019</v>
      </c>
      <c r="D4301">
        <v>108.6</v>
      </c>
      <c r="E4301" s="4">
        <v>7754</v>
      </c>
      <c r="F4301">
        <f t="shared" si="134"/>
        <v>5</v>
      </c>
      <c r="G4301" s="6">
        <f t="shared" si="135"/>
        <v>2.0447540826884101</v>
      </c>
      <c r="H4301" s="4">
        <f>E4301*G4301*Inputs!$B$4/SUMPRODUCT($E$5:$E$6785,$G$5:$G$6785)</f>
        <v>7323.6704448018281</v>
      </c>
    </row>
    <row r="4302" spans="1:8" x14ac:dyDescent="0.2">
      <c r="A4302" s="167" t="s">
        <v>6791</v>
      </c>
      <c r="B4302" s="163" t="s">
        <v>9020</v>
      </c>
      <c r="C4302" s="164" t="s">
        <v>6742</v>
      </c>
      <c r="D4302">
        <v>98.8</v>
      </c>
      <c r="E4302" s="4">
        <v>9585</v>
      </c>
      <c r="F4302">
        <f t="shared" si="134"/>
        <v>4</v>
      </c>
      <c r="G4302" s="6">
        <f t="shared" si="135"/>
        <v>1.7099397688077311</v>
      </c>
      <c r="H4302" s="4">
        <f>E4302*G4302*Inputs!$B$4/SUMPRODUCT($E$5:$E$6785,$G$5:$G$6785)</f>
        <v>7570.6791855893343</v>
      </c>
    </row>
    <row r="4303" spans="1:8" x14ac:dyDescent="0.2">
      <c r="A4303" s="167" t="s">
        <v>6791</v>
      </c>
      <c r="B4303" s="163" t="s">
        <v>6743</v>
      </c>
      <c r="C4303" s="164" t="s">
        <v>6744</v>
      </c>
      <c r="D4303">
        <v>96.2</v>
      </c>
      <c r="E4303" s="4">
        <v>7992</v>
      </c>
      <c r="F4303">
        <f t="shared" si="134"/>
        <v>4</v>
      </c>
      <c r="G4303" s="6">
        <f t="shared" si="135"/>
        <v>1.7099397688077311</v>
      </c>
      <c r="H4303" s="4">
        <f>E4303*G4303*Inputs!$B$4/SUMPRODUCT($E$5:$E$6785,$G$5:$G$6785)</f>
        <v>6312.4536308012466</v>
      </c>
    </row>
    <row r="4304" spans="1:8" x14ac:dyDescent="0.2">
      <c r="A4304" s="167" t="s">
        <v>6791</v>
      </c>
      <c r="B4304" s="163" t="s">
        <v>6745</v>
      </c>
      <c r="C4304" s="164" t="s">
        <v>6746</v>
      </c>
      <c r="D4304">
        <v>115.6</v>
      </c>
      <c r="E4304" s="4">
        <v>7540</v>
      </c>
      <c r="F4304">
        <f t="shared" si="134"/>
        <v>6</v>
      </c>
      <c r="G4304" s="6">
        <f t="shared" si="135"/>
        <v>2.4451266266449672</v>
      </c>
      <c r="H4304" s="4">
        <f>E4304*G4304*Inputs!$B$4/SUMPRODUCT($E$5:$E$6785,$G$5:$G$6785)</f>
        <v>8515.9796233745928</v>
      </c>
    </row>
    <row r="4305" spans="1:8" x14ac:dyDescent="0.2">
      <c r="A4305" s="167" t="s">
        <v>6791</v>
      </c>
      <c r="B4305" s="163" t="s">
        <v>6747</v>
      </c>
      <c r="C4305" s="164" t="s">
        <v>6748</v>
      </c>
      <c r="D4305">
        <v>157.6</v>
      </c>
      <c r="E4305" s="4">
        <v>8628</v>
      </c>
      <c r="F4305">
        <f t="shared" si="134"/>
        <v>9</v>
      </c>
      <c r="G4305" s="6">
        <f t="shared" si="135"/>
        <v>4.1810192586709229</v>
      </c>
      <c r="H4305" s="4">
        <f>E4305*G4305*Inputs!$B$4/SUMPRODUCT($E$5:$E$6785,$G$5:$G$6785)</f>
        <v>16663.039244871208</v>
      </c>
    </row>
    <row r="4306" spans="1:8" x14ac:dyDescent="0.2">
      <c r="A4306" s="167" t="s">
        <v>6791</v>
      </c>
      <c r="B4306" s="163" t="s">
        <v>6749</v>
      </c>
      <c r="C4306" s="164" t="s">
        <v>6750</v>
      </c>
      <c r="D4306">
        <v>123.4</v>
      </c>
      <c r="E4306" s="4">
        <v>7486</v>
      </c>
      <c r="F4306">
        <f t="shared" si="134"/>
        <v>6</v>
      </c>
      <c r="G4306" s="6">
        <f t="shared" si="135"/>
        <v>2.4451266266449672</v>
      </c>
      <c r="H4306" s="4">
        <f>E4306*G4306*Inputs!$B$4/SUMPRODUCT($E$5:$E$6785,$G$5:$G$6785)</f>
        <v>8454.9898488835788</v>
      </c>
    </row>
    <row r="4307" spans="1:8" x14ac:dyDescent="0.2">
      <c r="A4307" s="167" t="s">
        <v>6791</v>
      </c>
      <c r="B4307" s="163" t="s">
        <v>6751</v>
      </c>
      <c r="C4307" s="164" t="s">
        <v>6752</v>
      </c>
      <c r="D4307">
        <v>109</v>
      </c>
      <c r="E4307" s="4">
        <v>11165</v>
      </c>
      <c r="F4307">
        <f t="shared" si="134"/>
        <v>5</v>
      </c>
      <c r="G4307" s="6">
        <f t="shared" si="135"/>
        <v>2.0447540826884101</v>
      </c>
      <c r="H4307" s="4">
        <f>E4307*G4307*Inputs!$B$4/SUMPRODUCT($E$5:$E$6785,$G$5:$G$6785)</f>
        <v>10545.367618804799</v>
      </c>
    </row>
    <row r="4308" spans="1:8" x14ac:dyDescent="0.2">
      <c r="A4308" s="167" t="s">
        <v>6791</v>
      </c>
      <c r="B4308" s="163" t="s">
        <v>6753</v>
      </c>
      <c r="C4308" s="164" t="s">
        <v>4584</v>
      </c>
      <c r="D4308">
        <v>120.9</v>
      </c>
      <c r="E4308" s="4">
        <v>8484</v>
      </c>
      <c r="F4308">
        <f t="shared" si="134"/>
        <v>6</v>
      </c>
      <c r="G4308" s="6">
        <f t="shared" si="135"/>
        <v>2.4451266266449672</v>
      </c>
      <c r="H4308" s="4">
        <f>E4308*G4308*Inputs!$B$4/SUMPRODUCT($E$5:$E$6785,$G$5:$G$6785)</f>
        <v>9582.171236698945</v>
      </c>
    </row>
    <row r="4309" spans="1:8" x14ac:dyDescent="0.2">
      <c r="A4309" s="167" t="s">
        <v>6791</v>
      </c>
      <c r="B4309" s="163" t="s">
        <v>4585</v>
      </c>
      <c r="C4309" s="164" t="s">
        <v>4586</v>
      </c>
      <c r="D4309">
        <v>104.7</v>
      </c>
      <c r="E4309" s="4">
        <v>8296</v>
      </c>
      <c r="F4309">
        <f t="shared" si="134"/>
        <v>5</v>
      </c>
      <c r="G4309" s="6">
        <f t="shared" si="135"/>
        <v>2.0447540826884101</v>
      </c>
      <c r="H4309" s="4">
        <f>E4309*G4309*Inputs!$B$4/SUMPRODUCT($E$5:$E$6785,$G$5:$G$6785)</f>
        <v>7835.5906641831261</v>
      </c>
    </row>
    <row r="4310" spans="1:8" x14ac:dyDescent="0.2">
      <c r="A4310" s="167" t="s">
        <v>6791</v>
      </c>
      <c r="B4310" s="163" t="s">
        <v>4587</v>
      </c>
      <c r="C4310" s="164" t="s">
        <v>4588</v>
      </c>
      <c r="D4310">
        <v>90.6</v>
      </c>
      <c r="E4310" s="4">
        <v>5819</v>
      </c>
      <c r="F4310">
        <f t="shared" si="134"/>
        <v>4</v>
      </c>
      <c r="G4310" s="6">
        <f t="shared" si="135"/>
        <v>1.7099397688077311</v>
      </c>
      <c r="H4310" s="4">
        <f>E4310*G4310*Inputs!$B$4/SUMPRODUCT($E$5:$E$6785,$G$5:$G$6785)</f>
        <v>4596.117076780838</v>
      </c>
    </row>
    <row r="4311" spans="1:8" x14ac:dyDescent="0.2">
      <c r="A4311" s="167" t="s">
        <v>6791</v>
      </c>
      <c r="B4311" s="163" t="s">
        <v>4589</v>
      </c>
      <c r="C4311" s="164" t="s">
        <v>4590</v>
      </c>
      <c r="D4311">
        <v>105.6</v>
      </c>
      <c r="E4311" s="4">
        <v>6442</v>
      </c>
      <c r="F4311">
        <f t="shared" si="134"/>
        <v>5</v>
      </c>
      <c r="G4311" s="6">
        <f t="shared" si="135"/>
        <v>2.0447540826884101</v>
      </c>
      <c r="H4311" s="4">
        <f>E4311*G4311*Inputs!$B$4/SUMPRODUCT($E$5:$E$6785,$G$5:$G$6785)</f>
        <v>6084.4834930891639</v>
      </c>
    </row>
    <row r="4312" spans="1:8" x14ac:dyDescent="0.2">
      <c r="A4312" s="167" t="s">
        <v>6791</v>
      </c>
      <c r="B4312" s="163" t="s">
        <v>4591</v>
      </c>
      <c r="C4312" s="164" t="s">
        <v>4592</v>
      </c>
      <c r="D4312">
        <v>63.8</v>
      </c>
      <c r="E4312" s="4">
        <v>7939</v>
      </c>
      <c r="F4312">
        <f t="shared" si="134"/>
        <v>2</v>
      </c>
      <c r="G4312" s="6">
        <f t="shared" si="135"/>
        <v>1.195804741189294</v>
      </c>
      <c r="H4312" s="4">
        <f>E4312*G4312*Inputs!$B$4/SUMPRODUCT($E$5:$E$6785,$G$5:$G$6785)</f>
        <v>4385.1856643112251</v>
      </c>
    </row>
    <row r="4313" spans="1:8" x14ac:dyDescent="0.2">
      <c r="A4313" s="167" t="s">
        <v>6791</v>
      </c>
      <c r="B4313" s="163" t="s">
        <v>4593</v>
      </c>
      <c r="C4313" s="164" t="s">
        <v>4594</v>
      </c>
      <c r="D4313">
        <v>102.8</v>
      </c>
      <c r="E4313" s="4">
        <v>6090</v>
      </c>
      <c r="F4313">
        <f t="shared" si="134"/>
        <v>5</v>
      </c>
      <c r="G4313" s="6">
        <f t="shared" si="135"/>
        <v>2.0447540826884101</v>
      </c>
      <c r="H4313" s="4">
        <f>E4313*G4313*Inputs!$B$4/SUMPRODUCT($E$5:$E$6785,$G$5:$G$6785)</f>
        <v>5752.0187011662538</v>
      </c>
    </row>
    <row r="4314" spans="1:8" x14ac:dyDescent="0.2">
      <c r="A4314" s="167" t="s">
        <v>6791</v>
      </c>
      <c r="B4314" s="163" t="s">
        <v>4595</v>
      </c>
      <c r="C4314" s="164" t="s">
        <v>4596</v>
      </c>
      <c r="D4314">
        <v>126.7</v>
      </c>
      <c r="E4314" s="4">
        <v>8387</v>
      </c>
      <c r="F4314">
        <f t="shared" si="134"/>
        <v>7</v>
      </c>
      <c r="G4314" s="6">
        <f t="shared" si="135"/>
        <v>2.9238940129502371</v>
      </c>
      <c r="H4314" s="4">
        <f>E4314*G4314*Inputs!$B$4/SUMPRODUCT($E$5:$E$6785,$G$5:$G$6785)</f>
        <v>11327.398563037086</v>
      </c>
    </row>
    <row r="4315" spans="1:8" x14ac:dyDescent="0.2">
      <c r="A4315" s="167" t="s">
        <v>6791</v>
      </c>
      <c r="B4315" s="163" t="s">
        <v>4597</v>
      </c>
      <c r="C4315" s="164" t="s">
        <v>4598</v>
      </c>
      <c r="D4315">
        <v>106.4</v>
      </c>
      <c r="E4315" s="4">
        <v>9678</v>
      </c>
      <c r="F4315">
        <f t="shared" si="134"/>
        <v>5</v>
      </c>
      <c r="G4315" s="6">
        <f t="shared" si="135"/>
        <v>2.0447540826884101</v>
      </c>
      <c r="H4315" s="4">
        <f>E4315*G4315*Inputs!$B$4/SUMPRODUCT($E$5:$E$6785,$G$5:$G$6785)</f>
        <v>9140.8927733804594</v>
      </c>
    </row>
    <row r="4316" spans="1:8" x14ac:dyDescent="0.2">
      <c r="A4316" s="167" t="s">
        <v>6791</v>
      </c>
      <c r="B4316" s="163" t="s">
        <v>4599</v>
      </c>
      <c r="C4316" s="164" t="s">
        <v>4600</v>
      </c>
      <c r="D4316">
        <v>63.5</v>
      </c>
      <c r="E4316" s="4">
        <v>7828</v>
      </c>
      <c r="F4316">
        <f t="shared" si="134"/>
        <v>2</v>
      </c>
      <c r="G4316" s="6">
        <f t="shared" si="135"/>
        <v>1.195804741189294</v>
      </c>
      <c r="H4316" s="4">
        <f>E4316*G4316*Inputs!$B$4/SUMPRODUCT($E$5:$E$6785,$G$5:$G$6785)</f>
        <v>4323.873709563959</v>
      </c>
    </row>
    <row r="4317" spans="1:8" x14ac:dyDescent="0.2">
      <c r="A4317" s="167" t="s">
        <v>6791</v>
      </c>
      <c r="B4317" s="163" t="s">
        <v>2537</v>
      </c>
      <c r="C4317" s="164" t="s">
        <v>2538</v>
      </c>
      <c r="D4317">
        <v>118.1</v>
      </c>
      <c r="E4317" s="4">
        <v>7388</v>
      </c>
      <c r="F4317">
        <f t="shared" si="134"/>
        <v>6</v>
      </c>
      <c r="G4317" s="6">
        <f t="shared" si="135"/>
        <v>2.4451266266449672</v>
      </c>
      <c r="H4317" s="4">
        <f>E4317*G4317*Inputs!$B$4/SUMPRODUCT($E$5:$E$6785,$G$5:$G$6785)</f>
        <v>8344.3047025850774</v>
      </c>
    </row>
    <row r="4318" spans="1:8" x14ac:dyDescent="0.2">
      <c r="A4318" s="167" t="s">
        <v>6791</v>
      </c>
      <c r="B4318" s="163" t="s">
        <v>2539</v>
      </c>
      <c r="C4318" s="164" t="s">
        <v>2540</v>
      </c>
      <c r="D4318">
        <v>90.8</v>
      </c>
      <c r="E4318" s="4">
        <v>12490</v>
      </c>
      <c r="F4318">
        <f t="shared" si="134"/>
        <v>4</v>
      </c>
      <c r="G4318" s="6">
        <f t="shared" si="135"/>
        <v>1.7099397688077311</v>
      </c>
      <c r="H4318" s="4">
        <f>E4318*G4318*Inputs!$B$4/SUMPRODUCT($E$5:$E$6785,$G$5:$G$6785)</f>
        <v>9865.1834145029516</v>
      </c>
    </row>
    <row r="4319" spans="1:8" x14ac:dyDescent="0.2">
      <c r="A4319" s="167" t="s">
        <v>6791</v>
      </c>
      <c r="B4319" s="163" t="s">
        <v>2541</v>
      </c>
      <c r="C4319" s="164" t="s">
        <v>2542</v>
      </c>
      <c r="D4319">
        <v>72.400000000000006</v>
      </c>
      <c r="E4319" s="4">
        <v>9716</v>
      </c>
      <c r="F4319">
        <f t="shared" si="134"/>
        <v>2</v>
      </c>
      <c r="G4319" s="6">
        <f t="shared" si="135"/>
        <v>1.195804741189294</v>
      </c>
      <c r="H4319" s="4">
        <f>E4319*G4319*Inputs!$B$4/SUMPRODUCT($E$5:$E$6785,$G$5:$G$6785)</f>
        <v>5366.7293002201604</v>
      </c>
    </row>
    <row r="4320" spans="1:8" x14ac:dyDescent="0.2">
      <c r="A4320" s="167" t="s">
        <v>6791</v>
      </c>
      <c r="B4320" s="163" t="s">
        <v>2543</v>
      </c>
      <c r="C4320" s="164" t="s">
        <v>2544</v>
      </c>
      <c r="D4320">
        <v>118.2</v>
      </c>
      <c r="E4320" s="4">
        <v>6181</v>
      </c>
      <c r="F4320">
        <f t="shared" si="134"/>
        <v>6</v>
      </c>
      <c r="G4320" s="6">
        <f t="shared" si="135"/>
        <v>2.4451266266449672</v>
      </c>
      <c r="H4320" s="4">
        <f>E4320*G4320*Inputs!$B$4/SUMPRODUCT($E$5:$E$6785,$G$5:$G$6785)</f>
        <v>6981.0702986841316</v>
      </c>
    </row>
    <row r="4321" spans="1:8" x14ac:dyDescent="0.2">
      <c r="A4321" s="167" t="s">
        <v>6791</v>
      </c>
      <c r="B4321" s="163" t="s">
        <v>2545</v>
      </c>
      <c r="C4321" s="164" t="s">
        <v>2546</v>
      </c>
      <c r="D4321">
        <v>109</v>
      </c>
      <c r="E4321" s="4">
        <v>7885</v>
      </c>
      <c r="F4321">
        <f t="shared" si="134"/>
        <v>5</v>
      </c>
      <c r="G4321" s="6">
        <f t="shared" si="135"/>
        <v>2.0447540826884101</v>
      </c>
      <c r="H4321" s="4">
        <f>E4321*G4321*Inputs!$B$4/SUMPRODUCT($E$5:$E$6785,$G$5:$G$6785)</f>
        <v>7447.4002395231373</v>
      </c>
    </row>
    <row r="4322" spans="1:8" x14ac:dyDescent="0.2">
      <c r="A4322" s="167" t="s">
        <v>6791</v>
      </c>
      <c r="B4322" s="163" t="s">
        <v>2547</v>
      </c>
      <c r="C4322" s="164" t="s">
        <v>2548</v>
      </c>
      <c r="D4322">
        <v>97.9</v>
      </c>
      <c r="E4322" s="4">
        <v>6420</v>
      </c>
      <c r="F4322">
        <f t="shared" si="134"/>
        <v>4</v>
      </c>
      <c r="G4322" s="6">
        <f t="shared" si="135"/>
        <v>1.7099397688077311</v>
      </c>
      <c r="H4322" s="4">
        <f>E4322*G4322*Inputs!$B$4/SUMPRODUCT($E$5:$E$6785,$G$5:$G$6785)</f>
        <v>5070.8148535715736</v>
      </c>
    </row>
    <row r="4323" spans="1:8" x14ac:dyDescent="0.2">
      <c r="A4323" s="167" t="s">
        <v>6791</v>
      </c>
      <c r="B4323" s="163" t="s">
        <v>2549</v>
      </c>
      <c r="C4323" s="164" t="s">
        <v>2550</v>
      </c>
      <c r="D4323">
        <v>112.3</v>
      </c>
      <c r="E4323" s="4">
        <v>7923</v>
      </c>
      <c r="F4323">
        <f t="shared" si="134"/>
        <v>6</v>
      </c>
      <c r="G4323" s="6">
        <f t="shared" si="135"/>
        <v>2.4451266266449672</v>
      </c>
      <c r="H4323" s="4">
        <f>E4323*G4323*Inputs!$B$4/SUMPRODUCT($E$5:$E$6785,$G$5:$G$6785)</f>
        <v>8948.5552461534335</v>
      </c>
    </row>
    <row r="4324" spans="1:8" x14ac:dyDescent="0.2">
      <c r="A4324" s="167" t="s">
        <v>6791</v>
      </c>
      <c r="B4324" s="163" t="s">
        <v>2551</v>
      </c>
      <c r="C4324" s="164" t="s">
        <v>2552</v>
      </c>
      <c r="D4324">
        <v>91.4</v>
      </c>
      <c r="E4324" s="4">
        <v>8814</v>
      </c>
      <c r="F4324">
        <f t="shared" si="134"/>
        <v>4</v>
      </c>
      <c r="G4324" s="6">
        <f t="shared" si="135"/>
        <v>1.7099397688077311</v>
      </c>
      <c r="H4324" s="4">
        <f>E4324*G4324*Inputs!$B$4/SUMPRODUCT($E$5:$E$6785,$G$5:$G$6785)</f>
        <v>6961.7074952305038</v>
      </c>
    </row>
    <row r="4325" spans="1:8" x14ac:dyDescent="0.2">
      <c r="A4325" s="167" t="s">
        <v>6791</v>
      </c>
      <c r="B4325" s="163" t="s">
        <v>2553</v>
      </c>
      <c r="C4325" s="164" t="s">
        <v>2554</v>
      </c>
      <c r="D4325">
        <v>124.5</v>
      </c>
      <c r="E4325" s="4">
        <v>8203</v>
      </c>
      <c r="F4325">
        <f t="shared" si="134"/>
        <v>7</v>
      </c>
      <c r="G4325" s="6">
        <f t="shared" si="135"/>
        <v>2.9238940129502371</v>
      </c>
      <c r="H4325" s="4">
        <f>E4325*G4325*Inputs!$B$4/SUMPRODUCT($E$5:$E$6785,$G$5:$G$6785)</f>
        <v>11078.889997924551</v>
      </c>
    </row>
    <row r="4326" spans="1:8" x14ac:dyDescent="0.2">
      <c r="A4326" s="167" t="s">
        <v>6791</v>
      </c>
      <c r="B4326" s="163" t="s">
        <v>2555</v>
      </c>
      <c r="C4326" s="164" t="s">
        <v>2556</v>
      </c>
      <c r="D4326">
        <v>140.6</v>
      </c>
      <c r="E4326" s="4">
        <v>8579</v>
      </c>
      <c r="F4326">
        <f t="shared" si="134"/>
        <v>8</v>
      </c>
      <c r="G4326" s="6">
        <f t="shared" si="135"/>
        <v>3.4964063234208851</v>
      </c>
      <c r="H4326" s="4">
        <f>E4326*G4326*Inputs!$B$4/SUMPRODUCT($E$5:$E$6785,$G$5:$G$6785)</f>
        <v>13855.444963077294</v>
      </c>
    </row>
    <row r="4327" spans="1:8" x14ac:dyDescent="0.2">
      <c r="A4327" s="167" t="s">
        <v>6791</v>
      </c>
      <c r="B4327" s="163" t="s">
        <v>2557</v>
      </c>
      <c r="C4327" s="164" t="s">
        <v>2558</v>
      </c>
      <c r="D4327">
        <v>115</v>
      </c>
      <c r="E4327" s="4">
        <v>7401</v>
      </c>
      <c r="F4327">
        <f t="shared" si="134"/>
        <v>6</v>
      </c>
      <c r="G4327" s="6">
        <f t="shared" si="135"/>
        <v>2.4451266266449672</v>
      </c>
      <c r="H4327" s="4">
        <f>E4327*G4327*Inputs!$B$4/SUMPRODUCT($E$5:$E$6785,$G$5:$G$6785)</f>
        <v>8358.9874260736524</v>
      </c>
    </row>
    <row r="4328" spans="1:8" x14ac:dyDescent="0.2">
      <c r="A4328" s="167" t="s">
        <v>6791</v>
      </c>
      <c r="B4328" s="163" t="s">
        <v>2559</v>
      </c>
      <c r="C4328" s="164" t="s">
        <v>2560</v>
      </c>
      <c r="D4328">
        <v>134.69999999999999</v>
      </c>
      <c r="E4328" s="4">
        <v>5570</v>
      </c>
      <c r="F4328">
        <f t="shared" si="134"/>
        <v>7</v>
      </c>
      <c r="G4328" s="6">
        <f t="shared" si="135"/>
        <v>2.9238940129502371</v>
      </c>
      <c r="H4328" s="4">
        <f>E4328*G4328*Inputs!$B$4/SUMPRODUCT($E$5:$E$6785,$G$5:$G$6785)</f>
        <v>7522.7864547652998</v>
      </c>
    </row>
    <row r="4329" spans="1:8" x14ac:dyDescent="0.2">
      <c r="A4329" s="167" t="s">
        <v>6791</v>
      </c>
      <c r="B4329" s="163" t="s">
        <v>2561</v>
      </c>
      <c r="C4329" s="164" t="s">
        <v>2562</v>
      </c>
      <c r="D4329">
        <v>156.80000000000001</v>
      </c>
      <c r="E4329" s="4">
        <v>9055</v>
      </c>
      <c r="F4329">
        <f t="shared" si="134"/>
        <v>9</v>
      </c>
      <c r="G4329" s="6">
        <f t="shared" si="135"/>
        <v>4.1810192586709229</v>
      </c>
      <c r="H4329" s="4">
        <f>E4329*G4329*Inputs!$B$4/SUMPRODUCT($E$5:$E$6785,$G$5:$G$6785)</f>
        <v>17487.693597856836</v>
      </c>
    </row>
    <row r="4330" spans="1:8" x14ac:dyDescent="0.2">
      <c r="A4330" s="167" t="s">
        <v>6791</v>
      </c>
      <c r="B4330" s="163" t="s">
        <v>2563</v>
      </c>
      <c r="C4330" s="164" t="s">
        <v>2564</v>
      </c>
      <c r="D4330">
        <v>127.5</v>
      </c>
      <c r="E4330" s="4">
        <v>6142</v>
      </c>
      <c r="F4330">
        <f t="shared" si="134"/>
        <v>7</v>
      </c>
      <c r="G4330" s="6">
        <f t="shared" si="135"/>
        <v>2.9238940129502371</v>
      </c>
      <c r="H4330" s="4">
        <f>E4330*G4330*Inputs!$B$4/SUMPRODUCT($E$5:$E$6785,$G$5:$G$6785)</f>
        <v>8295.3239506586106</v>
      </c>
    </row>
    <row r="4331" spans="1:8" x14ac:dyDescent="0.2">
      <c r="A4331" s="167" t="s">
        <v>6791</v>
      </c>
      <c r="B4331" s="163" t="s">
        <v>2565</v>
      </c>
      <c r="C4331" s="164" t="s">
        <v>2566</v>
      </c>
      <c r="D4331">
        <v>155</v>
      </c>
      <c r="E4331" s="4">
        <v>6548</v>
      </c>
      <c r="F4331">
        <f t="shared" si="134"/>
        <v>9</v>
      </c>
      <c r="G4331" s="6">
        <f t="shared" si="135"/>
        <v>4.1810192586709229</v>
      </c>
      <c r="H4331" s="4">
        <f>E4331*G4331*Inputs!$B$4/SUMPRODUCT($E$5:$E$6785,$G$5:$G$6785)</f>
        <v>12645.987595667208</v>
      </c>
    </row>
    <row r="4332" spans="1:8" x14ac:dyDescent="0.2">
      <c r="A4332" s="167" t="s">
        <v>6791</v>
      </c>
      <c r="B4332" s="163" t="s">
        <v>2567</v>
      </c>
      <c r="C4332" s="164" t="s">
        <v>2568</v>
      </c>
      <c r="D4332">
        <v>112.3</v>
      </c>
      <c r="E4332" s="4">
        <v>7591</v>
      </c>
      <c r="F4332">
        <f t="shared" si="134"/>
        <v>6</v>
      </c>
      <c r="G4332" s="6">
        <f t="shared" si="135"/>
        <v>2.4451266266449672</v>
      </c>
      <c r="H4332" s="4">
        <f>E4332*G4332*Inputs!$B$4/SUMPRODUCT($E$5:$E$6785,$G$5:$G$6785)</f>
        <v>8573.5810770605476</v>
      </c>
    </row>
    <row r="4333" spans="1:8" x14ac:dyDescent="0.2">
      <c r="A4333" s="167" t="s">
        <v>6791</v>
      </c>
      <c r="B4333" s="163" t="s">
        <v>2569</v>
      </c>
      <c r="C4333" s="164" t="s">
        <v>2570</v>
      </c>
      <c r="D4333">
        <v>110.9</v>
      </c>
      <c r="E4333" s="4">
        <v>7080</v>
      </c>
      <c r="F4333">
        <f t="shared" si="134"/>
        <v>5</v>
      </c>
      <c r="G4333" s="6">
        <f t="shared" si="135"/>
        <v>2.0447540826884101</v>
      </c>
      <c r="H4333" s="4">
        <f>E4333*G4333*Inputs!$B$4/SUMPRODUCT($E$5:$E$6785,$G$5:$G$6785)</f>
        <v>6687.0759284494379</v>
      </c>
    </row>
    <row r="4334" spans="1:8" x14ac:dyDescent="0.2">
      <c r="A4334" s="167" t="s">
        <v>6791</v>
      </c>
      <c r="B4334" s="163" t="s">
        <v>2571</v>
      </c>
      <c r="C4334" s="164" t="s">
        <v>2572</v>
      </c>
      <c r="D4334">
        <v>125.1</v>
      </c>
      <c r="E4334" s="4">
        <v>6331</v>
      </c>
      <c r="F4334">
        <f t="shared" si="134"/>
        <v>7</v>
      </c>
      <c r="G4334" s="6">
        <f t="shared" si="135"/>
        <v>2.9238940129502371</v>
      </c>
      <c r="H4334" s="4">
        <f>E4334*G4334*Inputs!$B$4/SUMPRODUCT($E$5:$E$6785,$G$5:$G$6785)</f>
        <v>8550.5854659100733</v>
      </c>
    </row>
    <row r="4335" spans="1:8" x14ac:dyDescent="0.2">
      <c r="A4335" s="167" t="s">
        <v>6791</v>
      </c>
      <c r="B4335" s="163" t="s">
        <v>2573</v>
      </c>
      <c r="C4335" s="164" t="s">
        <v>2574</v>
      </c>
      <c r="D4335">
        <v>120.1</v>
      </c>
      <c r="E4335" s="4">
        <v>6958</v>
      </c>
      <c r="F4335">
        <f t="shared" si="134"/>
        <v>6</v>
      </c>
      <c r="G4335" s="6">
        <f t="shared" si="135"/>
        <v>2.4451266266449672</v>
      </c>
      <c r="H4335" s="4">
        <f>E4335*G4335*Inputs!$B$4/SUMPRODUCT($E$5:$E$6785,$G$5:$G$6785)</f>
        <v>7858.6453871936874</v>
      </c>
    </row>
    <row r="4336" spans="1:8" x14ac:dyDescent="0.2">
      <c r="A4336" s="167" t="s">
        <v>6791</v>
      </c>
      <c r="B4336" s="163" t="s">
        <v>2575</v>
      </c>
      <c r="C4336" s="164" t="s">
        <v>2576</v>
      </c>
      <c r="D4336">
        <v>104.1</v>
      </c>
      <c r="E4336" s="4">
        <v>7427</v>
      </c>
      <c r="F4336">
        <f t="shared" si="134"/>
        <v>5</v>
      </c>
      <c r="G4336" s="6">
        <f t="shared" si="135"/>
        <v>2.0447540826884101</v>
      </c>
      <c r="H4336" s="4">
        <f>E4336*G4336*Inputs!$B$4/SUMPRODUCT($E$5:$E$6785,$G$5:$G$6785)</f>
        <v>7014.818209123443</v>
      </c>
    </row>
    <row r="4337" spans="1:8" x14ac:dyDescent="0.2">
      <c r="A4337" s="167" t="s">
        <v>6791</v>
      </c>
      <c r="B4337" s="163" t="s">
        <v>2577</v>
      </c>
      <c r="C4337" s="164" t="s">
        <v>2578</v>
      </c>
      <c r="D4337">
        <v>90.4</v>
      </c>
      <c r="E4337" s="4">
        <v>7202</v>
      </c>
      <c r="F4337">
        <f t="shared" si="134"/>
        <v>4</v>
      </c>
      <c r="G4337" s="6">
        <f t="shared" si="135"/>
        <v>1.7099397688077311</v>
      </c>
      <c r="H4337" s="4">
        <f>E4337*G4337*Inputs!$B$4/SUMPRODUCT($E$5:$E$6785,$G$5:$G$6785)</f>
        <v>5688.4748559848076</v>
      </c>
    </row>
    <row r="4338" spans="1:8" x14ac:dyDescent="0.2">
      <c r="A4338" s="167" t="s">
        <v>6791</v>
      </c>
      <c r="B4338" s="163" t="s">
        <v>2579</v>
      </c>
      <c r="C4338" s="164" t="s">
        <v>2580</v>
      </c>
      <c r="D4338">
        <v>134.80000000000001</v>
      </c>
      <c r="E4338" s="4">
        <v>7304</v>
      </c>
      <c r="F4338">
        <f t="shared" si="134"/>
        <v>7</v>
      </c>
      <c r="G4338" s="6">
        <f t="shared" si="135"/>
        <v>2.9238940129502371</v>
      </c>
      <c r="H4338" s="4">
        <f>E4338*G4338*Inputs!$B$4/SUMPRODUCT($E$5:$E$6785,$G$5:$G$6785)</f>
        <v>9864.7095629453779</v>
      </c>
    </row>
    <row r="4339" spans="1:8" x14ac:dyDescent="0.2">
      <c r="A4339" s="167" t="s">
        <v>6791</v>
      </c>
      <c r="B4339" s="163" t="s">
        <v>2581</v>
      </c>
      <c r="C4339" s="164" t="s">
        <v>2582</v>
      </c>
      <c r="D4339">
        <v>144.69999999999999</v>
      </c>
      <c r="E4339" s="4">
        <v>6346</v>
      </c>
      <c r="F4339">
        <f t="shared" si="134"/>
        <v>8</v>
      </c>
      <c r="G4339" s="6">
        <f t="shared" si="135"/>
        <v>3.4964063234208851</v>
      </c>
      <c r="H4339" s="4">
        <f>E4339*G4339*Inputs!$B$4/SUMPRODUCT($E$5:$E$6785,$G$5:$G$6785)</f>
        <v>10249.05626945897</v>
      </c>
    </row>
    <row r="4340" spans="1:8" x14ac:dyDescent="0.2">
      <c r="A4340" s="167" t="s">
        <v>6791</v>
      </c>
      <c r="B4340" s="163" t="s">
        <v>2583</v>
      </c>
      <c r="C4340" s="164" t="s">
        <v>2584</v>
      </c>
      <c r="D4340">
        <v>136.1</v>
      </c>
      <c r="E4340" s="4">
        <v>6991</v>
      </c>
      <c r="F4340">
        <f t="shared" si="134"/>
        <v>7</v>
      </c>
      <c r="G4340" s="6">
        <f t="shared" si="135"/>
        <v>2.9238940129502371</v>
      </c>
      <c r="H4340" s="4">
        <f>E4340*G4340*Inputs!$B$4/SUMPRODUCT($E$5:$E$6785,$G$5:$G$6785)</f>
        <v>9441.9748842485096</v>
      </c>
    </row>
    <row r="4341" spans="1:8" x14ac:dyDescent="0.2">
      <c r="A4341" s="167" t="s">
        <v>6791</v>
      </c>
      <c r="B4341" s="163" t="s">
        <v>2585</v>
      </c>
      <c r="C4341" s="164" t="s">
        <v>2586</v>
      </c>
      <c r="D4341">
        <v>113.3</v>
      </c>
      <c r="E4341" s="4">
        <v>8771</v>
      </c>
      <c r="F4341">
        <f t="shared" si="134"/>
        <v>6</v>
      </c>
      <c r="G4341" s="6">
        <f t="shared" si="135"/>
        <v>2.4451266266449672</v>
      </c>
      <c r="H4341" s="4">
        <f>E4341*G4341*Inputs!$B$4/SUMPRODUCT($E$5:$E$6785,$G$5:$G$6785)</f>
        <v>9906.3205937159892</v>
      </c>
    </row>
    <row r="4342" spans="1:8" x14ac:dyDescent="0.2">
      <c r="A4342" s="167" t="s">
        <v>6791</v>
      </c>
      <c r="B4342" s="163" t="s">
        <v>2587</v>
      </c>
      <c r="C4342" s="164" t="s">
        <v>4832</v>
      </c>
      <c r="D4342">
        <v>133.5</v>
      </c>
      <c r="E4342" s="4">
        <v>6650</v>
      </c>
      <c r="F4342">
        <f t="shared" si="134"/>
        <v>7</v>
      </c>
      <c r="G4342" s="6">
        <f t="shared" si="135"/>
        <v>2.9238940129502371</v>
      </c>
      <c r="H4342" s="4">
        <f>E4342*G4342*Inputs!$B$4/SUMPRODUCT($E$5:$E$6785,$G$5:$G$6785)</f>
        <v>8981.423684773652</v>
      </c>
    </row>
    <row r="4343" spans="1:8" x14ac:dyDescent="0.2">
      <c r="A4343" s="167" t="s">
        <v>6791</v>
      </c>
      <c r="B4343" s="163" t="s">
        <v>4833</v>
      </c>
      <c r="C4343" s="164" t="s">
        <v>6769</v>
      </c>
      <c r="D4343">
        <v>88.4</v>
      </c>
      <c r="E4343" s="4">
        <v>6643</v>
      </c>
      <c r="F4343">
        <f t="shared" si="134"/>
        <v>4</v>
      </c>
      <c r="G4343" s="6">
        <f t="shared" si="135"/>
        <v>1.7099397688077311</v>
      </c>
      <c r="H4343" s="4">
        <f>E4343*G4343*Inputs!$B$4/SUMPRODUCT($E$5:$E$6785,$G$5:$G$6785)</f>
        <v>5246.9506343108969</v>
      </c>
    </row>
    <row r="4344" spans="1:8" x14ac:dyDescent="0.2">
      <c r="A4344" s="167" t="s">
        <v>6791</v>
      </c>
      <c r="B4344" s="163" t="s">
        <v>14106</v>
      </c>
      <c r="C4344" s="164" t="s">
        <v>14107</v>
      </c>
      <c r="D4344">
        <v>159.30000000000001</v>
      </c>
      <c r="E4344" s="4">
        <v>10356</v>
      </c>
      <c r="F4344">
        <f t="shared" si="134"/>
        <v>9</v>
      </c>
      <c r="G4344" s="6">
        <f t="shared" si="135"/>
        <v>4.1810192586709229</v>
      </c>
      <c r="H4344" s="4">
        <f>E4344*G4344*Inputs!$B$4/SUMPRODUCT($E$5:$E$6785,$G$5:$G$6785)</f>
        <v>20000.282153440683</v>
      </c>
    </row>
    <row r="4345" spans="1:8" x14ac:dyDescent="0.2">
      <c r="A4345" s="167" t="s">
        <v>6791</v>
      </c>
      <c r="B4345" s="163" t="s">
        <v>14108</v>
      </c>
      <c r="C4345" s="164" t="s">
        <v>14109</v>
      </c>
      <c r="D4345">
        <v>72.5</v>
      </c>
      <c r="E4345" s="4">
        <v>8381</v>
      </c>
      <c r="F4345">
        <f t="shared" si="134"/>
        <v>2</v>
      </c>
      <c r="G4345" s="6">
        <f t="shared" si="135"/>
        <v>1.195804741189294</v>
      </c>
      <c r="H4345" s="4">
        <f>E4345*G4345*Inputs!$B$4/SUMPRODUCT($E$5:$E$6785,$G$5:$G$6785)</f>
        <v>4629.328763394934</v>
      </c>
    </row>
    <row r="4346" spans="1:8" x14ac:dyDescent="0.2">
      <c r="A4346" s="167" t="s">
        <v>6791</v>
      </c>
      <c r="B4346" s="163" t="s">
        <v>14110</v>
      </c>
      <c r="C4346" s="164" t="s">
        <v>2588</v>
      </c>
      <c r="D4346">
        <v>146.6</v>
      </c>
      <c r="E4346" s="4">
        <v>5689</v>
      </c>
      <c r="F4346">
        <f t="shared" si="134"/>
        <v>8</v>
      </c>
      <c r="G4346" s="6">
        <f t="shared" si="135"/>
        <v>3.4964063234208851</v>
      </c>
      <c r="H4346" s="4">
        <f>E4346*G4346*Inputs!$B$4/SUMPRODUCT($E$5:$E$6785,$G$5:$G$6785)</f>
        <v>9187.9737026397852</v>
      </c>
    </row>
    <row r="4347" spans="1:8" x14ac:dyDescent="0.2">
      <c r="A4347" s="167" t="s">
        <v>6791</v>
      </c>
      <c r="B4347" s="163" t="s">
        <v>2589</v>
      </c>
      <c r="C4347" s="164" t="s">
        <v>2590</v>
      </c>
      <c r="D4347">
        <v>111.6</v>
      </c>
      <c r="E4347" s="4">
        <v>5435</v>
      </c>
      <c r="F4347">
        <f t="shared" si="134"/>
        <v>6</v>
      </c>
      <c r="G4347" s="6">
        <f t="shared" si="135"/>
        <v>2.4451266266449672</v>
      </c>
      <c r="H4347" s="4">
        <f>E4347*G4347*Inputs!$B$4/SUMPRODUCT($E$5:$E$6785,$G$5:$G$6785)</f>
        <v>6138.5078584934899</v>
      </c>
    </row>
    <row r="4348" spans="1:8" x14ac:dyDescent="0.2">
      <c r="A4348" s="167" t="s">
        <v>6791</v>
      </c>
      <c r="B4348" s="163" t="s">
        <v>2591</v>
      </c>
      <c r="C4348" s="164" t="s">
        <v>2592</v>
      </c>
      <c r="D4348">
        <v>125</v>
      </c>
      <c r="E4348" s="4">
        <v>6857</v>
      </c>
      <c r="F4348">
        <f t="shared" si="134"/>
        <v>7</v>
      </c>
      <c r="G4348" s="6">
        <f t="shared" si="135"/>
        <v>2.9238940129502371</v>
      </c>
      <c r="H4348" s="4">
        <f>E4348*G4348*Inputs!$B$4/SUMPRODUCT($E$5:$E$6785,$G$5:$G$6785)</f>
        <v>9260.9958205252533</v>
      </c>
    </row>
    <row r="4349" spans="1:8" x14ac:dyDescent="0.2">
      <c r="A4349" s="167" t="s">
        <v>6791</v>
      </c>
      <c r="B4349" s="163" t="s">
        <v>2593</v>
      </c>
      <c r="C4349" s="164" t="s">
        <v>2594</v>
      </c>
      <c r="D4349">
        <v>103.7</v>
      </c>
      <c r="E4349" s="4">
        <v>12654</v>
      </c>
      <c r="F4349">
        <f t="shared" si="134"/>
        <v>5</v>
      </c>
      <c r="G4349" s="6">
        <f t="shared" si="135"/>
        <v>2.0447540826884101</v>
      </c>
      <c r="H4349" s="4">
        <f>E4349*G4349*Inputs!$B$4/SUMPRODUCT($E$5:$E$6785,$G$5:$G$6785)</f>
        <v>11951.7314687287</v>
      </c>
    </row>
    <row r="4350" spans="1:8" x14ac:dyDescent="0.2">
      <c r="A4350" s="167" t="s">
        <v>6791</v>
      </c>
      <c r="B4350" s="163" t="s">
        <v>2595</v>
      </c>
      <c r="C4350" s="164" t="s">
        <v>2596</v>
      </c>
      <c r="D4350">
        <v>83.4</v>
      </c>
      <c r="E4350" s="4">
        <v>5077</v>
      </c>
      <c r="F4350">
        <f t="shared" si="134"/>
        <v>3</v>
      </c>
      <c r="G4350" s="6">
        <f t="shared" si="135"/>
        <v>1.4299489790507947</v>
      </c>
      <c r="H4350" s="4">
        <f>E4350*G4350*Inputs!$B$4/SUMPRODUCT($E$5:$E$6785,$G$5:$G$6785)</f>
        <v>3353.4328793473478</v>
      </c>
    </row>
    <row r="4351" spans="1:8" x14ac:dyDescent="0.2">
      <c r="A4351" s="167" t="s">
        <v>6791</v>
      </c>
      <c r="B4351" s="163" t="s">
        <v>2597</v>
      </c>
      <c r="C4351" s="164" t="s">
        <v>2598</v>
      </c>
      <c r="D4351">
        <v>94.1</v>
      </c>
      <c r="E4351" s="4">
        <v>6879</v>
      </c>
      <c r="F4351">
        <f t="shared" si="134"/>
        <v>4</v>
      </c>
      <c r="G4351" s="6">
        <f t="shared" si="135"/>
        <v>1.7099397688077311</v>
      </c>
      <c r="H4351" s="4">
        <f>E4351*G4351*Inputs!$B$4/SUMPRODUCT($E$5:$E$6785,$G$5:$G$6785)</f>
        <v>5433.3544202054281</v>
      </c>
    </row>
    <row r="4352" spans="1:8" x14ac:dyDescent="0.2">
      <c r="A4352" s="167" t="s">
        <v>6791</v>
      </c>
      <c r="B4352" s="163" t="s">
        <v>8368</v>
      </c>
      <c r="C4352" s="164" t="s">
        <v>8369</v>
      </c>
      <c r="D4352">
        <v>80.5</v>
      </c>
      <c r="E4352" s="4">
        <v>7833</v>
      </c>
      <c r="F4352">
        <f t="shared" si="134"/>
        <v>3</v>
      </c>
      <c r="G4352" s="6">
        <f t="shared" si="135"/>
        <v>1.4299489790507947</v>
      </c>
      <c r="H4352" s="4">
        <f>E4352*G4352*Inputs!$B$4/SUMPRODUCT($E$5:$E$6785,$G$5:$G$6785)</f>
        <v>5173.8112554516001</v>
      </c>
    </row>
    <row r="4353" spans="1:8" x14ac:dyDescent="0.2">
      <c r="A4353" s="167" t="s">
        <v>6791</v>
      </c>
      <c r="B4353" s="163" t="s">
        <v>8370</v>
      </c>
      <c r="C4353" s="164" t="s">
        <v>8371</v>
      </c>
      <c r="D4353">
        <v>128.69999999999999</v>
      </c>
      <c r="E4353" s="4">
        <v>8990</v>
      </c>
      <c r="F4353">
        <f t="shared" si="134"/>
        <v>7</v>
      </c>
      <c r="G4353" s="6">
        <f t="shared" si="135"/>
        <v>2.9238940129502371</v>
      </c>
      <c r="H4353" s="4">
        <f>E4353*G4353*Inputs!$B$4/SUMPRODUCT($E$5:$E$6785,$G$5:$G$6785)</f>
        <v>12141.804349791748</v>
      </c>
    </row>
    <row r="4354" spans="1:8" x14ac:dyDescent="0.2">
      <c r="A4354" s="167" t="s">
        <v>6791</v>
      </c>
      <c r="B4354" s="163" t="s">
        <v>8372</v>
      </c>
      <c r="C4354" s="164" t="s">
        <v>8373</v>
      </c>
      <c r="D4354">
        <v>100.6</v>
      </c>
      <c r="E4354" s="4">
        <v>9338</v>
      </c>
      <c r="F4354">
        <f t="shared" si="134"/>
        <v>5</v>
      </c>
      <c r="G4354" s="6">
        <f t="shared" si="135"/>
        <v>2.0447540826884101</v>
      </c>
      <c r="H4354" s="4">
        <f>E4354*G4354*Inputs!$B$4/SUMPRODUCT($E$5:$E$6785,$G$5:$G$6785)</f>
        <v>8819.7620084549235</v>
      </c>
    </row>
    <row r="4355" spans="1:8" x14ac:dyDescent="0.2">
      <c r="A4355" s="167" t="s">
        <v>6791</v>
      </c>
      <c r="B4355" s="163" t="s">
        <v>8374</v>
      </c>
      <c r="C4355" s="164" t="s">
        <v>8375</v>
      </c>
      <c r="D4355">
        <v>142.6</v>
      </c>
      <c r="E4355" s="4">
        <v>6981</v>
      </c>
      <c r="F4355">
        <f t="shared" si="134"/>
        <v>8</v>
      </c>
      <c r="G4355" s="6">
        <f t="shared" si="135"/>
        <v>3.4964063234208851</v>
      </c>
      <c r="H4355" s="4">
        <f>E4355*G4355*Inputs!$B$4/SUMPRODUCT($E$5:$E$6785,$G$5:$G$6785)</f>
        <v>11274.607913188318</v>
      </c>
    </row>
    <row r="4356" spans="1:8" x14ac:dyDescent="0.2">
      <c r="A4356" s="167" t="s">
        <v>6791</v>
      </c>
      <c r="B4356" s="163" t="s">
        <v>8376</v>
      </c>
      <c r="C4356" s="164" t="s">
        <v>8377</v>
      </c>
      <c r="D4356">
        <v>139.9</v>
      </c>
      <c r="E4356" s="4">
        <v>7208</v>
      </c>
      <c r="F4356">
        <f t="shared" si="134"/>
        <v>8</v>
      </c>
      <c r="G4356" s="6">
        <f t="shared" si="135"/>
        <v>3.4964063234208851</v>
      </c>
      <c r="H4356" s="4">
        <f>E4356*G4356*Inputs!$B$4/SUMPRODUCT($E$5:$E$6785,$G$5:$G$6785)</f>
        <v>11641.222437797076</v>
      </c>
    </row>
    <row r="4357" spans="1:8" x14ac:dyDescent="0.2">
      <c r="A4357" s="167" t="s">
        <v>6791</v>
      </c>
      <c r="B4357" s="163" t="s">
        <v>8378</v>
      </c>
      <c r="C4357" s="164" t="s">
        <v>8379</v>
      </c>
      <c r="D4357">
        <v>94</v>
      </c>
      <c r="E4357" s="4">
        <v>7806</v>
      </c>
      <c r="F4357">
        <f t="shared" si="134"/>
        <v>4</v>
      </c>
      <c r="G4357" s="6">
        <f t="shared" si="135"/>
        <v>1.7099397688077311</v>
      </c>
      <c r="H4357" s="4">
        <f>E4357*G4357*Inputs!$B$4/SUMPRODUCT($E$5:$E$6785,$G$5:$G$6785)</f>
        <v>6165.5421724267444</v>
      </c>
    </row>
    <row r="4358" spans="1:8" x14ac:dyDescent="0.2">
      <c r="A4358" s="167" t="s">
        <v>6791</v>
      </c>
      <c r="B4358" s="163" t="s">
        <v>8380</v>
      </c>
      <c r="C4358" s="164" t="s">
        <v>8381</v>
      </c>
      <c r="D4358">
        <v>149.1</v>
      </c>
      <c r="E4358" s="4">
        <v>8327</v>
      </c>
      <c r="F4358">
        <f t="shared" ref="F4358:F4421" si="136">VLOOKUP(D4358,$K$5:$L$15,2)</f>
        <v>9</v>
      </c>
      <c r="G4358" s="6">
        <f t="shared" ref="G4358:G4421" si="137">VLOOKUP(F4358,$L$5:$M$15,2,0)</f>
        <v>4.1810192586709229</v>
      </c>
      <c r="H4358" s="4">
        <f>E4358*G4358*Inputs!$B$4/SUMPRODUCT($E$5:$E$6785,$G$5:$G$6785)</f>
        <v>16081.725520635435</v>
      </c>
    </row>
    <row r="4359" spans="1:8" x14ac:dyDescent="0.2">
      <c r="A4359" s="167" t="s">
        <v>6791</v>
      </c>
      <c r="B4359" s="163" t="s">
        <v>8382</v>
      </c>
      <c r="C4359" s="164" t="s">
        <v>8383</v>
      </c>
      <c r="D4359">
        <v>168.6</v>
      </c>
      <c r="E4359" s="4">
        <v>7061</v>
      </c>
      <c r="F4359">
        <f t="shared" si="136"/>
        <v>10</v>
      </c>
      <c r="G4359" s="6">
        <f t="shared" si="137"/>
        <v>4.9996826525224378</v>
      </c>
      <c r="H4359" s="4">
        <f>E4359*G4359*Inputs!$B$4/SUMPRODUCT($E$5:$E$6785,$G$5:$G$6785)</f>
        <v>16306.868282650896</v>
      </c>
    </row>
    <row r="4360" spans="1:8" x14ac:dyDescent="0.2">
      <c r="A4360" s="167" t="s">
        <v>8386</v>
      </c>
      <c r="B4360" s="163" t="s">
        <v>8384</v>
      </c>
      <c r="C4360" s="164" t="s">
        <v>8385</v>
      </c>
      <c r="D4360">
        <v>100.1</v>
      </c>
      <c r="E4360" s="4">
        <v>7429</v>
      </c>
      <c r="F4360">
        <f t="shared" si="136"/>
        <v>5</v>
      </c>
      <c r="G4360" s="6">
        <f t="shared" si="137"/>
        <v>2.0447540826884101</v>
      </c>
      <c r="H4360" s="4">
        <f>E4360*G4360*Inputs!$B$4/SUMPRODUCT($E$5:$E$6785,$G$5:$G$6785)</f>
        <v>7016.7072136230045</v>
      </c>
    </row>
    <row r="4361" spans="1:8" x14ac:dyDescent="0.2">
      <c r="A4361" s="167" t="s">
        <v>8386</v>
      </c>
      <c r="B4361" s="163" t="s">
        <v>8387</v>
      </c>
      <c r="C4361" s="164" t="s">
        <v>8388</v>
      </c>
      <c r="D4361">
        <v>116.7</v>
      </c>
      <c r="E4361" s="4">
        <v>7515</v>
      </c>
      <c r="F4361">
        <f t="shared" si="136"/>
        <v>6</v>
      </c>
      <c r="G4361" s="6">
        <f t="shared" si="137"/>
        <v>2.4451266266449672</v>
      </c>
      <c r="H4361" s="4">
        <f>E4361*G4361*Inputs!$B$4/SUMPRODUCT($E$5:$E$6785,$G$5:$G$6785)</f>
        <v>8487.7436166657917</v>
      </c>
    </row>
    <row r="4362" spans="1:8" x14ac:dyDescent="0.2">
      <c r="A4362" s="167" t="s">
        <v>8386</v>
      </c>
      <c r="B4362" s="163" t="s">
        <v>8389</v>
      </c>
      <c r="C4362" s="164" t="s">
        <v>8390</v>
      </c>
      <c r="D4362">
        <v>95.8</v>
      </c>
      <c r="E4362" s="4">
        <v>7632</v>
      </c>
      <c r="F4362">
        <f t="shared" si="136"/>
        <v>4</v>
      </c>
      <c r="G4362" s="6">
        <f t="shared" si="137"/>
        <v>1.7099397688077311</v>
      </c>
      <c r="H4362" s="4">
        <f>E4362*G4362*Inputs!$B$4/SUMPRODUCT($E$5:$E$6785,$G$5:$G$6785)</f>
        <v>6028.108872657047</v>
      </c>
    </row>
    <row r="4363" spans="1:8" x14ac:dyDescent="0.2">
      <c r="A4363" s="167" t="s">
        <v>8386</v>
      </c>
      <c r="B4363" s="163" t="s">
        <v>8391</v>
      </c>
      <c r="C4363" s="164" t="s">
        <v>8392</v>
      </c>
      <c r="D4363">
        <v>92.8</v>
      </c>
      <c r="E4363" s="4">
        <v>7693</v>
      </c>
      <c r="F4363">
        <f t="shared" si="136"/>
        <v>4</v>
      </c>
      <c r="G4363" s="6">
        <f t="shared" si="137"/>
        <v>1.7099397688077311</v>
      </c>
      <c r="H4363" s="4">
        <f>E4363*G4363*Inputs!$B$4/SUMPRODUCT($E$5:$E$6785,$G$5:$G$6785)</f>
        <v>6076.2895122314812</v>
      </c>
    </row>
    <row r="4364" spans="1:8" x14ac:dyDescent="0.2">
      <c r="A4364" s="167" t="s">
        <v>8386</v>
      </c>
      <c r="B4364" s="163" t="s">
        <v>8393</v>
      </c>
      <c r="C4364" s="164" t="s">
        <v>8394</v>
      </c>
      <c r="D4364">
        <v>82.5</v>
      </c>
      <c r="E4364" s="4">
        <v>15402</v>
      </c>
      <c r="F4364">
        <f t="shared" si="136"/>
        <v>3</v>
      </c>
      <c r="G4364" s="6">
        <f t="shared" si="137"/>
        <v>1.4299489790507947</v>
      </c>
      <c r="H4364" s="4">
        <f>E4364*G4364*Inputs!$B$4/SUMPRODUCT($E$5:$E$6785,$G$5:$G$6785)</f>
        <v>10173.24664323574</v>
      </c>
    </row>
    <row r="4365" spans="1:8" x14ac:dyDescent="0.2">
      <c r="A4365" s="167" t="s">
        <v>8386</v>
      </c>
      <c r="B4365" s="163" t="s">
        <v>8395</v>
      </c>
      <c r="C4365" s="164" t="s">
        <v>8396</v>
      </c>
      <c r="D4365">
        <v>85.6</v>
      </c>
      <c r="E4365" s="4">
        <v>7667</v>
      </c>
      <c r="F4365">
        <f t="shared" si="136"/>
        <v>3</v>
      </c>
      <c r="G4365" s="6">
        <f t="shared" si="137"/>
        <v>1.4299489790507947</v>
      </c>
      <c r="H4365" s="4">
        <f>E4365*G4365*Inputs!$B$4/SUMPRODUCT($E$5:$E$6785,$G$5:$G$6785)</f>
        <v>5064.1658235091818</v>
      </c>
    </row>
    <row r="4366" spans="1:8" x14ac:dyDescent="0.2">
      <c r="A4366" s="167" t="s">
        <v>8386</v>
      </c>
      <c r="B4366" s="163" t="s">
        <v>8397</v>
      </c>
      <c r="C4366" s="164" t="s">
        <v>8398</v>
      </c>
      <c r="D4366">
        <v>100.5</v>
      </c>
      <c r="E4366" s="4">
        <v>8294</v>
      </c>
      <c r="F4366">
        <f t="shared" si="136"/>
        <v>5</v>
      </c>
      <c r="G4366" s="6">
        <f t="shared" si="137"/>
        <v>2.0447540826884101</v>
      </c>
      <c r="H4366" s="4">
        <f>E4366*G4366*Inputs!$B$4/SUMPRODUCT($E$5:$E$6785,$G$5:$G$6785)</f>
        <v>7833.7016596835647</v>
      </c>
    </row>
    <row r="4367" spans="1:8" x14ac:dyDescent="0.2">
      <c r="A4367" s="167" t="s">
        <v>8386</v>
      </c>
      <c r="B4367" s="163" t="s">
        <v>8399</v>
      </c>
      <c r="C4367" s="164" t="s">
        <v>8400</v>
      </c>
      <c r="D4367">
        <v>108.6</v>
      </c>
      <c r="E4367" s="4">
        <v>6370</v>
      </c>
      <c r="F4367">
        <f t="shared" si="136"/>
        <v>5</v>
      </c>
      <c r="G4367" s="6">
        <f t="shared" si="137"/>
        <v>2.0447540826884101</v>
      </c>
      <c r="H4367" s="4">
        <f>E4367*G4367*Inputs!$B$4/SUMPRODUCT($E$5:$E$6785,$G$5:$G$6785)</f>
        <v>6016.4793311049316</v>
      </c>
    </row>
    <row r="4368" spans="1:8" x14ac:dyDescent="0.2">
      <c r="A4368" s="167" t="s">
        <v>8386</v>
      </c>
      <c r="B4368" s="163" t="s">
        <v>8401</v>
      </c>
      <c r="C4368" s="164" t="s">
        <v>8402</v>
      </c>
      <c r="D4368">
        <v>83.6</v>
      </c>
      <c r="E4368" s="4">
        <v>7887</v>
      </c>
      <c r="F4368">
        <f t="shared" si="136"/>
        <v>3</v>
      </c>
      <c r="G4368" s="6">
        <f t="shared" si="137"/>
        <v>1.4299489790507947</v>
      </c>
      <c r="H4368" s="4">
        <f>E4368*G4368*Inputs!$B$4/SUMPRODUCT($E$5:$E$6785,$G$5:$G$6785)</f>
        <v>5209.4790465653996</v>
      </c>
    </row>
    <row r="4369" spans="1:8" x14ac:dyDescent="0.2">
      <c r="A4369" s="167" t="s">
        <v>8386</v>
      </c>
      <c r="B4369" s="163" t="s">
        <v>8403</v>
      </c>
      <c r="C4369" s="164" t="s">
        <v>2608</v>
      </c>
      <c r="D4369">
        <v>172.8</v>
      </c>
      <c r="E4369" s="4">
        <v>7195</v>
      </c>
      <c r="F4369">
        <f t="shared" si="136"/>
        <v>10</v>
      </c>
      <c r="G4369" s="6">
        <f t="shared" si="137"/>
        <v>4.9996826525224378</v>
      </c>
      <c r="H4369" s="4">
        <f>E4369*G4369*Inputs!$B$4/SUMPRODUCT($E$5:$E$6785,$G$5:$G$6785)</f>
        <v>16616.331581032886</v>
      </c>
    </row>
    <row r="4370" spans="1:8" x14ac:dyDescent="0.2">
      <c r="A4370" s="167" t="s">
        <v>8386</v>
      </c>
      <c r="B4370" s="163" t="s">
        <v>2609</v>
      </c>
      <c r="C4370" s="164" t="s">
        <v>2610</v>
      </c>
      <c r="D4370">
        <v>106.6</v>
      </c>
      <c r="E4370" s="4">
        <v>6822</v>
      </c>
      <c r="F4370">
        <f t="shared" si="136"/>
        <v>5</v>
      </c>
      <c r="G4370" s="6">
        <f t="shared" si="137"/>
        <v>2.0447540826884101</v>
      </c>
      <c r="H4370" s="4">
        <f>E4370*G4370*Inputs!$B$4/SUMPRODUCT($E$5:$E$6785,$G$5:$G$6785)</f>
        <v>6443.3943480059415</v>
      </c>
    </row>
    <row r="4371" spans="1:8" x14ac:dyDescent="0.2">
      <c r="A4371" s="167" t="s">
        <v>8386</v>
      </c>
      <c r="B4371" s="163" t="s">
        <v>2611</v>
      </c>
      <c r="C4371" s="164" t="s">
        <v>2612</v>
      </c>
      <c r="D4371">
        <v>78.7</v>
      </c>
      <c r="E4371" s="4">
        <v>7066</v>
      </c>
      <c r="F4371">
        <f t="shared" si="136"/>
        <v>3</v>
      </c>
      <c r="G4371" s="6">
        <f t="shared" si="137"/>
        <v>1.4299489790507947</v>
      </c>
      <c r="H4371" s="4">
        <f>E4371*G4371*Inputs!$B$4/SUMPRODUCT($E$5:$E$6785,$G$5:$G$6785)</f>
        <v>4667.1965187056057</v>
      </c>
    </row>
    <row r="4372" spans="1:8" x14ac:dyDescent="0.2">
      <c r="A4372" s="167" t="s">
        <v>8386</v>
      </c>
      <c r="B4372" s="163" t="s">
        <v>2613</v>
      </c>
      <c r="C4372" s="164" t="s">
        <v>2614</v>
      </c>
      <c r="D4372">
        <v>80.099999999999994</v>
      </c>
      <c r="E4372" s="4">
        <v>8024</v>
      </c>
      <c r="F4372">
        <f t="shared" si="136"/>
        <v>3</v>
      </c>
      <c r="G4372" s="6">
        <f t="shared" si="137"/>
        <v>1.4299489790507947</v>
      </c>
      <c r="H4372" s="4">
        <f>E4372*G4372*Inputs!$B$4/SUMPRODUCT($E$5:$E$6785,$G$5:$G$6785)</f>
        <v>5299.9695536504078</v>
      </c>
    </row>
    <row r="4373" spans="1:8" x14ac:dyDescent="0.2">
      <c r="A4373" s="167" t="s">
        <v>8386</v>
      </c>
      <c r="B4373" s="163" t="s">
        <v>2615</v>
      </c>
      <c r="C4373" s="164" t="s">
        <v>2616</v>
      </c>
      <c r="D4373">
        <v>91.7</v>
      </c>
      <c r="E4373" s="4">
        <v>9734</v>
      </c>
      <c r="F4373">
        <f t="shared" si="136"/>
        <v>4</v>
      </c>
      <c r="G4373" s="6">
        <f t="shared" si="137"/>
        <v>1.7099397688077311</v>
      </c>
      <c r="H4373" s="4">
        <f>E4373*G4373*Inputs!$B$4/SUMPRODUCT($E$5:$E$6785,$G$5:$G$6785)</f>
        <v>7688.3663215990164</v>
      </c>
    </row>
    <row r="4374" spans="1:8" x14ac:dyDescent="0.2">
      <c r="A4374" s="167" t="s">
        <v>8386</v>
      </c>
      <c r="B4374" s="163" t="s">
        <v>2617</v>
      </c>
      <c r="C4374" s="164" t="s">
        <v>2618</v>
      </c>
      <c r="D4374">
        <v>144.30000000000001</v>
      </c>
      <c r="E4374" s="4">
        <v>7677</v>
      </c>
      <c r="F4374">
        <f t="shared" si="136"/>
        <v>8</v>
      </c>
      <c r="G4374" s="6">
        <f t="shared" si="137"/>
        <v>3.4964063234208851</v>
      </c>
      <c r="H4374" s="4">
        <f>E4374*G4374*Inputs!$B$4/SUMPRODUCT($E$5:$E$6785,$G$5:$G$6785)</f>
        <v>12398.67711639403</v>
      </c>
    </row>
    <row r="4375" spans="1:8" x14ac:dyDescent="0.2">
      <c r="A4375" s="167" t="s">
        <v>8386</v>
      </c>
      <c r="B4375" s="163" t="s">
        <v>8425</v>
      </c>
      <c r="C4375" s="164" t="s">
        <v>8426</v>
      </c>
      <c r="D4375">
        <v>118</v>
      </c>
      <c r="E4375" s="4">
        <v>6748</v>
      </c>
      <c r="F4375">
        <f t="shared" si="136"/>
        <v>6</v>
      </c>
      <c r="G4375" s="6">
        <f t="shared" si="137"/>
        <v>2.4451266266449672</v>
      </c>
      <c r="H4375" s="4">
        <f>E4375*G4375*Inputs!$B$4/SUMPRODUCT($E$5:$E$6785,$G$5:$G$6785)</f>
        <v>7621.4629308397543</v>
      </c>
    </row>
    <row r="4376" spans="1:8" x14ac:dyDescent="0.2">
      <c r="A4376" s="167" t="s">
        <v>8386</v>
      </c>
      <c r="B4376" s="163" t="s">
        <v>8427</v>
      </c>
      <c r="C4376" s="164" t="s">
        <v>8428</v>
      </c>
      <c r="D4376">
        <v>161.1</v>
      </c>
      <c r="E4376" s="4">
        <v>6541</v>
      </c>
      <c r="F4376">
        <f t="shared" si="136"/>
        <v>9</v>
      </c>
      <c r="G4376" s="6">
        <f t="shared" si="137"/>
        <v>4.1810192586709229</v>
      </c>
      <c r="H4376" s="4">
        <f>E4376*G4376*Inputs!$B$4/SUMPRODUCT($E$5:$E$6785,$G$5:$G$6785)</f>
        <v>12632.468671847771</v>
      </c>
    </row>
    <row r="4377" spans="1:8" x14ac:dyDescent="0.2">
      <c r="A4377" s="167" t="s">
        <v>8386</v>
      </c>
      <c r="B4377" s="163" t="s">
        <v>8429</v>
      </c>
      <c r="C4377" s="164" t="s">
        <v>8430</v>
      </c>
      <c r="D4377">
        <v>113.1</v>
      </c>
      <c r="E4377" s="4">
        <v>8163</v>
      </c>
      <c r="F4377">
        <f t="shared" si="136"/>
        <v>6</v>
      </c>
      <c r="G4377" s="6">
        <f t="shared" si="137"/>
        <v>2.4451266266449672</v>
      </c>
      <c r="H4377" s="4">
        <f>E4377*G4377*Inputs!$B$4/SUMPRODUCT($E$5:$E$6785,$G$5:$G$6785)</f>
        <v>9219.620910557931</v>
      </c>
    </row>
    <row r="4378" spans="1:8" x14ac:dyDescent="0.2">
      <c r="A4378" s="167" t="s">
        <v>8386</v>
      </c>
      <c r="B4378" s="163" t="s">
        <v>8431</v>
      </c>
      <c r="C4378" s="164" t="s">
        <v>8432</v>
      </c>
      <c r="D4378">
        <v>109.7</v>
      </c>
      <c r="E4378" s="4">
        <v>7443</v>
      </c>
      <c r="F4378">
        <f t="shared" si="136"/>
        <v>5</v>
      </c>
      <c r="G4378" s="6">
        <f t="shared" si="137"/>
        <v>2.0447540826884101</v>
      </c>
      <c r="H4378" s="4">
        <f>E4378*G4378*Inputs!$B$4/SUMPRODUCT($E$5:$E$6785,$G$5:$G$6785)</f>
        <v>7029.9302451199392</v>
      </c>
    </row>
    <row r="4379" spans="1:8" x14ac:dyDescent="0.2">
      <c r="A4379" s="167" t="s">
        <v>8386</v>
      </c>
      <c r="B4379" s="163" t="s">
        <v>8433</v>
      </c>
      <c r="C4379" s="164" t="s">
        <v>8434</v>
      </c>
      <c r="D4379">
        <v>113.4</v>
      </c>
      <c r="E4379" s="4">
        <v>8162</v>
      </c>
      <c r="F4379">
        <f t="shared" si="136"/>
        <v>6</v>
      </c>
      <c r="G4379" s="6">
        <f t="shared" si="137"/>
        <v>2.4451266266449672</v>
      </c>
      <c r="H4379" s="4">
        <f>E4379*G4379*Inputs!$B$4/SUMPRODUCT($E$5:$E$6785,$G$5:$G$6785)</f>
        <v>9218.4914702895785</v>
      </c>
    </row>
    <row r="4380" spans="1:8" x14ac:dyDescent="0.2">
      <c r="A4380" s="167" t="s">
        <v>8386</v>
      </c>
      <c r="B4380" s="163" t="s">
        <v>8435</v>
      </c>
      <c r="C4380" s="164" t="s">
        <v>8436</v>
      </c>
      <c r="D4380">
        <v>142.80000000000001</v>
      </c>
      <c r="E4380" s="4">
        <v>6581</v>
      </c>
      <c r="F4380">
        <f t="shared" si="136"/>
        <v>8</v>
      </c>
      <c r="G4380" s="6">
        <f t="shared" si="137"/>
        <v>3.4964063234208851</v>
      </c>
      <c r="H4380" s="4">
        <f>E4380*G4380*Inputs!$B$4/SUMPRODUCT($E$5:$E$6785,$G$5:$G$6785)</f>
        <v>10628.591129736762</v>
      </c>
    </row>
    <row r="4381" spans="1:8" x14ac:dyDescent="0.2">
      <c r="A4381" s="167" t="s">
        <v>8386</v>
      </c>
      <c r="B4381" s="163" t="s">
        <v>8437</v>
      </c>
      <c r="C4381" s="164" t="s">
        <v>8438</v>
      </c>
      <c r="D4381">
        <v>104.6</v>
      </c>
      <c r="E4381" s="4">
        <v>10124</v>
      </c>
      <c r="F4381">
        <f t="shared" si="136"/>
        <v>5</v>
      </c>
      <c r="G4381" s="6">
        <f t="shared" si="137"/>
        <v>2.0447540826884101</v>
      </c>
      <c r="H4381" s="4">
        <f>E4381*G4381*Inputs!$B$4/SUMPRODUCT($E$5:$E$6785,$G$5:$G$6785)</f>
        <v>9562.1407767827841</v>
      </c>
    </row>
    <row r="4382" spans="1:8" x14ac:dyDescent="0.2">
      <c r="A4382" s="167" t="s">
        <v>8386</v>
      </c>
      <c r="B4382" s="163" t="s">
        <v>8439</v>
      </c>
      <c r="C4382" s="164" t="s">
        <v>8440</v>
      </c>
      <c r="D4382">
        <v>178.6</v>
      </c>
      <c r="E4382" s="4">
        <v>7974</v>
      </c>
      <c r="F4382">
        <f t="shared" si="136"/>
        <v>10</v>
      </c>
      <c r="G4382" s="6">
        <f t="shared" si="137"/>
        <v>4.9996826525224378</v>
      </c>
      <c r="H4382" s="4">
        <f>E4382*G4382*Inputs!$B$4/SUMPRODUCT($E$5:$E$6785,$G$5:$G$6785)</f>
        <v>18415.375681328173</v>
      </c>
    </row>
    <row r="4383" spans="1:8" x14ac:dyDescent="0.2">
      <c r="A4383" s="167" t="s">
        <v>8386</v>
      </c>
      <c r="B4383" s="163" t="s">
        <v>8441</v>
      </c>
      <c r="C4383" s="164" t="s">
        <v>8442</v>
      </c>
      <c r="D4383">
        <v>64.5</v>
      </c>
      <c r="E4383" s="4">
        <v>7618</v>
      </c>
      <c r="F4383">
        <f t="shared" si="136"/>
        <v>2</v>
      </c>
      <c r="G4383" s="6">
        <f t="shared" si="137"/>
        <v>1.195804741189294</v>
      </c>
      <c r="H4383" s="4">
        <f>E4383*G4383*Inputs!$B$4/SUMPRODUCT($E$5:$E$6785,$G$5:$G$6785)</f>
        <v>4207.8781195015627</v>
      </c>
    </row>
    <row r="4384" spans="1:8" x14ac:dyDescent="0.2">
      <c r="A4384" s="167" t="s">
        <v>8386</v>
      </c>
      <c r="B4384" s="163" t="s">
        <v>8443</v>
      </c>
      <c r="C4384" s="164" t="s">
        <v>8444</v>
      </c>
      <c r="D4384">
        <v>61.8</v>
      </c>
      <c r="E4384" s="4">
        <v>8959</v>
      </c>
      <c r="F4384">
        <f t="shared" si="136"/>
        <v>1</v>
      </c>
      <c r="G4384" s="6">
        <f t="shared" si="137"/>
        <v>1</v>
      </c>
      <c r="H4384" s="4">
        <f>E4384*G4384*Inputs!$B$4/SUMPRODUCT($E$5:$E$6785,$G$5:$G$6785)</f>
        <v>4138.2950289369237</v>
      </c>
    </row>
    <row r="4385" spans="1:8" x14ac:dyDescent="0.2">
      <c r="A4385" s="167" t="s">
        <v>8386</v>
      </c>
      <c r="B4385" s="163" t="s">
        <v>8445</v>
      </c>
      <c r="C4385" s="164" t="s">
        <v>8446</v>
      </c>
      <c r="D4385">
        <v>75.2</v>
      </c>
      <c r="E4385" s="4">
        <v>9350</v>
      </c>
      <c r="F4385">
        <f t="shared" si="136"/>
        <v>3</v>
      </c>
      <c r="G4385" s="6">
        <f t="shared" si="137"/>
        <v>1.4299489790507947</v>
      </c>
      <c r="H4385" s="4">
        <f>E4385*G4385*Inputs!$B$4/SUMPRODUCT($E$5:$E$6785,$G$5:$G$6785)</f>
        <v>6175.8119798892467</v>
      </c>
    </row>
    <row r="4386" spans="1:8" x14ac:dyDescent="0.2">
      <c r="A4386" s="167" t="s">
        <v>8386</v>
      </c>
      <c r="B4386" s="163" t="s">
        <v>8447</v>
      </c>
      <c r="C4386" s="164" t="s">
        <v>8448</v>
      </c>
      <c r="D4386">
        <v>68.3</v>
      </c>
      <c r="E4386" s="4">
        <v>6753</v>
      </c>
      <c r="F4386">
        <f t="shared" si="136"/>
        <v>2</v>
      </c>
      <c r="G4386" s="6">
        <f t="shared" si="137"/>
        <v>1.195804741189294</v>
      </c>
      <c r="H4386" s="4">
        <f>E4386*G4386*Inputs!$B$4/SUMPRODUCT($E$5:$E$6785,$G$5:$G$6785)</f>
        <v>3730.0867604350296</v>
      </c>
    </row>
    <row r="4387" spans="1:8" x14ac:dyDescent="0.2">
      <c r="A4387" s="167" t="s">
        <v>8386</v>
      </c>
      <c r="B4387" s="163" t="s">
        <v>8449</v>
      </c>
      <c r="C4387" s="164" t="s">
        <v>8450</v>
      </c>
      <c r="D4387">
        <v>62</v>
      </c>
      <c r="E4387" s="4">
        <v>7688</v>
      </c>
      <c r="F4387">
        <f t="shared" si="136"/>
        <v>2</v>
      </c>
      <c r="G4387" s="6">
        <f t="shared" si="137"/>
        <v>1.195804741189294</v>
      </c>
      <c r="H4387" s="4">
        <f>E4387*G4387*Inputs!$B$4/SUMPRODUCT($E$5:$E$6785,$G$5:$G$6785)</f>
        <v>4246.5433161890287</v>
      </c>
    </row>
    <row r="4388" spans="1:8" x14ac:dyDescent="0.2">
      <c r="A4388" s="167" t="s">
        <v>8386</v>
      </c>
      <c r="B4388" s="163" t="s">
        <v>8451</v>
      </c>
      <c r="C4388" s="164" t="s">
        <v>8452</v>
      </c>
      <c r="D4388">
        <v>82.1</v>
      </c>
      <c r="E4388" s="4">
        <v>7127</v>
      </c>
      <c r="F4388">
        <f t="shared" si="136"/>
        <v>3</v>
      </c>
      <c r="G4388" s="6">
        <f t="shared" si="137"/>
        <v>1.4299489790507947</v>
      </c>
      <c r="H4388" s="4">
        <f>E4388*G4388*Inputs!$B$4/SUMPRODUCT($E$5:$E$6785,$G$5:$G$6785)</f>
        <v>4707.4879123711935</v>
      </c>
    </row>
    <row r="4389" spans="1:8" x14ac:dyDescent="0.2">
      <c r="A4389" s="167" t="s">
        <v>8386</v>
      </c>
      <c r="B4389" s="163" t="s">
        <v>8453</v>
      </c>
      <c r="C4389" s="164" t="s">
        <v>8454</v>
      </c>
      <c r="D4389">
        <v>83.4</v>
      </c>
      <c r="E4389" s="4">
        <v>7651</v>
      </c>
      <c r="F4389">
        <f t="shared" si="136"/>
        <v>3</v>
      </c>
      <c r="G4389" s="6">
        <f t="shared" si="137"/>
        <v>1.4299489790507947</v>
      </c>
      <c r="H4389" s="4">
        <f>E4389*G4389*Inputs!$B$4/SUMPRODUCT($E$5:$E$6785,$G$5:$G$6785)</f>
        <v>5053.597589105093</v>
      </c>
    </row>
    <row r="4390" spans="1:8" x14ac:dyDescent="0.2">
      <c r="A4390" s="167" t="s">
        <v>8386</v>
      </c>
      <c r="B4390" s="163" t="s">
        <v>8455</v>
      </c>
      <c r="C4390" s="164" t="s">
        <v>8456</v>
      </c>
      <c r="D4390">
        <v>86.9</v>
      </c>
      <c r="E4390" s="4">
        <v>6395</v>
      </c>
      <c r="F4390">
        <f t="shared" si="136"/>
        <v>4</v>
      </c>
      <c r="G4390" s="6">
        <f t="shared" si="137"/>
        <v>1.7099397688077311</v>
      </c>
      <c r="H4390" s="4">
        <f>E4390*G4390*Inputs!$B$4/SUMPRODUCT($E$5:$E$6785,$G$5:$G$6785)</f>
        <v>5051.0686898115582</v>
      </c>
    </row>
    <row r="4391" spans="1:8" x14ac:dyDescent="0.2">
      <c r="A4391" s="167" t="s">
        <v>8386</v>
      </c>
      <c r="B4391" s="163" t="s">
        <v>8457</v>
      </c>
      <c r="C4391" s="164" t="s">
        <v>8458</v>
      </c>
      <c r="D4391">
        <v>112</v>
      </c>
      <c r="E4391" s="4">
        <v>6041</v>
      </c>
      <c r="F4391">
        <f t="shared" si="136"/>
        <v>6</v>
      </c>
      <c r="G4391" s="6">
        <f t="shared" si="137"/>
        <v>2.4451266266449672</v>
      </c>
      <c r="H4391" s="4">
        <f>E4391*G4391*Inputs!$B$4/SUMPRODUCT($E$5:$E$6785,$G$5:$G$6785)</f>
        <v>6822.9486611148423</v>
      </c>
    </row>
    <row r="4392" spans="1:8" x14ac:dyDescent="0.2">
      <c r="A4392" s="167" t="s">
        <v>8386</v>
      </c>
      <c r="B4392" s="163" t="s">
        <v>8459</v>
      </c>
      <c r="C4392" s="164" t="s">
        <v>8460</v>
      </c>
      <c r="D4392">
        <v>93.7</v>
      </c>
      <c r="E4392" s="4">
        <v>6309</v>
      </c>
      <c r="F4392">
        <f t="shared" si="136"/>
        <v>4</v>
      </c>
      <c r="G4392" s="6">
        <f t="shared" si="137"/>
        <v>1.7099397688077311</v>
      </c>
      <c r="H4392" s="4">
        <f>E4392*G4392*Inputs!$B$4/SUMPRODUCT($E$5:$E$6785,$G$5:$G$6785)</f>
        <v>4983.1418864771113</v>
      </c>
    </row>
    <row r="4393" spans="1:8" x14ac:dyDescent="0.2">
      <c r="A4393" s="167" t="s">
        <v>8386</v>
      </c>
      <c r="B4393" s="163" t="s">
        <v>8461</v>
      </c>
      <c r="C4393" s="164" t="s">
        <v>8462</v>
      </c>
      <c r="D4393">
        <v>66.7</v>
      </c>
      <c r="E4393" s="4">
        <v>9329</v>
      </c>
      <c r="F4393">
        <f t="shared" si="136"/>
        <v>2</v>
      </c>
      <c r="G4393" s="6">
        <f t="shared" si="137"/>
        <v>1.195804741189294</v>
      </c>
      <c r="H4393" s="4">
        <f>E4393*G4393*Inputs!$B$4/SUMPRODUCT($E$5:$E$6785,$G$5:$G$6785)</f>
        <v>5152.9659985337466</v>
      </c>
    </row>
    <row r="4394" spans="1:8" x14ac:dyDescent="0.2">
      <c r="A4394" s="167" t="s">
        <v>8386</v>
      </c>
      <c r="B4394" s="163" t="s">
        <v>8463</v>
      </c>
      <c r="C4394" s="164" t="s">
        <v>8464</v>
      </c>
      <c r="D4394">
        <v>68.3</v>
      </c>
      <c r="E4394" s="4">
        <v>7801</v>
      </c>
      <c r="F4394">
        <f t="shared" si="136"/>
        <v>2</v>
      </c>
      <c r="G4394" s="6">
        <f t="shared" si="137"/>
        <v>1.195804741189294</v>
      </c>
      <c r="H4394" s="4">
        <f>E4394*G4394*Inputs!$B$4/SUMPRODUCT($E$5:$E$6785,$G$5:$G$6785)</f>
        <v>4308.9599908416503</v>
      </c>
    </row>
    <row r="4395" spans="1:8" x14ac:dyDescent="0.2">
      <c r="A4395" s="167" t="s">
        <v>8386</v>
      </c>
      <c r="B4395" s="163" t="s">
        <v>8465</v>
      </c>
      <c r="C4395" s="164" t="s">
        <v>8466</v>
      </c>
      <c r="D4395">
        <v>98.6</v>
      </c>
      <c r="E4395" s="4">
        <v>6445</v>
      </c>
      <c r="F4395">
        <f t="shared" si="136"/>
        <v>4</v>
      </c>
      <c r="G4395" s="6">
        <f t="shared" si="137"/>
        <v>1.7099397688077311</v>
      </c>
      <c r="H4395" s="4">
        <f>E4395*G4395*Inputs!$B$4/SUMPRODUCT($E$5:$E$6785,$G$5:$G$6785)</f>
        <v>5090.5610173315872</v>
      </c>
    </row>
    <row r="4396" spans="1:8" x14ac:dyDescent="0.2">
      <c r="A4396" s="167" t="s">
        <v>8386</v>
      </c>
      <c r="B4396" s="163" t="s">
        <v>8467</v>
      </c>
      <c r="C4396" s="164" t="s">
        <v>8468</v>
      </c>
      <c r="D4396">
        <v>64.099999999999994</v>
      </c>
      <c r="E4396" s="4">
        <v>9141</v>
      </c>
      <c r="F4396">
        <f t="shared" si="136"/>
        <v>2</v>
      </c>
      <c r="G4396" s="6">
        <f t="shared" si="137"/>
        <v>1.195804741189294</v>
      </c>
      <c r="H4396" s="4">
        <f>E4396*G4396*Inputs!$B$4/SUMPRODUCT($E$5:$E$6785,$G$5:$G$6785)</f>
        <v>5049.1223274302683</v>
      </c>
    </row>
    <row r="4397" spans="1:8" x14ac:dyDescent="0.2">
      <c r="A4397" s="167" t="s">
        <v>8386</v>
      </c>
      <c r="B4397" s="163" t="s">
        <v>8469</v>
      </c>
      <c r="C4397" s="164" t="s">
        <v>8470</v>
      </c>
      <c r="D4397">
        <v>78.3</v>
      </c>
      <c r="E4397" s="4">
        <v>6311</v>
      </c>
      <c r="F4397">
        <f t="shared" si="136"/>
        <v>3</v>
      </c>
      <c r="G4397" s="6">
        <f t="shared" si="137"/>
        <v>1.4299489790507947</v>
      </c>
      <c r="H4397" s="4">
        <f>E4397*G4397*Inputs!$B$4/SUMPRODUCT($E$5:$E$6785,$G$5:$G$6785)</f>
        <v>4168.5079577626766</v>
      </c>
    </row>
    <row r="4398" spans="1:8" x14ac:dyDescent="0.2">
      <c r="A4398" s="167" t="s">
        <v>8386</v>
      </c>
      <c r="B4398" s="163" t="s">
        <v>8471</v>
      </c>
      <c r="C4398" s="164" t="s">
        <v>8472</v>
      </c>
      <c r="D4398">
        <v>83.5</v>
      </c>
      <c r="E4398" s="4">
        <v>7763</v>
      </c>
      <c r="F4398">
        <f t="shared" si="136"/>
        <v>3</v>
      </c>
      <c r="G4398" s="6">
        <f t="shared" si="137"/>
        <v>1.4299489790507947</v>
      </c>
      <c r="H4398" s="4">
        <f>E4398*G4398*Inputs!$B$4/SUMPRODUCT($E$5:$E$6785,$G$5:$G$6785)</f>
        <v>5127.5752299337128</v>
      </c>
    </row>
    <row r="4399" spans="1:8" x14ac:dyDescent="0.2">
      <c r="A4399" s="167" t="s">
        <v>8386</v>
      </c>
      <c r="B4399" s="163" t="s">
        <v>8473</v>
      </c>
      <c r="C4399" s="164" t="s">
        <v>8474</v>
      </c>
      <c r="D4399">
        <v>91.7</v>
      </c>
      <c r="E4399" s="4">
        <v>7334</v>
      </c>
      <c r="F4399">
        <f t="shared" si="136"/>
        <v>4</v>
      </c>
      <c r="G4399" s="6">
        <f t="shared" si="137"/>
        <v>1.7099397688077311</v>
      </c>
      <c r="H4399" s="4">
        <f>E4399*G4399*Inputs!$B$4/SUMPRODUCT($E$5:$E$6785,$G$5:$G$6785)</f>
        <v>5792.7346006376811</v>
      </c>
    </row>
    <row r="4400" spans="1:8" x14ac:dyDescent="0.2">
      <c r="A4400" s="167" t="s">
        <v>8386</v>
      </c>
      <c r="B4400" s="163" t="s">
        <v>8475</v>
      </c>
      <c r="C4400" s="164" t="s">
        <v>8476</v>
      </c>
      <c r="D4400">
        <v>81.099999999999994</v>
      </c>
      <c r="E4400" s="4">
        <v>8734</v>
      </c>
      <c r="F4400">
        <f t="shared" si="136"/>
        <v>3</v>
      </c>
      <c r="G4400" s="6">
        <f t="shared" si="137"/>
        <v>1.4299489790507947</v>
      </c>
      <c r="H4400" s="4">
        <f>E4400*G4400*Inputs!$B$4/SUMPRODUCT($E$5:$E$6785,$G$5:$G$6785)</f>
        <v>5768.934955331837</v>
      </c>
    </row>
    <row r="4401" spans="1:8" x14ac:dyDescent="0.2">
      <c r="A4401" s="167" t="s">
        <v>8386</v>
      </c>
      <c r="B4401" s="163" t="s">
        <v>8477</v>
      </c>
      <c r="C4401" s="164" t="s">
        <v>8478</v>
      </c>
      <c r="D4401">
        <v>90.3</v>
      </c>
      <c r="E4401" s="4">
        <v>8018</v>
      </c>
      <c r="F4401">
        <f t="shared" si="136"/>
        <v>4</v>
      </c>
      <c r="G4401" s="6">
        <f t="shared" si="137"/>
        <v>1.7099397688077311</v>
      </c>
      <c r="H4401" s="4">
        <f>E4401*G4401*Inputs!$B$4/SUMPRODUCT($E$5:$E$6785,$G$5:$G$6785)</f>
        <v>6332.9896411116615</v>
      </c>
    </row>
    <row r="4402" spans="1:8" x14ac:dyDescent="0.2">
      <c r="A4402" s="167" t="s">
        <v>8386</v>
      </c>
      <c r="B4402" s="163" t="s">
        <v>8479</v>
      </c>
      <c r="C4402" s="164" t="s">
        <v>8480</v>
      </c>
      <c r="D4402">
        <v>119</v>
      </c>
      <c r="E4402" s="4">
        <v>8644</v>
      </c>
      <c r="F4402">
        <f t="shared" si="136"/>
        <v>6</v>
      </c>
      <c r="G4402" s="6">
        <f t="shared" si="137"/>
        <v>2.4451266266449672</v>
      </c>
      <c r="H4402" s="4">
        <f>E4402*G4402*Inputs!$B$4/SUMPRODUCT($E$5:$E$6785,$G$5:$G$6785)</f>
        <v>9762.8816796352748</v>
      </c>
    </row>
    <row r="4403" spans="1:8" x14ac:dyDescent="0.2">
      <c r="A4403" s="167" t="s">
        <v>8386</v>
      </c>
      <c r="B4403" s="163" t="s">
        <v>8481</v>
      </c>
      <c r="C4403" s="164" t="s">
        <v>8482</v>
      </c>
      <c r="D4403">
        <v>87.6</v>
      </c>
      <c r="E4403" s="4">
        <v>7645</v>
      </c>
      <c r="F4403">
        <f t="shared" si="136"/>
        <v>4</v>
      </c>
      <c r="G4403" s="6">
        <f t="shared" si="137"/>
        <v>1.7099397688077311</v>
      </c>
      <c r="H4403" s="4">
        <f>E4403*G4403*Inputs!$B$4/SUMPRODUCT($E$5:$E$6785,$G$5:$G$6785)</f>
        <v>6038.3768778122549</v>
      </c>
    </row>
    <row r="4404" spans="1:8" x14ac:dyDescent="0.2">
      <c r="A4404" s="167" t="s">
        <v>8386</v>
      </c>
      <c r="B4404" s="163" t="s">
        <v>8483</v>
      </c>
      <c r="C4404" s="164" t="s">
        <v>8484</v>
      </c>
      <c r="D4404">
        <v>66.400000000000006</v>
      </c>
      <c r="E4404" s="4">
        <v>10472</v>
      </c>
      <c r="F4404">
        <f t="shared" si="136"/>
        <v>2</v>
      </c>
      <c r="G4404" s="6">
        <f t="shared" si="137"/>
        <v>1.195804741189294</v>
      </c>
      <c r="H4404" s="4">
        <f>E4404*G4404*Inputs!$B$4/SUMPRODUCT($E$5:$E$6785,$G$5:$G$6785)</f>
        <v>5784.3134244447847</v>
      </c>
    </row>
    <row r="4405" spans="1:8" x14ac:dyDescent="0.2">
      <c r="A4405" s="167" t="s">
        <v>8386</v>
      </c>
      <c r="B4405" s="163" t="s">
        <v>8485</v>
      </c>
      <c r="C4405" s="164" t="s">
        <v>8486</v>
      </c>
      <c r="D4405">
        <v>68.099999999999994</v>
      </c>
      <c r="E4405" s="4">
        <v>7323</v>
      </c>
      <c r="F4405">
        <f t="shared" si="136"/>
        <v>2</v>
      </c>
      <c r="G4405" s="6">
        <f t="shared" si="137"/>
        <v>1.195804741189294</v>
      </c>
      <c r="H4405" s="4">
        <f>E4405*G4405*Inputs!$B$4/SUMPRODUCT($E$5:$E$6785,$G$5:$G$6785)</f>
        <v>4044.931933461532</v>
      </c>
    </row>
    <row r="4406" spans="1:8" x14ac:dyDescent="0.2">
      <c r="A4406" s="167" t="s">
        <v>8386</v>
      </c>
      <c r="B4406" s="163" t="s">
        <v>8487</v>
      </c>
      <c r="C4406" s="164" t="s">
        <v>8488</v>
      </c>
      <c r="D4406">
        <v>130.19999999999999</v>
      </c>
      <c r="E4406" s="4">
        <v>8432</v>
      </c>
      <c r="F4406">
        <f t="shared" si="136"/>
        <v>7</v>
      </c>
      <c r="G4406" s="6">
        <f t="shared" si="137"/>
        <v>2.9238940129502371</v>
      </c>
      <c r="H4406" s="4">
        <f>E4406*G4406*Inputs!$B$4/SUMPRODUCT($E$5:$E$6785,$G$5:$G$6785)</f>
        <v>11388.175114287435</v>
      </c>
    </row>
    <row r="4407" spans="1:8" x14ac:dyDescent="0.2">
      <c r="A4407" s="167" t="s">
        <v>8386</v>
      </c>
      <c r="B4407" s="163" t="s">
        <v>8489</v>
      </c>
      <c r="C4407" s="164" t="s">
        <v>8490</v>
      </c>
      <c r="D4407">
        <v>63.9</v>
      </c>
      <c r="E4407" s="4">
        <v>6364</v>
      </c>
      <c r="F4407">
        <f t="shared" si="136"/>
        <v>2</v>
      </c>
      <c r="G4407" s="6">
        <f t="shared" si="137"/>
        <v>1.195804741189294</v>
      </c>
      <c r="H4407" s="4">
        <f>E4407*G4407*Inputs!$B$4/SUMPRODUCT($E$5:$E$6785,$G$5:$G$6785)</f>
        <v>3515.2187388432594</v>
      </c>
    </row>
    <row r="4408" spans="1:8" x14ac:dyDescent="0.2">
      <c r="A4408" s="167" t="s">
        <v>8386</v>
      </c>
      <c r="B4408" s="163" t="s">
        <v>8491</v>
      </c>
      <c r="C4408" s="164" t="s">
        <v>8492</v>
      </c>
      <c r="D4408">
        <v>54.4</v>
      </c>
      <c r="E4408" s="4">
        <v>6284</v>
      </c>
      <c r="F4408">
        <f t="shared" si="136"/>
        <v>1</v>
      </c>
      <c r="G4408" s="6">
        <f t="shared" si="137"/>
        <v>1</v>
      </c>
      <c r="H4408" s="4">
        <f>E4408*G4408*Inputs!$B$4/SUMPRODUCT($E$5:$E$6785,$G$5:$G$6785)</f>
        <v>2902.6728386917766</v>
      </c>
    </row>
    <row r="4409" spans="1:8" x14ac:dyDescent="0.2">
      <c r="A4409" s="167" t="s">
        <v>8386</v>
      </c>
      <c r="B4409" s="163" t="s">
        <v>8493</v>
      </c>
      <c r="C4409" s="164" t="s">
        <v>8494</v>
      </c>
      <c r="D4409">
        <v>63.2</v>
      </c>
      <c r="E4409" s="4">
        <v>5362</v>
      </c>
      <c r="F4409">
        <f t="shared" si="136"/>
        <v>2</v>
      </c>
      <c r="G4409" s="6">
        <f t="shared" si="137"/>
        <v>1.195804741189294</v>
      </c>
      <c r="H4409" s="4">
        <f>E4409*G4409*Inputs!$B$4/SUMPRODUCT($E$5:$E$6785,$G$5:$G$6785)</f>
        <v>2961.7540662598294</v>
      </c>
    </row>
    <row r="4410" spans="1:8" x14ac:dyDescent="0.2">
      <c r="A4410" s="167" t="s">
        <v>8386</v>
      </c>
      <c r="B4410" s="163" t="s">
        <v>8495</v>
      </c>
      <c r="C4410" s="164" t="s">
        <v>8496</v>
      </c>
      <c r="D4410">
        <v>68.099999999999994</v>
      </c>
      <c r="E4410" s="4">
        <v>6950</v>
      </c>
      <c r="F4410">
        <f t="shared" si="136"/>
        <v>2</v>
      </c>
      <c r="G4410" s="6">
        <f t="shared" si="137"/>
        <v>1.195804741189294</v>
      </c>
      <c r="H4410" s="4">
        <f>E4410*G4410*Inputs!$B$4/SUMPRODUCT($E$5:$E$6785,$G$5:$G$6785)</f>
        <v>3838.9016711126096</v>
      </c>
    </row>
    <row r="4411" spans="1:8" x14ac:dyDescent="0.2">
      <c r="A4411" s="167" t="s">
        <v>8386</v>
      </c>
      <c r="B4411" s="163" t="s">
        <v>8497</v>
      </c>
      <c r="C4411" s="164" t="s">
        <v>12225</v>
      </c>
      <c r="D4411">
        <v>61.9</v>
      </c>
      <c r="E4411" s="4">
        <v>7597</v>
      </c>
      <c r="F4411">
        <f t="shared" si="136"/>
        <v>2</v>
      </c>
      <c r="G4411" s="6">
        <f t="shared" si="137"/>
        <v>1.195804741189294</v>
      </c>
      <c r="H4411" s="4">
        <f>E4411*G4411*Inputs!$B$4/SUMPRODUCT($E$5:$E$6785,$G$5:$G$6785)</f>
        <v>4196.2785604953242</v>
      </c>
    </row>
    <row r="4412" spans="1:8" x14ac:dyDescent="0.2">
      <c r="A4412" s="167" t="s">
        <v>8386</v>
      </c>
      <c r="B4412" s="163" t="s">
        <v>12226</v>
      </c>
      <c r="C4412" s="164" t="s">
        <v>12227</v>
      </c>
      <c r="D4412">
        <v>70.3</v>
      </c>
      <c r="E4412" s="4">
        <v>7932</v>
      </c>
      <c r="F4412">
        <f t="shared" si="136"/>
        <v>2</v>
      </c>
      <c r="G4412" s="6">
        <f t="shared" si="137"/>
        <v>1.195804741189294</v>
      </c>
      <c r="H4412" s="4">
        <f>E4412*G4412*Inputs!$B$4/SUMPRODUCT($E$5:$E$6785,$G$5:$G$6785)</f>
        <v>4381.319144642478</v>
      </c>
    </row>
    <row r="4413" spans="1:8" x14ac:dyDescent="0.2">
      <c r="A4413" s="167" t="s">
        <v>8386</v>
      </c>
      <c r="B4413" s="163" t="s">
        <v>12228</v>
      </c>
      <c r="C4413" s="164" t="s">
        <v>12229</v>
      </c>
      <c r="D4413">
        <v>76.900000000000006</v>
      </c>
      <c r="E4413" s="4">
        <v>5483</v>
      </c>
      <c r="F4413">
        <f t="shared" si="136"/>
        <v>3</v>
      </c>
      <c r="G4413" s="6">
        <f t="shared" si="137"/>
        <v>1.4299489790507947</v>
      </c>
      <c r="H4413" s="4">
        <f>E4413*G4413*Inputs!$B$4/SUMPRODUCT($E$5:$E$6785,$G$5:$G$6785)</f>
        <v>3621.6018273510949</v>
      </c>
    </row>
    <row r="4414" spans="1:8" x14ac:dyDescent="0.2">
      <c r="A4414" s="167" t="s">
        <v>8386</v>
      </c>
      <c r="B4414" s="163" t="s">
        <v>12230</v>
      </c>
      <c r="C4414" s="164" t="s">
        <v>12231</v>
      </c>
      <c r="D4414">
        <v>70.8</v>
      </c>
      <c r="E4414" s="4">
        <v>7394</v>
      </c>
      <c r="F4414">
        <f t="shared" si="136"/>
        <v>2</v>
      </c>
      <c r="G4414" s="6">
        <f t="shared" si="137"/>
        <v>1.195804741189294</v>
      </c>
      <c r="H4414" s="4">
        <f>E4414*G4414*Inputs!$B$4/SUMPRODUCT($E$5:$E$6785,$G$5:$G$6785)</f>
        <v>4084.1494901016749</v>
      </c>
    </row>
    <row r="4415" spans="1:8" x14ac:dyDescent="0.2">
      <c r="A4415" s="167" t="s">
        <v>8386</v>
      </c>
      <c r="B4415" s="163" t="s">
        <v>12232</v>
      </c>
      <c r="C4415" s="164" t="s">
        <v>12233</v>
      </c>
      <c r="D4415">
        <v>80.2</v>
      </c>
      <c r="E4415" s="4">
        <v>8251</v>
      </c>
      <c r="F4415">
        <f t="shared" si="136"/>
        <v>3</v>
      </c>
      <c r="G4415" s="6">
        <f t="shared" si="137"/>
        <v>1.4299489790507947</v>
      </c>
      <c r="H4415" s="4">
        <f>E4415*G4415*Inputs!$B$4/SUMPRODUCT($E$5:$E$6785,$G$5:$G$6785)</f>
        <v>5449.9063792584147</v>
      </c>
    </row>
    <row r="4416" spans="1:8" x14ac:dyDescent="0.2">
      <c r="A4416" s="167" t="s">
        <v>8386</v>
      </c>
      <c r="B4416" s="163" t="s">
        <v>12234</v>
      </c>
      <c r="C4416" s="164" t="s">
        <v>12235</v>
      </c>
      <c r="D4416">
        <v>75.7</v>
      </c>
      <c r="E4416" s="4">
        <v>7454</v>
      </c>
      <c r="F4416">
        <f t="shared" si="136"/>
        <v>3</v>
      </c>
      <c r="G4416" s="6">
        <f t="shared" si="137"/>
        <v>1.4299489790507947</v>
      </c>
      <c r="H4416" s="4">
        <f>E4416*G4416*Inputs!$B$4/SUMPRODUCT($E$5:$E$6785,$G$5:$G$6785)</f>
        <v>4923.4762030047523</v>
      </c>
    </row>
    <row r="4417" spans="1:8" x14ac:dyDescent="0.2">
      <c r="A4417" s="167" t="s">
        <v>8386</v>
      </c>
      <c r="B4417" s="163" t="s">
        <v>12236</v>
      </c>
      <c r="C4417" s="164" t="s">
        <v>12237</v>
      </c>
      <c r="D4417">
        <v>69.5</v>
      </c>
      <c r="E4417" s="4">
        <v>6739</v>
      </c>
      <c r="F4417">
        <f t="shared" si="136"/>
        <v>2</v>
      </c>
      <c r="G4417" s="6">
        <f t="shared" si="137"/>
        <v>1.195804741189294</v>
      </c>
      <c r="H4417" s="4">
        <f>E4417*G4417*Inputs!$B$4/SUMPRODUCT($E$5:$E$6785,$G$5:$G$6785)</f>
        <v>3722.3537210975364</v>
      </c>
    </row>
    <row r="4418" spans="1:8" x14ac:dyDescent="0.2">
      <c r="A4418" s="167" t="s">
        <v>8386</v>
      </c>
      <c r="B4418" s="163" t="s">
        <v>12238</v>
      </c>
      <c r="C4418" s="164" t="s">
        <v>10574</v>
      </c>
      <c r="D4418">
        <v>82.7</v>
      </c>
      <c r="E4418" s="4">
        <v>5749</v>
      </c>
      <c r="F4418">
        <f t="shared" si="136"/>
        <v>3</v>
      </c>
      <c r="G4418" s="6">
        <f t="shared" si="137"/>
        <v>1.4299489790507947</v>
      </c>
      <c r="H4418" s="4">
        <f>E4418*G4418*Inputs!$B$4/SUMPRODUCT($E$5:$E$6785,$G$5:$G$6785)</f>
        <v>3797.2987243190669</v>
      </c>
    </row>
    <row r="4419" spans="1:8" x14ac:dyDescent="0.2">
      <c r="A4419" s="167" t="s">
        <v>8386</v>
      </c>
      <c r="B4419" s="163" t="s">
        <v>10575</v>
      </c>
      <c r="C4419" s="164" t="s">
        <v>10576</v>
      </c>
      <c r="D4419">
        <v>78.3</v>
      </c>
      <c r="E4419" s="4">
        <v>5871</v>
      </c>
      <c r="F4419">
        <f t="shared" si="136"/>
        <v>3</v>
      </c>
      <c r="G4419" s="6">
        <f t="shared" si="137"/>
        <v>1.4299489790507947</v>
      </c>
      <c r="H4419" s="4">
        <f>E4419*G4419*Inputs!$B$4/SUMPRODUCT($E$5:$E$6785,$G$5:$G$6785)</f>
        <v>3877.8815116502424</v>
      </c>
    </row>
    <row r="4420" spans="1:8" x14ac:dyDescent="0.2">
      <c r="A4420" s="167" t="s">
        <v>8386</v>
      </c>
      <c r="B4420" s="163" t="s">
        <v>10577</v>
      </c>
      <c r="C4420" s="164" t="s">
        <v>10578</v>
      </c>
      <c r="D4420">
        <v>63</v>
      </c>
      <c r="E4420" s="4">
        <v>6175</v>
      </c>
      <c r="F4420">
        <f t="shared" si="136"/>
        <v>2</v>
      </c>
      <c r="G4420" s="6">
        <f t="shared" si="137"/>
        <v>1.195804741189294</v>
      </c>
      <c r="H4420" s="4">
        <f>E4420*G4420*Inputs!$B$4/SUMPRODUCT($E$5:$E$6785,$G$5:$G$6785)</f>
        <v>3410.8227077871034</v>
      </c>
    </row>
    <row r="4421" spans="1:8" x14ac:dyDescent="0.2">
      <c r="A4421" s="167" t="s">
        <v>8386</v>
      </c>
      <c r="B4421" s="163" t="s">
        <v>10579</v>
      </c>
      <c r="C4421" s="164" t="s">
        <v>10580</v>
      </c>
      <c r="D4421">
        <v>90.8</v>
      </c>
      <c r="E4421" s="4">
        <v>5430</v>
      </c>
      <c r="F4421">
        <f t="shared" si="136"/>
        <v>4</v>
      </c>
      <c r="G4421" s="6">
        <f t="shared" si="137"/>
        <v>1.7099397688077311</v>
      </c>
      <c r="H4421" s="4">
        <f>E4421*G4421*Inputs!$B$4/SUMPRODUCT($E$5:$E$6785,$G$5:$G$6785)</f>
        <v>4288.8667686750223</v>
      </c>
    </row>
    <row r="4422" spans="1:8" x14ac:dyDescent="0.2">
      <c r="A4422" s="167" t="s">
        <v>8386</v>
      </c>
      <c r="B4422" s="163" t="s">
        <v>10581</v>
      </c>
      <c r="C4422" s="164" t="s">
        <v>10582</v>
      </c>
      <c r="D4422">
        <v>90.5</v>
      </c>
      <c r="E4422" s="4">
        <v>5384</v>
      </c>
      <c r="F4422">
        <f t="shared" ref="F4422:F4485" si="138">VLOOKUP(D4422,$K$5:$L$15,2)</f>
        <v>4</v>
      </c>
      <c r="G4422" s="6">
        <f t="shared" ref="G4422:G4485" si="139">VLOOKUP(F4422,$L$5:$M$15,2,0)</f>
        <v>1.7099397688077311</v>
      </c>
      <c r="H4422" s="4">
        <f>E4422*G4422*Inputs!$B$4/SUMPRODUCT($E$5:$E$6785,$G$5:$G$6785)</f>
        <v>4252.5338273565958</v>
      </c>
    </row>
    <row r="4423" spans="1:8" x14ac:dyDescent="0.2">
      <c r="A4423" s="167" t="s">
        <v>8386</v>
      </c>
      <c r="B4423" s="163" t="s">
        <v>10583</v>
      </c>
      <c r="C4423" s="164" t="s">
        <v>10584</v>
      </c>
      <c r="D4423">
        <v>95.6</v>
      </c>
      <c r="E4423" s="4">
        <v>5767</v>
      </c>
      <c r="F4423">
        <f t="shared" si="138"/>
        <v>4</v>
      </c>
      <c r="G4423" s="6">
        <f t="shared" si="139"/>
        <v>1.7099397688077311</v>
      </c>
      <c r="H4423" s="4">
        <f>E4423*G4423*Inputs!$B$4/SUMPRODUCT($E$5:$E$6785,$G$5:$G$6785)</f>
        <v>4555.0450561600101</v>
      </c>
    </row>
    <row r="4424" spans="1:8" x14ac:dyDescent="0.2">
      <c r="A4424" s="167" t="s">
        <v>8386</v>
      </c>
      <c r="B4424" s="163" t="s">
        <v>12254</v>
      </c>
      <c r="C4424" s="164" t="s">
        <v>12255</v>
      </c>
      <c r="D4424">
        <v>74.900000000000006</v>
      </c>
      <c r="E4424" s="4">
        <v>9690</v>
      </c>
      <c r="F4424">
        <f t="shared" si="138"/>
        <v>3</v>
      </c>
      <c r="G4424" s="6">
        <f t="shared" si="139"/>
        <v>1.4299489790507947</v>
      </c>
      <c r="H4424" s="4">
        <f>E4424*G4424*Inputs!$B$4/SUMPRODUCT($E$5:$E$6785,$G$5:$G$6785)</f>
        <v>6400.3869609761277</v>
      </c>
    </row>
    <row r="4425" spans="1:8" x14ac:dyDescent="0.2">
      <c r="A4425" s="167" t="s">
        <v>8386</v>
      </c>
      <c r="B4425" s="163" t="s">
        <v>12256</v>
      </c>
      <c r="C4425" s="164" t="s">
        <v>12257</v>
      </c>
      <c r="D4425">
        <v>90.9</v>
      </c>
      <c r="E4425" s="4">
        <v>7263</v>
      </c>
      <c r="F4425">
        <f t="shared" si="138"/>
        <v>4</v>
      </c>
      <c r="G4425" s="6">
        <f t="shared" si="139"/>
        <v>1.7099397688077311</v>
      </c>
      <c r="H4425" s="4">
        <f>E4425*G4425*Inputs!$B$4/SUMPRODUCT($E$5:$E$6785,$G$5:$G$6785)</f>
        <v>5736.6554955592419</v>
      </c>
    </row>
    <row r="4426" spans="1:8" x14ac:dyDescent="0.2">
      <c r="A4426" s="167" t="s">
        <v>8386</v>
      </c>
      <c r="B4426" s="163" t="s">
        <v>12258</v>
      </c>
      <c r="C4426" s="164" t="s">
        <v>12259</v>
      </c>
      <c r="D4426">
        <v>74.5</v>
      </c>
      <c r="E4426" s="4">
        <v>9590</v>
      </c>
      <c r="F4426">
        <f t="shared" si="138"/>
        <v>3</v>
      </c>
      <c r="G4426" s="6">
        <f t="shared" si="139"/>
        <v>1.4299489790507947</v>
      </c>
      <c r="H4426" s="4">
        <f>E4426*G4426*Inputs!$B$4/SUMPRODUCT($E$5:$E$6785,$G$5:$G$6785)</f>
        <v>6334.3354959505741</v>
      </c>
    </row>
    <row r="4427" spans="1:8" x14ac:dyDescent="0.2">
      <c r="A4427" s="167" t="s">
        <v>8386</v>
      </c>
      <c r="B4427" s="163" t="s">
        <v>12260</v>
      </c>
      <c r="C4427" s="164" t="s">
        <v>12261</v>
      </c>
      <c r="D4427">
        <v>73.7</v>
      </c>
      <c r="E4427" s="4">
        <v>7367</v>
      </c>
      <c r="F4427">
        <f t="shared" si="138"/>
        <v>2</v>
      </c>
      <c r="G4427" s="6">
        <f t="shared" si="139"/>
        <v>1.195804741189294</v>
      </c>
      <c r="H4427" s="4">
        <f>E4427*G4427*Inputs!$B$4/SUMPRODUCT($E$5:$E$6785,$G$5:$G$6785)</f>
        <v>4069.2357713793667</v>
      </c>
    </row>
    <row r="4428" spans="1:8" x14ac:dyDescent="0.2">
      <c r="A4428" s="167" t="s">
        <v>12264</v>
      </c>
      <c r="B4428" s="163" t="s">
        <v>12262</v>
      </c>
      <c r="C4428" s="164" t="s">
        <v>12263</v>
      </c>
      <c r="D4428">
        <v>56.3</v>
      </c>
      <c r="E4428" s="4">
        <v>7223</v>
      </c>
      <c r="F4428">
        <f t="shared" si="138"/>
        <v>1</v>
      </c>
      <c r="G4428" s="6">
        <f t="shared" si="139"/>
        <v>1</v>
      </c>
      <c r="H4428" s="4">
        <f>E4428*G4428*Inputs!$B$4/SUMPRODUCT($E$5:$E$6785,$G$5:$G$6785)</f>
        <v>3336.4108710806336</v>
      </c>
    </row>
    <row r="4429" spans="1:8" x14ac:dyDescent="0.2">
      <c r="A4429" s="167" t="s">
        <v>12264</v>
      </c>
      <c r="B4429" s="163" t="s">
        <v>12265</v>
      </c>
      <c r="C4429" s="164" t="s">
        <v>12266</v>
      </c>
      <c r="D4429">
        <v>76.7</v>
      </c>
      <c r="E4429" s="4">
        <v>7762</v>
      </c>
      <c r="F4429">
        <f t="shared" si="138"/>
        <v>3</v>
      </c>
      <c r="G4429" s="6">
        <f t="shared" si="139"/>
        <v>1.4299489790507947</v>
      </c>
      <c r="H4429" s="4">
        <f>E4429*G4429*Inputs!$B$4/SUMPRODUCT($E$5:$E$6785,$G$5:$G$6785)</f>
        <v>5126.9147152834576</v>
      </c>
    </row>
    <row r="4430" spans="1:8" x14ac:dyDescent="0.2">
      <c r="A4430" s="167" t="s">
        <v>12264</v>
      </c>
      <c r="B4430" s="163" t="s">
        <v>12267</v>
      </c>
      <c r="C4430" s="164" t="s">
        <v>12268</v>
      </c>
      <c r="D4430">
        <v>84.5</v>
      </c>
      <c r="E4430" s="4">
        <v>7864</v>
      </c>
      <c r="F4430">
        <f t="shared" si="138"/>
        <v>3</v>
      </c>
      <c r="G4430" s="6">
        <f t="shared" si="139"/>
        <v>1.4299489790507947</v>
      </c>
      <c r="H4430" s="4">
        <f>E4430*G4430*Inputs!$B$4/SUMPRODUCT($E$5:$E$6785,$G$5:$G$6785)</f>
        <v>5194.2872096095216</v>
      </c>
    </row>
    <row r="4431" spans="1:8" x14ac:dyDescent="0.2">
      <c r="A4431" s="167" t="s">
        <v>12264</v>
      </c>
      <c r="B4431" s="163" t="s">
        <v>12269</v>
      </c>
      <c r="C4431" s="164" t="s">
        <v>12270</v>
      </c>
      <c r="D4431">
        <v>72.5</v>
      </c>
      <c r="E4431" s="4">
        <v>7700</v>
      </c>
      <c r="F4431">
        <f t="shared" si="138"/>
        <v>2</v>
      </c>
      <c r="G4431" s="6">
        <f t="shared" si="139"/>
        <v>1.195804741189294</v>
      </c>
      <c r="H4431" s="4">
        <f>E4431*G4431*Inputs!$B$4/SUMPRODUCT($E$5:$E$6785,$G$5:$G$6785)</f>
        <v>4253.1716356211646</v>
      </c>
    </row>
    <row r="4432" spans="1:8" x14ac:dyDescent="0.2">
      <c r="A4432" s="167" t="s">
        <v>12264</v>
      </c>
      <c r="B4432" s="163" t="s">
        <v>12271</v>
      </c>
      <c r="C4432" s="164" t="s">
        <v>11135</v>
      </c>
      <c r="D4432">
        <v>96.3</v>
      </c>
      <c r="E4432" s="4">
        <v>6226</v>
      </c>
      <c r="F4432">
        <f t="shared" si="138"/>
        <v>4</v>
      </c>
      <c r="G4432" s="6">
        <f t="shared" si="139"/>
        <v>1.7099397688077311</v>
      </c>
      <c r="H4432" s="4">
        <f>E4432*G4432*Inputs!$B$4/SUMPRODUCT($E$5:$E$6785,$G$5:$G$6785)</f>
        <v>4917.5846227938646</v>
      </c>
    </row>
    <row r="4433" spans="1:8" x14ac:dyDescent="0.2">
      <c r="A4433" s="167" t="s">
        <v>12264</v>
      </c>
      <c r="B4433" s="163" t="s">
        <v>11136</v>
      </c>
      <c r="C4433" s="164" t="s">
        <v>11137</v>
      </c>
      <c r="D4433">
        <v>70.5</v>
      </c>
      <c r="E4433" s="4">
        <v>7678</v>
      </c>
      <c r="F4433">
        <f t="shared" si="138"/>
        <v>2</v>
      </c>
      <c r="G4433" s="6">
        <f t="shared" si="139"/>
        <v>1.195804741189294</v>
      </c>
      <c r="H4433" s="4">
        <f>E4433*G4433*Inputs!$B$4/SUMPRODUCT($E$5:$E$6785,$G$5:$G$6785)</f>
        <v>4241.0197166622474</v>
      </c>
    </row>
    <row r="4434" spans="1:8" x14ac:dyDescent="0.2">
      <c r="A4434" s="167" t="s">
        <v>12264</v>
      </c>
      <c r="B4434" s="163" t="s">
        <v>11138</v>
      </c>
      <c r="C4434" s="164" t="s">
        <v>11139</v>
      </c>
      <c r="D4434">
        <v>70.5</v>
      </c>
      <c r="E4434" s="4">
        <v>8497</v>
      </c>
      <c r="F4434">
        <f t="shared" si="138"/>
        <v>2</v>
      </c>
      <c r="G4434" s="6">
        <f t="shared" si="139"/>
        <v>1.195804741189294</v>
      </c>
      <c r="H4434" s="4">
        <f>E4434*G4434*Inputs!$B$4/SUMPRODUCT($E$5:$E$6785,$G$5:$G$6785)</f>
        <v>4693.4025179055898</v>
      </c>
    </row>
    <row r="4435" spans="1:8" x14ac:dyDescent="0.2">
      <c r="A4435" s="167" t="s">
        <v>12264</v>
      </c>
      <c r="B4435" s="163" t="s">
        <v>11140</v>
      </c>
      <c r="C4435" s="164" t="s">
        <v>11141</v>
      </c>
      <c r="D4435">
        <v>99.1</v>
      </c>
      <c r="E4435" s="4">
        <v>9385</v>
      </c>
      <c r="F4435">
        <f t="shared" si="138"/>
        <v>5</v>
      </c>
      <c r="G4435" s="6">
        <f t="shared" si="139"/>
        <v>2.0447540826884101</v>
      </c>
      <c r="H4435" s="4">
        <f>E4435*G4435*Inputs!$B$4/SUMPRODUCT($E$5:$E$6785,$G$5:$G$6785)</f>
        <v>8864.1536141946308</v>
      </c>
    </row>
    <row r="4436" spans="1:8" x14ac:dyDescent="0.2">
      <c r="A4436" s="167" t="s">
        <v>12264</v>
      </c>
      <c r="B4436" s="163" t="s">
        <v>11142</v>
      </c>
      <c r="C4436" s="164" t="s">
        <v>11143</v>
      </c>
      <c r="D4436">
        <v>69</v>
      </c>
      <c r="E4436" s="4">
        <v>6684</v>
      </c>
      <c r="F4436">
        <f t="shared" si="138"/>
        <v>2</v>
      </c>
      <c r="G4436" s="6">
        <f t="shared" si="139"/>
        <v>1.195804741189294</v>
      </c>
      <c r="H4436" s="4">
        <f>E4436*G4436*Inputs!$B$4/SUMPRODUCT($E$5:$E$6785,$G$5:$G$6785)</f>
        <v>3691.9739237002423</v>
      </c>
    </row>
    <row r="4437" spans="1:8" x14ac:dyDescent="0.2">
      <c r="A4437" s="167" t="s">
        <v>12264</v>
      </c>
      <c r="B4437" s="163" t="s">
        <v>11144</v>
      </c>
      <c r="C4437" s="164" t="s">
        <v>11145</v>
      </c>
      <c r="D4437">
        <v>88.7</v>
      </c>
      <c r="E4437" s="4">
        <v>8517</v>
      </c>
      <c r="F4437">
        <f t="shared" si="138"/>
        <v>4</v>
      </c>
      <c r="G4437" s="6">
        <f t="shared" si="139"/>
        <v>1.7099397688077311</v>
      </c>
      <c r="H4437" s="4">
        <f>E4437*G4437*Inputs!$B$4/SUMPRODUCT($E$5:$E$6785,$G$5:$G$6785)</f>
        <v>6727.1230697615392</v>
      </c>
    </row>
    <row r="4438" spans="1:8" x14ac:dyDescent="0.2">
      <c r="A4438" s="167" t="s">
        <v>12264</v>
      </c>
      <c r="B4438" s="163" t="s">
        <v>11146</v>
      </c>
      <c r="C4438" s="164" t="s">
        <v>11147</v>
      </c>
      <c r="D4438">
        <v>92.7</v>
      </c>
      <c r="E4438" s="4">
        <v>8748</v>
      </c>
      <c r="F4438">
        <f t="shared" si="138"/>
        <v>4</v>
      </c>
      <c r="G4438" s="6">
        <f t="shared" si="139"/>
        <v>1.7099397688077311</v>
      </c>
      <c r="H4438" s="4">
        <f>E4438*G4438*Inputs!$B$4/SUMPRODUCT($E$5:$E$6785,$G$5:$G$6785)</f>
        <v>6909.5776229040684</v>
      </c>
    </row>
    <row r="4439" spans="1:8" x14ac:dyDescent="0.2">
      <c r="A4439" s="167" t="s">
        <v>12264</v>
      </c>
      <c r="B4439" s="163" t="s">
        <v>11148</v>
      </c>
      <c r="C4439" s="164" t="s">
        <v>11149</v>
      </c>
      <c r="D4439">
        <v>109</v>
      </c>
      <c r="E4439" s="4">
        <v>7841</v>
      </c>
      <c r="F4439">
        <f t="shared" si="138"/>
        <v>5</v>
      </c>
      <c r="G4439" s="6">
        <f t="shared" si="139"/>
        <v>2.0447540826884101</v>
      </c>
      <c r="H4439" s="4">
        <f>E4439*G4439*Inputs!$B$4/SUMPRODUCT($E$5:$E$6785,$G$5:$G$6785)</f>
        <v>7405.8421405327745</v>
      </c>
    </row>
    <row r="4440" spans="1:8" x14ac:dyDescent="0.2">
      <c r="A4440" s="167" t="s">
        <v>12264</v>
      </c>
      <c r="B4440" s="163" t="s">
        <v>11150</v>
      </c>
      <c r="C4440" s="164" t="s">
        <v>11151</v>
      </c>
      <c r="D4440">
        <v>154.5</v>
      </c>
      <c r="E4440" s="4">
        <v>7435</v>
      </c>
      <c r="F4440">
        <f t="shared" si="138"/>
        <v>9</v>
      </c>
      <c r="G4440" s="6">
        <f t="shared" si="139"/>
        <v>4.1810192586709229</v>
      </c>
      <c r="H4440" s="4">
        <f>E4440*G4440*Inputs!$B$4/SUMPRODUCT($E$5:$E$6785,$G$5:$G$6785)</f>
        <v>14359.028371072951</v>
      </c>
    </row>
    <row r="4441" spans="1:8" x14ac:dyDescent="0.2">
      <c r="A4441" s="167" t="s">
        <v>12264</v>
      </c>
      <c r="B4441" s="163" t="s">
        <v>11152</v>
      </c>
      <c r="C4441" s="164" t="s">
        <v>11153</v>
      </c>
      <c r="D4441">
        <v>125.5</v>
      </c>
      <c r="E4441" s="4">
        <v>7973</v>
      </c>
      <c r="F4441">
        <f t="shared" si="138"/>
        <v>7</v>
      </c>
      <c r="G4441" s="6">
        <f t="shared" si="139"/>
        <v>2.9238940129502371</v>
      </c>
      <c r="H4441" s="4">
        <f>E4441*G4441*Inputs!$B$4/SUMPRODUCT($E$5:$E$6785,$G$5:$G$6785)</f>
        <v>10768.254291533885</v>
      </c>
    </row>
    <row r="4442" spans="1:8" x14ac:dyDescent="0.2">
      <c r="A4442" s="167" t="s">
        <v>12264</v>
      </c>
      <c r="B4442" s="163" t="s">
        <v>11154</v>
      </c>
      <c r="C4442" s="164" t="s">
        <v>11155</v>
      </c>
      <c r="D4442">
        <v>143.80000000000001</v>
      </c>
      <c r="E4442" s="4">
        <v>8385</v>
      </c>
      <c r="F4442">
        <f t="shared" si="138"/>
        <v>8</v>
      </c>
      <c r="G4442" s="6">
        <f t="shared" si="139"/>
        <v>3.4964063234208851</v>
      </c>
      <c r="H4442" s="4">
        <f>E4442*G4442*Inputs!$B$4/SUMPRODUCT($E$5:$E$6785,$G$5:$G$6785)</f>
        <v>13542.126823103286</v>
      </c>
    </row>
    <row r="4443" spans="1:8" x14ac:dyDescent="0.2">
      <c r="A4443" s="167" t="s">
        <v>12264</v>
      </c>
      <c r="B4443" s="163" t="s">
        <v>11156</v>
      </c>
      <c r="C4443" s="164" t="s">
        <v>11157</v>
      </c>
      <c r="D4443">
        <v>136.1</v>
      </c>
      <c r="E4443" s="4">
        <v>8013</v>
      </c>
      <c r="F4443">
        <f t="shared" si="138"/>
        <v>7</v>
      </c>
      <c r="G4443" s="6">
        <f t="shared" si="139"/>
        <v>2.9238940129502371</v>
      </c>
      <c r="H4443" s="4">
        <f>E4443*G4443*Inputs!$B$4/SUMPRODUCT($E$5:$E$6785,$G$5:$G$6785)</f>
        <v>10822.277892645303</v>
      </c>
    </row>
    <row r="4444" spans="1:8" x14ac:dyDescent="0.2">
      <c r="A4444" s="167" t="s">
        <v>12264</v>
      </c>
      <c r="B4444" s="163" t="s">
        <v>11158</v>
      </c>
      <c r="C4444" s="164" t="s">
        <v>11159</v>
      </c>
      <c r="D4444">
        <v>101.9</v>
      </c>
      <c r="E4444" s="4">
        <v>8302</v>
      </c>
      <c r="F4444">
        <f t="shared" si="138"/>
        <v>5</v>
      </c>
      <c r="G4444" s="6">
        <f t="shared" si="139"/>
        <v>2.0447540826884101</v>
      </c>
      <c r="H4444" s="4">
        <f>E4444*G4444*Inputs!$B$4/SUMPRODUCT($E$5:$E$6785,$G$5:$G$6785)</f>
        <v>7841.2576776818132</v>
      </c>
    </row>
    <row r="4445" spans="1:8" x14ac:dyDescent="0.2">
      <c r="A4445" s="167" t="s">
        <v>12264</v>
      </c>
      <c r="B4445" s="163" t="s">
        <v>11160</v>
      </c>
      <c r="C4445" s="164" t="s">
        <v>11161</v>
      </c>
      <c r="D4445">
        <v>118.2</v>
      </c>
      <c r="E4445" s="4">
        <v>7642</v>
      </c>
      <c r="F4445">
        <f t="shared" si="138"/>
        <v>6</v>
      </c>
      <c r="G4445" s="6">
        <f t="shared" si="139"/>
        <v>2.4451266266449672</v>
      </c>
      <c r="H4445" s="4">
        <f>E4445*G4445*Inputs!$B$4/SUMPRODUCT($E$5:$E$6785,$G$5:$G$6785)</f>
        <v>8631.1825307465024</v>
      </c>
    </row>
    <row r="4446" spans="1:8" x14ac:dyDescent="0.2">
      <c r="A4446" s="167" t="s">
        <v>12264</v>
      </c>
      <c r="B4446" s="163" t="s">
        <v>11162</v>
      </c>
      <c r="C4446" s="164" t="s">
        <v>11163</v>
      </c>
      <c r="D4446">
        <v>131.30000000000001</v>
      </c>
      <c r="E4446" s="4">
        <v>8184</v>
      </c>
      <c r="F4446">
        <f t="shared" si="138"/>
        <v>7</v>
      </c>
      <c r="G4446" s="6">
        <f t="shared" si="139"/>
        <v>2.9238940129502371</v>
      </c>
      <c r="H4446" s="4">
        <f>E4446*G4446*Inputs!$B$4/SUMPRODUCT($E$5:$E$6785,$G$5:$G$6785)</f>
        <v>11053.228787396627</v>
      </c>
    </row>
    <row r="4447" spans="1:8" x14ac:dyDescent="0.2">
      <c r="A4447" s="167" t="s">
        <v>12264</v>
      </c>
      <c r="B4447" s="163" t="s">
        <v>11164</v>
      </c>
      <c r="C4447" s="164" t="s">
        <v>11165</v>
      </c>
      <c r="D4447">
        <v>100.6</v>
      </c>
      <c r="E4447" s="4">
        <v>7840</v>
      </c>
      <c r="F4447">
        <f t="shared" si="138"/>
        <v>5</v>
      </c>
      <c r="G4447" s="6">
        <f t="shared" si="139"/>
        <v>2.0447540826884101</v>
      </c>
      <c r="H4447" s="4">
        <f>E4447*G4447*Inputs!$B$4/SUMPRODUCT($E$5:$E$6785,$G$5:$G$6785)</f>
        <v>7404.8976382829933</v>
      </c>
    </row>
    <row r="4448" spans="1:8" x14ac:dyDescent="0.2">
      <c r="A4448" s="167" t="s">
        <v>12264</v>
      </c>
      <c r="B4448" s="163" t="s">
        <v>11166</v>
      </c>
      <c r="C4448" s="164" t="s">
        <v>11167</v>
      </c>
      <c r="D4448">
        <v>72.900000000000006</v>
      </c>
      <c r="E4448" s="4">
        <v>9155</v>
      </c>
      <c r="F4448">
        <f t="shared" si="138"/>
        <v>2</v>
      </c>
      <c r="G4448" s="6">
        <f t="shared" si="139"/>
        <v>1.195804741189294</v>
      </c>
      <c r="H4448" s="4">
        <f>E4448*G4448*Inputs!$B$4/SUMPRODUCT($E$5:$E$6785,$G$5:$G$6785)</f>
        <v>5056.8553667677625</v>
      </c>
    </row>
    <row r="4449" spans="1:8" x14ac:dyDescent="0.2">
      <c r="A4449" s="167" t="s">
        <v>12264</v>
      </c>
      <c r="B4449" s="163" t="s">
        <v>11168</v>
      </c>
      <c r="C4449" s="164" t="s">
        <v>11169</v>
      </c>
      <c r="D4449">
        <v>99.4</v>
      </c>
      <c r="E4449" s="4">
        <v>8158</v>
      </c>
      <c r="F4449">
        <f t="shared" si="138"/>
        <v>5</v>
      </c>
      <c r="G4449" s="6">
        <f t="shared" si="139"/>
        <v>2.0447540826884101</v>
      </c>
      <c r="H4449" s="4">
        <f>E4449*G4449*Inputs!$B$4/SUMPRODUCT($E$5:$E$6785,$G$5:$G$6785)</f>
        <v>7705.2493537133496</v>
      </c>
    </row>
    <row r="4450" spans="1:8" x14ac:dyDescent="0.2">
      <c r="A4450" s="167" t="s">
        <v>12264</v>
      </c>
      <c r="B4450" s="163" t="s">
        <v>11170</v>
      </c>
      <c r="C4450" s="164" t="s">
        <v>11171</v>
      </c>
      <c r="D4450">
        <v>70.900000000000006</v>
      </c>
      <c r="E4450" s="4">
        <v>6719</v>
      </c>
      <c r="F4450">
        <f t="shared" si="138"/>
        <v>2</v>
      </c>
      <c r="G4450" s="6">
        <f t="shared" si="139"/>
        <v>1.195804741189294</v>
      </c>
      <c r="H4450" s="4">
        <f>E4450*G4450*Inputs!$B$4/SUMPRODUCT($E$5:$E$6785,$G$5:$G$6785)</f>
        <v>3711.3065220439748</v>
      </c>
    </row>
    <row r="4451" spans="1:8" x14ac:dyDescent="0.2">
      <c r="A4451" s="167" t="s">
        <v>12264</v>
      </c>
      <c r="B4451" s="163" t="s">
        <v>11172</v>
      </c>
      <c r="C4451" s="164" t="s">
        <v>11173</v>
      </c>
      <c r="D4451">
        <v>63.5</v>
      </c>
      <c r="E4451" s="4">
        <v>5830</v>
      </c>
      <c r="F4451">
        <f t="shared" si="138"/>
        <v>2</v>
      </c>
      <c r="G4451" s="6">
        <f t="shared" si="139"/>
        <v>1.195804741189294</v>
      </c>
      <c r="H4451" s="4">
        <f>E4451*G4451*Inputs!$B$4/SUMPRODUCT($E$5:$E$6785,$G$5:$G$6785)</f>
        <v>3220.2585241131683</v>
      </c>
    </row>
    <row r="4452" spans="1:8" x14ac:dyDescent="0.2">
      <c r="A4452" s="167" t="s">
        <v>12264</v>
      </c>
      <c r="B4452" s="163" t="s">
        <v>11174</v>
      </c>
      <c r="C4452" s="164" t="s">
        <v>11175</v>
      </c>
      <c r="D4452">
        <v>76.900000000000006</v>
      </c>
      <c r="E4452" s="4">
        <v>6239</v>
      </c>
      <c r="F4452">
        <f t="shared" si="138"/>
        <v>3</v>
      </c>
      <c r="G4452" s="6">
        <f t="shared" si="139"/>
        <v>1.4299489790507947</v>
      </c>
      <c r="H4452" s="4">
        <f>E4452*G4452*Inputs!$B$4/SUMPRODUCT($E$5:$E$6785,$G$5:$G$6785)</f>
        <v>4120.9509029442788</v>
      </c>
    </row>
    <row r="4453" spans="1:8" x14ac:dyDescent="0.2">
      <c r="A4453" s="167" t="s">
        <v>12264</v>
      </c>
      <c r="B4453" s="163" t="s">
        <v>11176</v>
      </c>
      <c r="C4453" s="164" t="s">
        <v>11177</v>
      </c>
      <c r="D4453">
        <v>90.1</v>
      </c>
      <c r="E4453" s="4">
        <v>8289</v>
      </c>
      <c r="F4453">
        <f t="shared" si="138"/>
        <v>4</v>
      </c>
      <c r="G4453" s="6">
        <f t="shared" si="139"/>
        <v>1.7099397688077311</v>
      </c>
      <c r="H4453" s="4">
        <f>E4453*G4453*Inputs!$B$4/SUMPRODUCT($E$5:$E$6785,$G$5:$G$6785)</f>
        <v>6547.0380562702121</v>
      </c>
    </row>
    <row r="4454" spans="1:8" x14ac:dyDescent="0.2">
      <c r="A4454" s="167" t="s">
        <v>12264</v>
      </c>
      <c r="B4454" s="163" t="s">
        <v>11178</v>
      </c>
      <c r="C4454" s="164" t="s">
        <v>11179</v>
      </c>
      <c r="D4454">
        <v>78.8</v>
      </c>
      <c r="E4454" s="4">
        <v>5955</v>
      </c>
      <c r="F4454">
        <f t="shared" si="138"/>
        <v>3</v>
      </c>
      <c r="G4454" s="6">
        <f t="shared" si="139"/>
        <v>1.4299489790507947</v>
      </c>
      <c r="H4454" s="4">
        <f>E4454*G4454*Inputs!$B$4/SUMPRODUCT($E$5:$E$6785,$G$5:$G$6785)</f>
        <v>3933.3647422717067</v>
      </c>
    </row>
    <row r="4455" spans="1:8" x14ac:dyDescent="0.2">
      <c r="A4455" s="167" t="s">
        <v>12264</v>
      </c>
      <c r="B4455" s="163" t="s">
        <v>11180</v>
      </c>
      <c r="C4455" s="164" t="s">
        <v>11181</v>
      </c>
      <c r="D4455">
        <v>81.099999999999994</v>
      </c>
      <c r="E4455" s="4">
        <v>8719</v>
      </c>
      <c r="F4455">
        <f t="shared" si="138"/>
        <v>3</v>
      </c>
      <c r="G4455" s="6">
        <f t="shared" si="139"/>
        <v>1.4299489790507947</v>
      </c>
      <c r="H4455" s="4">
        <f>E4455*G4455*Inputs!$B$4/SUMPRODUCT($E$5:$E$6785,$G$5:$G$6785)</f>
        <v>5759.0272355780035</v>
      </c>
    </row>
    <row r="4456" spans="1:8" x14ac:dyDescent="0.2">
      <c r="A4456" s="167" t="s">
        <v>12264</v>
      </c>
      <c r="B4456" s="163" t="s">
        <v>11182</v>
      </c>
      <c r="C4456" s="164" t="s">
        <v>11183</v>
      </c>
      <c r="D4456">
        <v>79.3</v>
      </c>
      <c r="E4456" s="4">
        <v>9093</v>
      </c>
      <c r="F4456">
        <f t="shared" si="138"/>
        <v>3</v>
      </c>
      <c r="G4456" s="6">
        <f t="shared" si="139"/>
        <v>1.4299489790507947</v>
      </c>
      <c r="H4456" s="4">
        <f>E4456*G4456*Inputs!$B$4/SUMPRODUCT($E$5:$E$6785,$G$5:$G$6785)</f>
        <v>6006.0597147735743</v>
      </c>
    </row>
    <row r="4457" spans="1:8" x14ac:dyDescent="0.2">
      <c r="A4457" s="167" t="s">
        <v>12264</v>
      </c>
      <c r="B4457" s="163" t="s">
        <v>11184</v>
      </c>
      <c r="C4457" s="164" t="s">
        <v>11185</v>
      </c>
      <c r="D4457">
        <v>95.7</v>
      </c>
      <c r="E4457" s="4">
        <v>7182</v>
      </c>
      <c r="F4457">
        <f t="shared" si="138"/>
        <v>4</v>
      </c>
      <c r="G4457" s="6">
        <f t="shared" si="139"/>
        <v>1.7099397688077311</v>
      </c>
      <c r="H4457" s="4">
        <f>E4457*G4457*Inputs!$B$4/SUMPRODUCT($E$5:$E$6785,$G$5:$G$6785)</f>
        <v>5672.6779249767969</v>
      </c>
    </row>
    <row r="4458" spans="1:8" x14ac:dyDescent="0.2">
      <c r="A4458" s="167" t="s">
        <v>12264</v>
      </c>
      <c r="B4458" s="163" t="s">
        <v>11186</v>
      </c>
      <c r="C4458" s="164" t="s">
        <v>1303</v>
      </c>
      <c r="D4458">
        <v>100.8</v>
      </c>
      <c r="E4458" s="4">
        <v>8001</v>
      </c>
      <c r="F4458">
        <f t="shared" si="138"/>
        <v>5</v>
      </c>
      <c r="G4458" s="6">
        <f t="shared" si="139"/>
        <v>2.0447540826884101</v>
      </c>
      <c r="H4458" s="4">
        <f>E4458*G4458*Inputs!$B$4/SUMPRODUCT($E$5:$E$6785,$G$5:$G$6785)</f>
        <v>7556.9625004977333</v>
      </c>
    </row>
    <row r="4459" spans="1:8" x14ac:dyDescent="0.2">
      <c r="A4459" s="167" t="s">
        <v>12264</v>
      </c>
      <c r="B4459" s="163" t="s">
        <v>1304</v>
      </c>
      <c r="C4459" s="164" t="s">
        <v>1305</v>
      </c>
      <c r="D4459">
        <v>53.4</v>
      </c>
      <c r="E4459" s="4">
        <v>7732</v>
      </c>
      <c r="F4459">
        <f t="shared" si="138"/>
        <v>1</v>
      </c>
      <c r="G4459" s="6">
        <f t="shared" si="139"/>
        <v>1</v>
      </c>
      <c r="H4459" s="4">
        <f>E4459*G4459*Inputs!$B$4/SUMPRODUCT($E$5:$E$6785,$G$5:$G$6785)</f>
        <v>3571.5255233553175</v>
      </c>
    </row>
    <row r="4460" spans="1:8" x14ac:dyDescent="0.2">
      <c r="A4460" s="167" t="s">
        <v>12264</v>
      </c>
      <c r="B4460" s="163" t="s">
        <v>1306</v>
      </c>
      <c r="C4460" s="164" t="s">
        <v>1307</v>
      </c>
      <c r="D4460">
        <v>119.1</v>
      </c>
      <c r="E4460" s="4">
        <v>8472</v>
      </c>
      <c r="F4460">
        <f t="shared" si="138"/>
        <v>6</v>
      </c>
      <c r="G4460" s="6">
        <f t="shared" si="139"/>
        <v>2.4451266266449672</v>
      </c>
      <c r="H4460" s="4">
        <f>E4460*G4460*Inputs!$B$4/SUMPRODUCT($E$5:$E$6785,$G$5:$G$6785)</f>
        <v>9568.617953478717</v>
      </c>
    </row>
    <row r="4461" spans="1:8" x14ac:dyDescent="0.2">
      <c r="A4461" s="167" t="s">
        <v>12264</v>
      </c>
      <c r="B4461" s="163" t="s">
        <v>1308</v>
      </c>
      <c r="C4461" s="164" t="s">
        <v>1309</v>
      </c>
      <c r="D4461">
        <v>83.1</v>
      </c>
      <c r="E4461" s="4">
        <v>10176</v>
      </c>
      <c r="F4461">
        <f t="shared" si="138"/>
        <v>3</v>
      </c>
      <c r="G4461" s="6">
        <f t="shared" si="139"/>
        <v>1.4299489790507947</v>
      </c>
      <c r="H4461" s="4">
        <f>E4461*G4461*Inputs!$B$4/SUMPRODUCT($E$5:$E$6785,$G$5:$G$6785)</f>
        <v>6721.3970810003175</v>
      </c>
    </row>
    <row r="4462" spans="1:8" x14ac:dyDescent="0.2">
      <c r="A4462" s="167" t="s">
        <v>12264</v>
      </c>
      <c r="B4462" s="163" t="s">
        <v>1310</v>
      </c>
      <c r="C4462" s="164" t="s">
        <v>1311</v>
      </c>
      <c r="D4462">
        <v>74.099999999999994</v>
      </c>
      <c r="E4462" s="4">
        <v>9646</v>
      </c>
      <c r="F4462">
        <f t="shared" si="138"/>
        <v>2</v>
      </c>
      <c r="G4462" s="6">
        <f t="shared" si="139"/>
        <v>1.195804741189294</v>
      </c>
      <c r="H4462" s="4">
        <f>E4462*G4462*Inputs!$B$4/SUMPRODUCT($E$5:$E$6785,$G$5:$G$6785)</f>
        <v>5328.0641035326962</v>
      </c>
    </row>
    <row r="4463" spans="1:8" x14ac:dyDescent="0.2">
      <c r="A4463" s="167" t="s">
        <v>12264</v>
      </c>
      <c r="B4463" s="163" t="s">
        <v>1312</v>
      </c>
      <c r="C4463" s="164" t="s">
        <v>1313</v>
      </c>
      <c r="D4463">
        <v>83.6</v>
      </c>
      <c r="E4463" s="4">
        <v>10060</v>
      </c>
      <c r="F4463">
        <f t="shared" si="138"/>
        <v>3</v>
      </c>
      <c r="G4463" s="6">
        <f t="shared" si="139"/>
        <v>1.4299489790507947</v>
      </c>
      <c r="H4463" s="4">
        <f>E4463*G4463*Inputs!$B$4/SUMPRODUCT($E$5:$E$6785,$G$5:$G$6785)</f>
        <v>6644.7773815706751</v>
      </c>
    </row>
    <row r="4464" spans="1:8" x14ac:dyDescent="0.2">
      <c r="A4464" s="167" t="s">
        <v>12264</v>
      </c>
      <c r="B4464" s="163" t="s">
        <v>1314</v>
      </c>
      <c r="C4464" s="164" t="s">
        <v>1315</v>
      </c>
      <c r="D4464">
        <v>102.5</v>
      </c>
      <c r="E4464" s="4">
        <v>8783</v>
      </c>
      <c r="F4464">
        <f t="shared" si="138"/>
        <v>5</v>
      </c>
      <c r="G4464" s="6">
        <f t="shared" si="139"/>
        <v>2.0447540826884101</v>
      </c>
      <c r="H4464" s="4">
        <f>E4464*G4464*Inputs!$B$4/SUMPRODUCT($E$5:$E$6785,$G$5:$G$6785)</f>
        <v>8295.563259826471</v>
      </c>
    </row>
    <row r="4465" spans="1:8" x14ac:dyDescent="0.2">
      <c r="A4465" s="167" t="s">
        <v>12264</v>
      </c>
      <c r="B4465" s="163" t="s">
        <v>1316</v>
      </c>
      <c r="C4465" s="164" t="s">
        <v>1317</v>
      </c>
      <c r="D4465">
        <v>126.8</v>
      </c>
      <c r="E4465" s="4">
        <v>5619</v>
      </c>
      <c r="F4465">
        <f t="shared" si="138"/>
        <v>7</v>
      </c>
      <c r="G4465" s="6">
        <f t="shared" si="139"/>
        <v>2.9238940129502371</v>
      </c>
      <c r="H4465" s="4">
        <f>E4465*G4465*Inputs!$B$4/SUMPRODUCT($E$5:$E$6785,$G$5:$G$6785)</f>
        <v>7588.9653661267903</v>
      </c>
    </row>
    <row r="4466" spans="1:8" x14ac:dyDescent="0.2">
      <c r="A4466" s="167" t="s">
        <v>12264</v>
      </c>
      <c r="B4466" s="163" t="s">
        <v>1318</v>
      </c>
      <c r="C4466" s="164" t="s">
        <v>1319</v>
      </c>
      <c r="D4466">
        <v>117.2</v>
      </c>
      <c r="E4466" s="4">
        <v>9498</v>
      </c>
      <c r="F4466">
        <f t="shared" si="138"/>
        <v>6</v>
      </c>
      <c r="G4466" s="6">
        <f t="shared" si="139"/>
        <v>2.4451266266449672</v>
      </c>
      <c r="H4466" s="4">
        <f>E4466*G4466*Inputs!$B$4/SUMPRODUCT($E$5:$E$6785,$G$5:$G$6785)</f>
        <v>10727.42366880794</v>
      </c>
    </row>
    <row r="4467" spans="1:8" x14ac:dyDescent="0.2">
      <c r="A4467" s="167" t="s">
        <v>12264</v>
      </c>
      <c r="B4467" s="163" t="s">
        <v>1320</v>
      </c>
      <c r="C4467" s="164" t="s">
        <v>1321</v>
      </c>
      <c r="D4467">
        <v>75.8</v>
      </c>
      <c r="E4467" s="4">
        <v>8019</v>
      </c>
      <c r="F4467">
        <f t="shared" si="138"/>
        <v>3</v>
      </c>
      <c r="G4467" s="6">
        <f t="shared" si="139"/>
        <v>1.4299489790507947</v>
      </c>
      <c r="H4467" s="4">
        <f>E4467*G4467*Inputs!$B$4/SUMPRODUCT($E$5:$E$6785,$G$5:$G$6785)</f>
        <v>5296.6669803991308</v>
      </c>
    </row>
    <row r="4468" spans="1:8" x14ac:dyDescent="0.2">
      <c r="A4468" s="167" t="s">
        <v>12264</v>
      </c>
      <c r="B4468" s="163" t="s">
        <v>1322</v>
      </c>
      <c r="C4468" s="164" t="s">
        <v>1323</v>
      </c>
      <c r="D4468">
        <v>60.5</v>
      </c>
      <c r="E4468" s="4">
        <v>10171</v>
      </c>
      <c r="F4468">
        <f t="shared" si="138"/>
        <v>1</v>
      </c>
      <c r="G4468" s="6">
        <f t="shared" si="139"/>
        <v>1</v>
      </c>
      <c r="H4468" s="4">
        <f>E4468*G4468*Inputs!$B$4/SUMPRODUCT($E$5:$E$6785,$G$5:$G$6785)</f>
        <v>4698.1358119564065</v>
      </c>
    </row>
    <row r="4469" spans="1:8" x14ac:dyDescent="0.2">
      <c r="A4469" s="167" t="s">
        <v>12264</v>
      </c>
      <c r="B4469" s="163" t="s">
        <v>1324</v>
      </c>
      <c r="C4469" s="164" t="s">
        <v>1325</v>
      </c>
      <c r="D4469">
        <v>74.099999999999994</v>
      </c>
      <c r="E4469" s="4">
        <v>6068</v>
      </c>
      <c r="F4469">
        <f t="shared" si="138"/>
        <v>2</v>
      </c>
      <c r="G4469" s="6">
        <f t="shared" si="139"/>
        <v>1.195804741189294</v>
      </c>
      <c r="H4469" s="4">
        <f>E4469*G4469*Inputs!$B$4/SUMPRODUCT($E$5:$E$6785,$G$5:$G$6785)</f>
        <v>3351.7201928505492</v>
      </c>
    </row>
    <row r="4470" spans="1:8" x14ac:dyDescent="0.2">
      <c r="A4470" s="167" t="s">
        <v>12264</v>
      </c>
      <c r="B4470" s="163" t="s">
        <v>1326</v>
      </c>
      <c r="C4470" s="164" t="s">
        <v>1327</v>
      </c>
      <c r="D4470">
        <v>79.3</v>
      </c>
      <c r="E4470" s="4">
        <v>8358</v>
      </c>
      <c r="F4470">
        <f t="shared" si="138"/>
        <v>3</v>
      </c>
      <c r="G4470" s="6">
        <f t="shared" si="139"/>
        <v>1.4299489790507947</v>
      </c>
      <c r="H4470" s="4">
        <f>E4470*G4470*Inputs!$B$4/SUMPRODUCT($E$5:$E$6785,$G$5:$G$6785)</f>
        <v>5520.5814468357567</v>
      </c>
    </row>
    <row r="4471" spans="1:8" x14ac:dyDescent="0.2">
      <c r="A4471" s="167" t="s">
        <v>12264</v>
      </c>
      <c r="B4471" s="163" t="s">
        <v>1328</v>
      </c>
      <c r="C4471" s="164" t="s">
        <v>1329</v>
      </c>
      <c r="D4471">
        <v>107.2</v>
      </c>
      <c r="E4471" s="4">
        <v>7839</v>
      </c>
      <c r="F4471">
        <f t="shared" si="138"/>
        <v>5</v>
      </c>
      <c r="G4471" s="6">
        <f t="shared" si="139"/>
        <v>2.0447540826884101</v>
      </c>
      <c r="H4471" s="4">
        <f>E4471*G4471*Inputs!$B$4/SUMPRODUCT($E$5:$E$6785,$G$5:$G$6785)</f>
        <v>7403.9531360332121</v>
      </c>
    </row>
    <row r="4472" spans="1:8" x14ac:dyDescent="0.2">
      <c r="A4472" s="167" t="s">
        <v>12264</v>
      </c>
      <c r="B4472" s="163" t="s">
        <v>1330</v>
      </c>
      <c r="C4472" s="164" t="s">
        <v>1331</v>
      </c>
      <c r="D4472">
        <v>62.5</v>
      </c>
      <c r="E4472" s="4">
        <v>10535</v>
      </c>
      <c r="F4472">
        <f t="shared" si="138"/>
        <v>2</v>
      </c>
      <c r="G4472" s="6">
        <f t="shared" si="139"/>
        <v>1.195804741189294</v>
      </c>
      <c r="H4472" s="4">
        <f>E4472*G4472*Inputs!$B$4/SUMPRODUCT($E$5:$E$6785,$G$5:$G$6785)</f>
        <v>5819.1121014635028</v>
      </c>
    </row>
    <row r="4473" spans="1:8" x14ac:dyDescent="0.2">
      <c r="A4473" s="167" t="s">
        <v>12264</v>
      </c>
      <c r="B4473" s="163" t="s">
        <v>1332</v>
      </c>
      <c r="C4473" s="164" t="s">
        <v>1333</v>
      </c>
      <c r="D4473">
        <v>70.7</v>
      </c>
      <c r="E4473" s="4">
        <v>7020</v>
      </c>
      <c r="F4473">
        <f t="shared" si="138"/>
        <v>2</v>
      </c>
      <c r="G4473" s="6">
        <f t="shared" si="139"/>
        <v>1.195804741189294</v>
      </c>
      <c r="H4473" s="4">
        <f>E4473*G4473*Inputs!$B$4/SUMPRODUCT($E$5:$E$6785,$G$5:$G$6785)</f>
        <v>3877.5668678000752</v>
      </c>
    </row>
    <row r="4474" spans="1:8" x14ac:dyDescent="0.2">
      <c r="A4474" s="167" t="s">
        <v>12264</v>
      </c>
      <c r="B4474" s="163" t="s">
        <v>1334</v>
      </c>
      <c r="C4474" s="164" t="s">
        <v>1335</v>
      </c>
      <c r="D4474">
        <v>87.6</v>
      </c>
      <c r="E4474" s="4">
        <v>10190</v>
      </c>
      <c r="F4474">
        <f t="shared" si="138"/>
        <v>4</v>
      </c>
      <c r="G4474" s="6">
        <f t="shared" si="139"/>
        <v>1.7099397688077311</v>
      </c>
      <c r="H4474" s="4">
        <f>E4474*G4474*Inputs!$B$4/SUMPRODUCT($E$5:$E$6785,$G$5:$G$6785)</f>
        <v>8048.5363485816697</v>
      </c>
    </row>
    <row r="4475" spans="1:8" x14ac:dyDescent="0.2">
      <c r="A4475" s="167" t="s">
        <v>12264</v>
      </c>
      <c r="B4475" s="163" t="s">
        <v>1336</v>
      </c>
      <c r="C4475" s="164" t="s">
        <v>1337</v>
      </c>
      <c r="D4475">
        <v>98</v>
      </c>
      <c r="E4475" s="4">
        <v>8279</v>
      </c>
      <c r="F4475">
        <f t="shared" si="138"/>
        <v>4</v>
      </c>
      <c r="G4475" s="6">
        <f t="shared" si="139"/>
        <v>1.7099397688077311</v>
      </c>
      <c r="H4475" s="4">
        <f>E4475*G4475*Inputs!$B$4/SUMPRODUCT($E$5:$E$6785,$G$5:$G$6785)</f>
        <v>6539.1395907662072</v>
      </c>
    </row>
    <row r="4476" spans="1:8" x14ac:dyDescent="0.2">
      <c r="A4476" s="167" t="s">
        <v>12264</v>
      </c>
      <c r="B4476" s="163" t="s">
        <v>1338</v>
      </c>
      <c r="C4476" s="164" t="s">
        <v>1339</v>
      </c>
      <c r="D4476">
        <v>70.3</v>
      </c>
      <c r="E4476" s="4">
        <v>6325</v>
      </c>
      <c r="F4476">
        <f t="shared" si="138"/>
        <v>2</v>
      </c>
      <c r="G4476" s="6">
        <f t="shared" si="139"/>
        <v>1.195804741189294</v>
      </c>
      <c r="H4476" s="4">
        <f>E4476*G4476*Inputs!$B$4/SUMPRODUCT($E$5:$E$6785,$G$5:$G$6785)</f>
        <v>3493.6767006888144</v>
      </c>
    </row>
    <row r="4477" spans="1:8" x14ac:dyDescent="0.2">
      <c r="A4477" s="167" t="s">
        <v>12264</v>
      </c>
      <c r="B4477" s="163" t="s">
        <v>1340</v>
      </c>
      <c r="C4477" s="164" t="s">
        <v>1341</v>
      </c>
      <c r="D4477">
        <v>73.400000000000006</v>
      </c>
      <c r="E4477" s="4">
        <v>7741</v>
      </c>
      <c r="F4477">
        <f t="shared" si="138"/>
        <v>2</v>
      </c>
      <c r="G4477" s="6">
        <f t="shared" si="139"/>
        <v>1.195804741189294</v>
      </c>
      <c r="H4477" s="4">
        <f>E4477*G4477*Inputs!$B$4/SUMPRODUCT($E$5:$E$6785,$G$5:$G$6785)</f>
        <v>4275.8183936809655</v>
      </c>
    </row>
    <row r="4478" spans="1:8" x14ac:dyDescent="0.2">
      <c r="A4478" s="167" t="s">
        <v>12264</v>
      </c>
      <c r="B4478" s="163" t="s">
        <v>1342</v>
      </c>
      <c r="C4478" s="164" t="s">
        <v>1343</v>
      </c>
      <c r="D4478">
        <v>78.599999999999994</v>
      </c>
      <c r="E4478" s="4">
        <v>7375</v>
      </c>
      <c r="F4478">
        <f t="shared" si="138"/>
        <v>3</v>
      </c>
      <c r="G4478" s="6">
        <f t="shared" si="139"/>
        <v>1.4299489790507947</v>
      </c>
      <c r="H4478" s="4">
        <f>E4478*G4478*Inputs!$B$4/SUMPRODUCT($E$5:$E$6785,$G$5:$G$6785)</f>
        <v>4871.2955456345653</v>
      </c>
    </row>
    <row r="4479" spans="1:8" x14ac:dyDescent="0.2">
      <c r="A4479" s="167" t="s">
        <v>12264</v>
      </c>
      <c r="B4479" s="163" t="s">
        <v>1344</v>
      </c>
      <c r="C4479" s="164" t="s">
        <v>1345</v>
      </c>
      <c r="D4479">
        <v>69.599999999999994</v>
      </c>
      <c r="E4479" s="4">
        <v>6732</v>
      </c>
      <c r="F4479">
        <f t="shared" si="138"/>
        <v>2</v>
      </c>
      <c r="G4479" s="6">
        <f t="shared" si="139"/>
        <v>1.195804741189294</v>
      </c>
      <c r="H4479" s="4">
        <f>E4479*G4479*Inputs!$B$4/SUMPRODUCT($E$5:$E$6785,$G$5:$G$6785)</f>
        <v>3718.4872014287898</v>
      </c>
    </row>
    <row r="4480" spans="1:8" x14ac:dyDescent="0.2">
      <c r="A4480" s="167" t="s">
        <v>12264</v>
      </c>
      <c r="B4480" s="163" t="s">
        <v>1346</v>
      </c>
      <c r="C4480" s="164" t="s">
        <v>1347</v>
      </c>
      <c r="D4480">
        <v>81.900000000000006</v>
      </c>
      <c r="E4480" s="4">
        <v>8036</v>
      </c>
      <c r="F4480">
        <f t="shared" si="138"/>
        <v>3</v>
      </c>
      <c r="G4480" s="6">
        <f t="shared" si="139"/>
        <v>1.4299489790507947</v>
      </c>
      <c r="H4480" s="4">
        <f>E4480*G4480*Inputs!$B$4/SUMPRODUCT($E$5:$E$6785,$G$5:$G$6785)</f>
        <v>5307.895729453473</v>
      </c>
    </row>
    <row r="4481" spans="1:8" x14ac:dyDescent="0.2">
      <c r="A4481" s="167" t="s">
        <v>12264</v>
      </c>
      <c r="B4481" s="163" t="s">
        <v>1348</v>
      </c>
      <c r="C4481" s="164" t="s">
        <v>1349</v>
      </c>
      <c r="D4481">
        <v>53.2</v>
      </c>
      <c r="E4481" s="4">
        <v>6067</v>
      </c>
      <c r="F4481">
        <f t="shared" si="138"/>
        <v>1</v>
      </c>
      <c r="G4481" s="6">
        <f t="shared" si="139"/>
        <v>1</v>
      </c>
      <c r="H4481" s="4">
        <f>E4481*G4481*Inputs!$B$4/SUMPRODUCT($E$5:$E$6785,$G$5:$G$6785)</f>
        <v>2802.4373189597404</v>
      </c>
    </row>
    <row r="4482" spans="1:8" x14ac:dyDescent="0.2">
      <c r="A4482" s="167" t="s">
        <v>12264</v>
      </c>
      <c r="B4482" s="163" t="s">
        <v>1350</v>
      </c>
      <c r="C4482" s="164" t="s">
        <v>1351</v>
      </c>
      <c r="D4482">
        <v>73.099999999999994</v>
      </c>
      <c r="E4482" s="4">
        <v>6576</v>
      </c>
      <c r="F4482">
        <f t="shared" si="138"/>
        <v>2</v>
      </c>
      <c r="G4482" s="6">
        <f t="shared" si="139"/>
        <v>1.195804741189294</v>
      </c>
      <c r="H4482" s="4">
        <f>E4482*G4482*Inputs!$B$4/SUMPRODUCT($E$5:$E$6785,$G$5:$G$6785)</f>
        <v>3632.3190488110108</v>
      </c>
    </row>
    <row r="4483" spans="1:8" x14ac:dyDescent="0.2">
      <c r="A4483" s="167" t="s">
        <v>12264</v>
      </c>
      <c r="B4483" s="163" t="s">
        <v>1352</v>
      </c>
      <c r="C4483" s="164" t="s">
        <v>1353</v>
      </c>
      <c r="D4483">
        <v>78.8</v>
      </c>
      <c r="E4483" s="4">
        <v>7934</v>
      </c>
      <c r="F4483">
        <f t="shared" si="138"/>
        <v>3</v>
      </c>
      <c r="G4483" s="6">
        <f t="shared" si="139"/>
        <v>1.4299489790507947</v>
      </c>
      <c r="H4483" s="4">
        <f>E4483*G4483*Inputs!$B$4/SUMPRODUCT($E$5:$E$6785,$G$5:$G$6785)</f>
        <v>5240.5232351274099</v>
      </c>
    </row>
    <row r="4484" spans="1:8" x14ac:dyDescent="0.2">
      <c r="A4484" s="167" t="s">
        <v>12264</v>
      </c>
      <c r="B4484" s="163" t="s">
        <v>1354</v>
      </c>
      <c r="C4484" s="164" t="s">
        <v>1355</v>
      </c>
      <c r="D4484">
        <v>87.9</v>
      </c>
      <c r="E4484" s="4">
        <v>7243</v>
      </c>
      <c r="F4484">
        <f t="shared" si="138"/>
        <v>4</v>
      </c>
      <c r="G4484" s="6">
        <f t="shared" si="139"/>
        <v>1.7099397688077311</v>
      </c>
      <c r="H4484" s="4">
        <f>E4484*G4484*Inputs!$B$4/SUMPRODUCT($E$5:$E$6785,$G$5:$G$6785)</f>
        <v>5720.8585645512303</v>
      </c>
    </row>
    <row r="4485" spans="1:8" x14ac:dyDescent="0.2">
      <c r="A4485" s="167" t="s">
        <v>12264</v>
      </c>
      <c r="B4485" s="163" t="s">
        <v>1356</v>
      </c>
      <c r="C4485" s="164" t="s">
        <v>1357</v>
      </c>
      <c r="D4485">
        <v>104</v>
      </c>
      <c r="E4485" s="4">
        <v>6609</v>
      </c>
      <c r="F4485">
        <f t="shared" si="138"/>
        <v>5</v>
      </c>
      <c r="G4485" s="6">
        <f t="shared" si="139"/>
        <v>2.0447540826884101</v>
      </c>
      <c r="H4485" s="4">
        <f>E4485*G4485*Inputs!$B$4/SUMPRODUCT($E$5:$E$6785,$G$5:$G$6785)</f>
        <v>6242.2153688025901</v>
      </c>
    </row>
    <row r="4486" spans="1:8" x14ac:dyDescent="0.2">
      <c r="A4486" s="167" t="s">
        <v>12264</v>
      </c>
      <c r="B4486" s="163" t="s">
        <v>1358</v>
      </c>
      <c r="C4486" s="164" t="s">
        <v>1359</v>
      </c>
      <c r="D4486">
        <v>113</v>
      </c>
      <c r="E4486" s="4">
        <v>8896</v>
      </c>
      <c r="F4486">
        <f t="shared" ref="F4486:F4549" si="140">VLOOKUP(D4486,$K$5:$L$15,2)</f>
        <v>6</v>
      </c>
      <c r="G4486" s="6">
        <f t="shared" ref="G4486:G4549" si="141">VLOOKUP(F4486,$L$5:$M$15,2,0)</f>
        <v>2.4451266266449672</v>
      </c>
      <c r="H4486" s="4">
        <f>E4486*G4486*Inputs!$B$4/SUMPRODUCT($E$5:$E$6785,$G$5:$G$6785)</f>
        <v>10047.500627259995</v>
      </c>
    </row>
    <row r="4487" spans="1:8" x14ac:dyDescent="0.2">
      <c r="A4487" s="167" t="s">
        <v>12264</v>
      </c>
      <c r="B4487" s="163" t="s">
        <v>1360</v>
      </c>
      <c r="C4487" s="164" t="s">
        <v>11211</v>
      </c>
      <c r="D4487">
        <v>85.7</v>
      </c>
      <c r="E4487" s="4">
        <v>7826</v>
      </c>
      <c r="F4487">
        <f t="shared" si="140"/>
        <v>3</v>
      </c>
      <c r="G4487" s="6">
        <f t="shared" si="141"/>
        <v>1.4299489790507947</v>
      </c>
      <c r="H4487" s="4">
        <f>E4487*G4487*Inputs!$B$4/SUMPRODUCT($E$5:$E$6785,$G$5:$G$6785)</f>
        <v>5169.1876528998118</v>
      </c>
    </row>
    <row r="4488" spans="1:8" x14ac:dyDescent="0.2">
      <c r="A4488" s="167" t="s">
        <v>12264</v>
      </c>
      <c r="B4488" s="163" t="s">
        <v>11212</v>
      </c>
      <c r="C4488" s="164" t="s">
        <v>11213</v>
      </c>
      <c r="D4488">
        <v>101.9</v>
      </c>
      <c r="E4488" s="4">
        <v>8367</v>
      </c>
      <c r="F4488">
        <f t="shared" si="140"/>
        <v>5</v>
      </c>
      <c r="G4488" s="6">
        <f t="shared" si="141"/>
        <v>2.0447540826884101</v>
      </c>
      <c r="H4488" s="4">
        <f>E4488*G4488*Inputs!$B$4/SUMPRODUCT($E$5:$E$6785,$G$5:$G$6785)</f>
        <v>7902.6503239175772</v>
      </c>
    </row>
    <row r="4489" spans="1:8" x14ac:dyDescent="0.2">
      <c r="A4489" s="167" t="s">
        <v>12264</v>
      </c>
      <c r="B4489" s="163" t="s">
        <v>11214</v>
      </c>
      <c r="C4489" s="164" t="s">
        <v>11215</v>
      </c>
      <c r="D4489">
        <v>65.900000000000006</v>
      </c>
      <c r="E4489" s="4">
        <v>7082</v>
      </c>
      <c r="F4489">
        <f t="shared" si="140"/>
        <v>2</v>
      </c>
      <c r="G4489" s="6">
        <f t="shared" si="141"/>
        <v>1.195804741189294</v>
      </c>
      <c r="H4489" s="4">
        <f>E4489*G4489*Inputs!$B$4/SUMPRODUCT($E$5:$E$6785,$G$5:$G$6785)</f>
        <v>3911.8131848661155</v>
      </c>
    </row>
    <row r="4490" spans="1:8" x14ac:dyDescent="0.2">
      <c r="A4490" s="167" t="s">
        <v>12264</v>
      </c>
      <c r="B4490" s="163" t="s">
        <v>11216</v>
      </c>
      <c r="C4490" s="164" t="s">
        <v>11217</v>
      </c>
      <c r="D4490">
        <v>64.400000000000006</v>
      </c>
      <c r="E4490" s="4">
        <v>8042</v>
      </c>
      <c r="F4490">
        <f t="shared" si="140"/>
        <v>2</v>
      </c>
      <c r="G4490" s="6">
        <f t="shared" si="141"/>
        <v>1.195804741189294</v>
      </c>
      <c r="H4490" s="4">
        <f>E4490*G4490*Inputs!$B$4/SUMPRODUCT($E$5:$E$6785,$G$5:$G$6785)</f>
        <v>4442.0787394370664</v>
      </c>
    </row>
    <row r="4491" spans="1:8" x14ac:dyDescent="0.2">
      <c r="A4491" s="167" t="s">
        <v>12264</v>
      </c>
      <c r="B4491" s="163" t="s">
        <v>11218</v>
      </c>
      <c r="C4491" s="164" t="s">
        <v>11219</v>
      </c>
      <c r="D4491">
        <v>90</v>
      </c>
      <c r="E4491" s="4">
        <v>7155</v>
      </c>
      <c r="F4491">
        <f t="shared" si="140"/>
        <v>4</v>
      </c>
      <c r="G4491" s="6">
        <f t="shared" si="141"/>
        <v>1.7099397688077311</v>
      </c>
      <c r="H4491" s="4">
        <f>E4491*G4491*Inputs!$B$4/SUMPRODUCT($E$5:$E$6785,$G$5:$G$6785)</f>
        <v>5651.3520681159816</v>
      </c>
    </row>
    <row r="4492" spans="1:8" x14ac:dyDescent="0.2">
      <c r="A4492" s="167" t="s">
        <v>12264</v>
      </c>
      <c r="B4492" s="163" t="s">
        <v>11220</v>
      </c>
      <c r="C4492" s="164" t="s">
        <v>11221</v>
      </c>
      <c r="D4492">
        <v>90.5</v>
      </c>
      <c r="E4492" s="4">
        <v>8422</v>
      </c>
      <c r="F4492">
        <f t="shared" si="140"/>
        <v>4</v>
      </c>
      <c r="G4492" s="6">
        <f t="shared" si="141"/>
        <v>1.7099397688077311</v>
      </c>
      <c r="H4492" s="4">
        <f>E4492*G4492*Inputs!$B$4/SUMPRODUCT($E$5:$E$6785,$G$5:$G$6785)</f>
        <v>6652.0876474734869</v>
      </c>
    </row>
    <row r="4493" spans="1:8" x14ac:dyDescent="0.2">
      <c r="A4493" s="167" t="s">
        <v>12264</v>
      </c>
      <c r="B4493" s="163" t="s">
        <v>11222</v>
      </c>
      <c r="C4493" s="164" t="s">
        <v>11223</v>
      </c>
      <c r="D4493">
        <v>66.400000000000006</v>
      </c>
      <c r="E4493" s="4">
        <v>9186</v>
      </c>
      <c r="F4493">
        <f t="shared" si="140"/>
        <v>2</v>
      </c>
      <c r="G4493" s="6">
        <f t="shared" si="141"/>
        <v>1.195804741189294</v>
      </c>
      <c r="H4493" s="4">
        <f>E4493*G4493*Inputs!$B$4/SUMPRODUCT($E$5:$E$6785,$G$5:$G$6785)</f>
        <v>5073.9785253007831</v>
      </c>
    </row>
    <row r="4494" spans="1:8" x14ac:dyDescent="0.2">
      <c r="A4494" s="167" t="s">
        <v>12264</v>
      </c>
      <c r="B4494" s="163" t="s">
        <v>11224</v>
      </c>
      <c r="C4494" s="164" t="s">
        <v>11225</v>
      </c>
      <c r="D4494">
        <v>129.5</v>
      </c>
      <c r="E4494" s="4">
        <v>7722</v>
      </c>
      <c r="F4494">
        <f t="shared" si="140"/>
        <v>7</v>
      </c>
      <c r="G4494" s="6">
        <f t="shared" si="141"/>
        <v>2.9238940129502371</v>
      </c>
      <c r="H4494" s="4">
        <f>E4494*G4494*Inputs!$B$4/SUMPRODUCT($E$5:$E$6785,$G$5:$G$6785)</f>
        <v>10429.256194559721</v>
      </c>
    </row>
    <row r="4495" spans="1:8" x14ac:dyDescent="0.2">
      <c r="A4495" s="167" t="s">
        <v>12264</v>
      </c>
      <c r="B4495" s="163" t="s">
        <v>11226</v>
      </c>
      <c r="C4495" s="164" t="s">
        <v>11227</v>
      </c>
      <c r="D4495">
        <v>62.4</v>
      </c>
      <c r="E4495" s="4">
        <v>7444</v>
      </c>
      <c r="F4495">
        <f t="shared" si="140"/>
        <v>2</v>
      </c>
      <c r="G4495" s="6">
        <f t="shared" si="141"/>
        <v>1.195804741189294</v>
      </c>
      <c r="H4495" s="4">
        <f>E4495*G4495*Inputs!$B$4/SUMPRODUCT($E$5:$E$6785,$G$5:$G$6785)</f>
        <v>4111.7674877355785</v>
      </c>
    </row>
    <row r="4496" spans="1:8" x14ac:dyDescent="0.2">
      <c r="A4496" s="167" t="s">
        <v>12264</v>
      </c>
      <c r="B4496" s="163" t="s">
        <v>11228</v>
      </c>
      <c r="C4496" s="164" t="s">
        <v>11229</v>
      </c>
      <c r="D4496">
        <v>72.7</v>
      </c>
      <c r="E4496" s="4">
        <v>9710</v>
      </c>
      <c r="F4496">
        <f t="shared" si="140"/>
        <v>2</v>
      </c>
      <c r="G4496" s="6">
        <f t="shared" si="141"/>
        <v>1.195804741189294</v>
      </c>
      <c r="H4496" s="4">
        <f>E4496*G4496*Inputs!$B$4/SUMPRODUCT($E$5:$E$6785,$G$5:$G$6785)</f>
        <v>5363.4151405040921</v>
      </c>
    </row>
    <row r="4497" spans="1:8" x14ac:dyDescent="0.2">
      <c r="A4497" s="167" t="s">
        <v>12264</v>
      </c>
      <c r="B4497" s="163" t="s">
        <v>11230</v>
      </c>
      <c r="C4497" s="164" t="s">
        <v>11231</v>
      </c>
      <c r="D4497">
        <v>87.3</v>
      </c>
      <c r="E4497" s="4">
        <v>10160</v>
      </c>
      <c r="F4497">
        <f t="shared" si="140"/>
        <v>4</v>
      </c>
      <c r="G4497" s="6">
        <f t="shared" si="141"/>
        <v>1.7099397688077311</v>
      </c>
      <c r="H4497" s="4">
        <f>E4497*G4497*Inputs!$B$4/SUMPRODUCT($E$5:$E$6785,$G$5:$G$6785)</f>
        <v>8024.8409520696532</v>
      </c>
    </row>
    <row r="4498" spans="1:8" x14ac:dyDescent="0.2">
      <c r="A4498" s="167" t="s">
        <v>12264</v>
      </c>
      <c r="B4498" s="163" t="s">
        <v>11232</v>
      </c>
      <c r="C4498" s="164" t="s">
        <v>11233</v>
      </c>
      <c r="D4498">
        <v>95</v>
      </c>
      <c r="E4498" s="4">
        <v>9235</v>
      </c>
      <c r="F4498">
        <f t="shared" si="140"/>
        <v>4</v>
      </c>
      <c r="G4498" s="6">
        <f t="shared" si="141"/>
        <v>1.7099397688077311</v>
      </c>
      <c r="H4498" s="4">
        <f>E4498*G4498*Inputs!$B$4/SUMPRODUCT($E$5:$E$6785,$G$5:$G$6785)</f>
        <v>7294.2328929491387</v>
      </c>
    </row>
    <row r="4499" spans="1:8" x14ac:dyDescent="0.2">
      <c r="A4499" s="167" t="s">
        <v>12264</v>
      </c>
      <c r="B4499" s="163" t="s">
        <v>11234</v>
      </c>
      <c r="C4499" s="164" t="s">
        <v>11235</v>
      </c>
      <c r="D4499">
        <v>79.8</v>
      </c>
      <c r="E4499" s="4">
        <v>8267</v>
      </c>
      <c r="F4499">
        <f t="shared" si="140"/>
        <v>3</v>
      </c>
      <c r="G4499" s="6">
        <f t="shared" si="141"/>
        <v>1.4299489790507947</v>
      </c>
      <c r="H4499" s="4">
        <f>E4499*G4499*Inputs!$B$4/SUMPRODUCT($E$5:$E$6785,$G$5:$G$6785)</f>
        <v>5460.4746136625026</v>
      </c>
    </row>
    <row r="4500" spans="1:8" x14ac:dyDescent="0.2">
      <c r="A4500" s="167" t="s">
        <v>12264</v>
      </c>
      <c r="B4500" s="163" t="s">
        <v>11236</v>
      </c>
      <c r="C4500" s="164" t="s">
        <v>11237</v>
      </c>
      <c r="D4500">
        <v>73.5</v>
      </c>
      <c r="E4500" s="4">
        <v>7341</v>
      </c>
      <c r="F4500">
        <f t="shared" si="140"/>
        <v>2</v>
      </c>
      <c r="G4500" s="6">
        <f t="shared" si="141"/>
        <v>1.195804741189294</v>
      </c>
      <c r="H4500" s="4">
        <f>E4500*G4500*Inputs!$B$4/SUMPRODUCT($E$5:$E$6785,$G$5:$G$6785)</f>
        <v>4054.8744126097367</v>
      </c>
    </row>
    <row r="4501" spans="1:8" x14ac:dyDescent="0.2">
      <c r="A4501" s="167" t="s">
        <v>12264</v>
      </c>
      <c r="B4501" s="163" t="s">
        <v>11238</v>
      </c>
      <c r="C4501" s="164" t="s">
        <v>11239</v>
      </c>
      <c r="D4501">
        <v>59.8</v>
      </c>
      <c r="E4501" s="4">
        <v>8046</v>
      </c>
      <c r="F4501">
        <f t="shared" si="140"/>
        <v>1</v>
      </c>
      <c r="G4501" s="6">
        <f t="shared" si="141"/>
        <v>1</v>
      </c>
      <c r="H4501" s="4">
        <f>E4501*G4501*Inputs!$B$4/SUMPRODUCT($E$5:$E$6785,$G$5:$G$6785)</f>
        <v>3716.5667823224117</v>
      </c>
    </row>
    <row r="4502" spans="1:8" x14ac:dyDescent="0.2">
      <c r="A4502" s="167" t="s">
        <v>12264</v>
      </c>
      <c r="B4502" s="163" t="s">
        <v>11240</v>
      </c>
      <c r="C4502" s="164" t="s">
        <v>11241</v>
      </c>
      <c r="D4502">
        <v>101</v>
      </c>
      <c r="E4502" s="4">
        <v>9614</v>
      </c>
      <c r="F4502">
        <f t="shared" si="140"/>
        <v>5</v>
      </c>
      <c r="G4502" s="6">
        <f t="shared" si="141"/>
        <v>2.0447540826884101</v>
      </c>
      <c r="H4502" s="4">
        <f>E4502*G4502*Inputs!$B$4/SUMPRODUCT($E$5:$E$6785,$G$5:$G$6785)</f>
        <v>9080.4446293944766</v>
      </c>
    </row>
    <row r="4503" spans="1:8" x14ac:dyDescent="0.2">
      <c r="A4503" s="167" t="s">
        <v>12264</v>
      </c>
      <c r="B4503" s="163" t="s">
        <v>11242</v>
      </c>
      <c r="C4503" s="164" t="s">
        <v>11243</v>
      </c>
      <c r="D4503">
        <v>60.4</v>
      </c>
      <c r="E4503" s="4">
        <v>7126</v>
      </c>
      <c r="F4503">
        <f t="shared" si="140"/>
        <v>1</v>
      </c>
      <c r="G4503" s="6">
        <f t="shared" si="141"/>
        <v>1</v>
      </c>
      <c r="H4503" s="4">
        <f>E4503*G4503*Inputs!$B$4/SUMPRODUCT($E$5:$E$6785,$G$5:$G$6785)</f>
        <v>3291.6051318455761</v>
      </c>
    </row>
    <row r="4504" spans="1:8" x14ac:dyDescent="0.2">
      <c r="A4504" s="167" t="s">
        <v>12264</v>
      </c>
      <c r="B4504" s="163" t="s">
        <v>11244</v>
      </c>
      <c r="C4504" s="164" t="s">
        <v>11245</v>
      </c>
      <c r="D4504">
        <v>75.599999999999994</v>
      </c>
      <c r="E4504" s="4">
        <v>9142</v>
      </c>
      <c r="F4504">
        <f t="shared" si="140"/>
        <v>3</v>
      </c>
      <c r="G4504" s="6">
        <f t="shared" si="141"/>
        <v>1.4299489790507947</v>
      </c>
      <c r="H4504" s="4">
        <f>E4504*G4504*Inputs!$B$4/SUMPRODUCT($E$5:$E$6785,$G$5:$G$6785)</f>
        <v>6038.424932636095</v>
      </c>
    </row>
    <row r="4505" spans="1:8" x14ac:dyDescent="0.2">
      <c r="A4505" s="167" t="s">
        <v>12264</v>
      </c>
      <c r="B4505" s="163" t="s">
        <v>11246</v>
      </c>
      <c r="C4505" s="164" t="s">
        <v>11247</v>
      </c>
      <c r="D4505">
        <v>78.599999999999994</v>
      </c>
      <c r="E4505" s="4">
        <v>7230</v>
      </c>
      <c r="F4505">
        <f t="shared" si="140"/>
        <v>3</v>
      </c>
      <c r="G4505" s="6">
        <f t="shared" si="141"/>
        <v>1.4299489790507947</v>
      </c>
      <c r="H4505" s="4">
        <f>E4505*G4505*Inputs!$B$4/SUMPRODUCT($E$5:$E$6785,$G$5:$G$6785)</f>
        <v>4775.5209213475127</v>
      </c>
    </row>
    <row r="4506" spans="1:8" x14ac:dyDescent="0.2">
      <c r="A4506" s="167" t="s">
        <v>12264</v>
      </c>
      <c r="B4506" s="163" t="s">
        <v>11248</v>
      </c>
      <c r="C4506" s="164" t="s">
        <v>11249</v>
      </c>
      <c r="D4506">
        <v>71.3</v>
      </c>
      <c r="E4506" s="4">
        <v>6491</v>
      </c>
      <c r="F4506">
        <f t="shared" si="140"/>
        <v>2</v>
      </c>
      <c r="G4506" s="6">
        <f t="shared" si="141"/>
        <v>1.195804741189294</v>
      </c>
      <c r="H4506" s="4">
        <f>E4506*G4506*Inputs!$B$4/SUMPRODUCT($E$5:$E$6785,$G$5:$G$6785)</f>
        <v>3585.3684528333742</v>
      </c>
    </row>
    <row r="4507" spans="1:8" x14ac:dyDescent="0.2">
      <c r="A4507" s="167" t="s">
        <v>12264</v>
      </c>
      <c r="B4507" s="163" t="s">
        <v>11250</v>
      </c>
      <c r="C4507" s="164" t="s">
        <v>11251</v>
      </c>
      <c r="D4507">
        <v>84.8</v>
      </c>
      <c r="E4507" s="4">
        <v>8266</v>
      </c>
      <c r="F4507">
        <f t="shared" si="140"/>
        <v>3</v>
      </c>
      <c r="G4507" s="6">
        <f t="shared" si="141"/>
        <v>1.4299489790507947</v>
      </c>
      <c r="H4507" s="4">
        <f>E4507*G4507*Inputs!$B$4/SUMPRODUCT($E$5:$E$6785,$G$5:$G$6785)</f>
        <v>5459.8140990122465</v>
      </c>
    </row>
    <row r="4508" spans="1:8" x14ac:dyDescent="0.2">
      <c r="A4508" s="167" t="s">
        <v>12264</v>
      </c>
      <c r="B4508" s="163" t="s">
        <v>11252</v>
      </c>
      <c r="C4508" s="164" t="s">
        <v>11253</v>
      </c>
      <c r="D4508">
        <v>77.099999999999994</v>
      </c>
      <c r="E4508" s="4">
        <v>8847</v>
      </c>
      <c r="F4508">
        <f t="shared" si="140"/>
        <v>3</v>
      </c>
      <c r="G4508" s="6">
        <f t="shared" si="141"/>
        <v>1.4299489790507947</v>
      </c>
      <c r="H4508" s="4">
        <f>E4508*G4508*Inputs!$B$4/SUMPRODUCT($E$5:$E$6785,$G$5:$G$6785)</f>
        <v>5843.5731108107129</v>
      </c>
    </row>
    <row r="4509" spans="1:8" x14ac:dyDescent="0.2">
      <c r="A4509" s="167" t="s">
        <v>12264</v>
      </c>
      <c r="B4509" s="163" t="s">
        <v>11254</v>
      </c>
      <c r="C4509" s="164" t="s">
        <v>11255</v>
      </c>
      <c r="D4509">
        <v>80.599999999999994</v>
      </c>
      <c r="E4509" s="4">
        <v>5014</v>
      </c>
      <c r="F4509">
        <f t="shared" si="140"/>
        <v>3</v>
      </c>
      <c r="G4509" s="6">
        <f t="shared" si="141"/>
        <v>1.4299489790507947</v>
      </c>
      <c r="H4509" s="4">
        <f>E4509*G4509*Inputs!$B$4/SUMPRODUCT($E$5:$E$6785,$G$5:$G$6785)</f>
        <v>3311.8204563812492</v>
      </c>
    </row>
    <row r="4510" spans="1:8" x14ac:dyDescent="0.2">
      <c r="A4510" s="167" t="s">
        <v>12264</v>
      </c>
      <c r="B4510" s="163" t="s">
        <v>11256</v>
      </c>
      <c r="C4510" s="164" t="s">
        <v>11257</v>
      </c>
      <c r="D4510">
        <v>75.7</v>
      </c>
      <c r="E4510" s="4">
        <v>7114</v>
      </c>
      <c r="F4510">
        <f t="shared" si="140"/>
        <v>3</v>
      </c>
      <c r="G4510" s="6">
        <f t="shared" si="141"/>
        <v>1.4299489790507947</v>
      </c>
      <c r="H4510" s="4">
        <f>E4510*G4510*Inputs!$B$4/SUMPRODUCT($E$5:$E$6785,$G$5:$G$6785)</f>
        <v>4698.9012219178712</v>
      </c>
    </row>
    <row r="4511" spans="1:8" x14ac:dyDescent="0.2">
      <c r="A4511" s="167" t="s">
        <v>12264</v>
      </c>
      <c r="B4511" s="163" t="s">
        <v>11258</v>
      </c>
      <c r="C4511" s="164" t="s">
        <v>11259</v>
      </c>
      <c r="D4511">
        <v>84.9</v>
      </c>
      <c r="E4511" s="4">
        <v>10555</v>
      </c>
      <c r="F4511">
        <f t="shared" si="140"/>
        <v>3</v>
      </c>
      <c r="G4511" s="6">
        <f t="shared" si="141"/>
        <v>1.4299489790507947</v>
      </c>
      <c r="H4511" s="4">
        <f>E4511*G4511*Inputs!$B$4/SUMPRODUCT($E$5:$E$6785,$G$5:$G$6785)</f>
        <v>6971.7321334471644</v>
      </c>
    </row>
    <row r="4512" spans="1:8" x14ac:dyDescent="0.2">
      <c r="A4512" s="167" t="s">
        <v>12264</v>
      </c>
      <c r="B4512" s="163" t="s">
        <v>11260</v>
      </c>
      <c r="C4512" s="164" t="s">
        <v>17</v>
      </c>
      <c r="D4512">
        <v>62.9</v>
      </c>
      <c r="E4512" s="4">
        <v>7058</v>
      </c>
      <c r="F4512">
        <f t="shared" si="140"/>
        <v>2</v>
      </c>
      <c r="G4512" s="6">
        <f t="shared" si="141"/>
        <v>1.195804741189294</v>
      </c>
      <c r="H4512" s="4">
        <f>E4512*G4512*Inputs!$B$4/SUMPRODUCT($E$5:$E$6785,$G$5:$G$6785)</f>
        <v>3898.5565460018415</v>
      </c>
    </row>
    <row r="4513" spans="1:8" x14ac:dyDescent="0.2">
      <c r="A4513" s="167" t="s">
        <v>12264</v>
      </c>
      <c r="B4513" s="163" t="s">
        <v>18</v>
      </c>
      <c r="C4513" s="164" t="s">
        <v>19</v>
      </c>
      <c r="D4513">
        <v>96.2</v>
      </c>
      <c r="E4513" s="4">
        <v>10433</v>
      </c>
      <c r="F4513">
        <f t="shared" si="140"/>
        <v>4</v>
      </c>
      <c r="G4513" s="6">
        <f t="shared" si="141"/>
        <v>1.7099397688077311</v>
      </c>
      <c r="H4513" s="4">
        <f>E4513*G4513*Inputs!$B$4/SUMPRODUCT($E$5:$E$6785,$G$5:$G$6785)</f>
        <v>8240.4690603290055</v>
      </c>
    </row>
    <row r="4514" spans="1:8" x14ac:dyDescent="0.2">
      <c r="A4514" s="167" t="s">
        <v>12264</v>
      </c>
      <c r="B4514" s="163" t="s">
        <v>20</v>
      </c>
      <c r="C4514" s="164" t="s">
        <v>21</v>
      </c>
      <c r="D4514">
        <v>73</v>
      </c>
      <c r="E4514" s="4">
        <v>5117</v>
      </c>
      <c r="F4514">
        <f t="shared" si="140"/>
        <v>2</v>
      </c>
      <c r="G4514" s="6">
        <f t="shared" si="141"/>
        <v>1.195804741189294</v>
      </c>
      <c r="H4514" s="4">
        <f>E4514*G4514*Inputs!$B$4/SUMPRODUCT($E$5:$E$6785,$G$5:$G$6785)</f>
        <v>2826.4258778537014</v>
      </c>
    </row>
    <row r="4515" spans="1:8" x14ac:dyDescent="0.2">
      <c r="A4515" s="167" t="s">
        <v>12264</v>
      </c>
      <c r="B4515" s="163" t="s">
        <v>22</v>
      </c>
      <c r="C4515" s="164" t="s">
        <v>23</v>
      </c>
      <c r="D4515">
        <v>115.9</v>
      </c>
      <c r="E4515" s="4">
        <v>9354</v>
      </c>
      <c r="F4515">
        <f t="shared" si="140"/>
        <v>6</v>
      </c>
      <c r="G4515" s="6">
        <f t="shared" si="141"/>
        <v>2.4451266266449672</v>
      </c>
      <c r="H4515" s="4">
        <f>E4515*G4515*Inputs!$B$4/SUMPRODUCT($E$5:$E$6785,$G$5:$G$6785)</f>
        <v>10564.784270165243</v>
      </c>
    </row>
    <row r="4516" spans="1:8" x14ac:dyDescent="0.2">
      <c r="A4516" s="167" t="s">
        <v>12264</v>
      </c>
      <c r="B4516" s="163" t="s">
        <v>24</v>
      </c>
      <c r="C4516" s="164" t="s">
        <v>25</v>
      </c>
      <c r="D4516">
        <v>98.8</v>
      </c>
      <c r="E4516" s="4">
        <v>9925</v>
      </c>
      <c r="F4516">
        <f t="shared" si="140"/>
        <v>4</v>
      </c>
      <c r="G4516" s="6">
        <f t="shared" si="141"/>
        <v>1.7099397688077311</v>
      </c>
      <c r="H4516" s="4">
        <f>E4516*G4516*Inputs!$B$4/SUMPRODUCT($E$5:$E$6785,$G$5:$G$6785)</f>
        <v>7839.2270127255242</v>
      </c>
    </row>
    <row r="4517" spans="1:8" x14ac:dyDescent="0.2">
      <c r="A4517" s="167" t="s">
        <v>12264</v>
      </c>
      <c r="B4517" s="163" t="s">
        <v>26</v>
      </c>
      <c r="C4517" s="164" t="s">
        <v>27</v>
      </c>
      <c r="D4517">
        <v>145.19999999999999</v>
      </c>
      <c r="E4517" s="4">
        <v>11524</v>
      </c>
      <c r="F4517">
        <f t="shared" si="140"/>
        <v>8</v>
      </c>
      <c r="G4517" s="6">
        <f t="shared" si="141"/>
        <v>3.4964063234208851</v>
      </c>
      <c r="H4517" s="4">
        <f>E4517*G4517*Inputs!$B$4/SUMPRODUCT($E$5:$E$6785,$G$5:$G$6785)</f>
        <v>18611.74353123939</v>
      </c>
    </row>
    <row r="4518" spans="1:8" x14ac:dyDescent="0.2">
      <c r="A4518" s="167" t="s">
        <v>12264</v>
      </c>
      <c r="B4518" s="163" t="s">
        <v>28</v>
      </c>
      <c r="C4518" s="164" t="s">
        <v>29</v>
      </c>
      <c r="D4518">
        <v>65.7</v>
      </c>
      <c r="E4518" s="4">
        <v>5893</v>
      </c>
      <c r="F4518">
        <f t="shared" si="140"/>
        <v>2</v>
      </c>
      <c r="G4518" s="6">
        <f t="shared" si="141"/>
        <v>1.195804741189294</v>
      </c>
      <c r="H4518" s="4">
        <f>E4518*G4518*Inputs!$B$4/SUMPRODUCT($E$5:$E$6785,$G$5:$G$6785)</f>
        <v>3255.0572011318864</v>
      </c>
    </row>
    <row r="4519" spans="1:8" x14ac:dyDescent="0.2">
      <c r="A4519" s="167" t="s">
        <v>12264</v>
      </c>
      <c r="B4519" s="163" t="s">
        <v>30</v>
      </c>
      <c r="C4519" s="164" t="s">
        <v>31</v>
      </c>
      <c r="D4519">
        <v>75</v>
      </c>
      <c r="E4519" s="4">
        <v>7565</v>
      </c>
      <c r="F4519">
        <f t="shared" si="140"/>
        <v>3</v>
      </c>
      <c r="G4519" s="6">
        <f t="shared" si="141"/>
        <v>1.4299489790507947</v>
      </c>
      <c r="H4519" s="4">
        <f>E4519*G4519*Inputs!$B$4/SUMPRODUCT($E$5:$E$6785,$G$5:$G$6785)</f>
        <v>4996.7933291831168</v>
      </c>
    </row>
    <row r="4520" spans="1:8" x14ac:dyDescent="0.2">
      <c r="A4520" s="167" t="s">
        <v>12264</v>
      </c>
      <c r="B4520" s="163" t="s">
        <v>32</v>
      </c>
      <c r="C4520" s="164" t="s">
        <v>33</v>
      </c>
      <c r="D4520">
        <v>126.6</v>
      </c>
      <c r="E4520" s="4">
        <v>10347</v>
      </c>
      <c r="F4520">
        <f t="shared" si="140"/>
        <v>7</v>
      </c>
      <c r="G4520" s="6">
        <f t="shared" si="141"/>
        <v>2.9238940129502371</v>
      </c>
      <c r="H4520" s="4">
        <f>E4520*G4520*Inputs!$B$4/SUMPRODUCT($E$5:$E$6785,$G$5:$G$6785)</f>
        <v>13974.555017496687</v>
      </c>
    </row>
    <row r="4521" spans="1:8" x14ac:dyDescent="0.2">
      <c r="A4521" s="167" t="s">
        <v>12264</v>
      </c>
      <c r="B4521" s="163" t="s">
        <v>34</v>
      </c>
      <c r="C4521" s="164" t="s">
        <v>35</v>
      </c>
      <c r="D4521">
        <v>78.900000000000006</v>
      </c>
      <c r="E4521" s="4">
        <v>8973</v>
      </c>
      <c r="F4521">
        <f t="shared" si="140"/>
        <v>3</v>
      </c>
      <c r="G4521" s="6">
        <f t="shared" si="141"/>
        <v>1.4299489790507947</v>
      </c>
      <c r="H4521" s="4">
        <f>E4521*G4521*Inputs!$B$4/SUMPRODUCT($E$5:$E$6785,$G$5:$G$6785)</f>
        <v>5926.7979567429093</v>
      </c>
    </row>
    <row r="4522" spans="1:8" x14ac:dyDescent="0.2">
      <c r="A4522" s="167" t="s">
        <v>12264</v>
      </c>
      <c r="B4522" s="163" t="s">
        <v>36</v>
      </c>
      <c r="C4522" s="164" t="s">
        <v>37</v>
      </c>
      <c r="D4522">
        <v>81.400000000000006</v>
      </c>
      <c r="E4522" s="4">
        <v>6751</v>
      </c>
      <c r="F4522">
        <f t="shared" si="140"/>
        <v>3</v>
      </c>
      <c r="G4522" s="6">
        <f t="shared" si="141"/>
        <v>1.4299489790507947</v>
      </c>
      <c r="H4522" s="4">
        <f>E4522*G4522*Inputs!$B$4/SUMPRODUCT($E$5:$E$6785,$G$5:$G$6785)</f>
        <v>4459.1344038751122</v>
      </c>
    </row>
    <row r="4523" spans="1:8" x14ac:dyDescent="0.2">
      <c r="A4523" s="167" t="s">
        <v>12264</v>
      </c>
      <c r="B4523" s="163" t="s">
        <v>38</v>
      </c>
      <c r="C4523" s="164" t="s">
        <v>39</v>
      </c>
      <c r="D4523">
        <v>66.8</v>
      </c>
      <c r="E4523" s="4">
        <v>8067</v>
      </c>
      <c r="F4523">
        <f t="shared" si="140"/>
        <v>2</v>
      </c>
      <c r="G4523" s="6">
        <f t="shared" si="141"/>
        <v>1.195804741189294</v>
      </c>
      <c r="H4523" s="4">
        <f>E4523*G4523*Inputs!$B$4/SUMPRODUCT($E$5:$E$6785,$G$5:$G$6785)</f>
        <v>4455.8877382540186</v>
      </c>
    </row>
    <row r="4524" spans="1:8" x14ac:dyDescent="0.2">
      <c r="A4524" s="167" t="s">
        <v>12264</v>
      </c>
      <c r="B4524" s="163" t="s">
        <v>40</v>
      </c>
      <c r="C4524" s="164" t="s">
        <v>41</v>
      </c>
      <c r="D4524">
        <v>114.6</v>
      </c>
      <c r="E4524" s="4">
        <v>9464</v>
      </c>
      <c r="F4524">
        <f t="shared" si="140"/>
        <v>6</v>
      </c>
      <c r="G4524" s="6">
        <f t="shared" si="141"/>
        <v>2.4451266266449672</v>
      </c>
      <c r="H4524" s="4">
        <f>E4524*G4524*Inputs!$B$4/SUMPRODUCT($E$5:$E$6785,$G$5:$G$6785)</f>
        <v>10689.02269968397</v>
      </c>
    </row>
    <row r="4525" spans="1:8" x14ac:dyDescent="0.2">
      <c r="A4525" s="167" t="s">
        <v>12264</v>
      </c>
      <c r="B4525" s="163" t="s">
        <v>42</v>
      </c>
      <c r="C4525" s="164" t="s">
        <v>43</v>
      </c>
      <c r="D4525">
        <v>108.7</v>
      </c>
      <c r="E4525" s="4">
        <v>9197</v>
      </c>
      <c r="F4525">
        <f t="shared" si="140"/>
        <v>5</v>
      </c>
      <c r="G4525" s="6">
        <f t="shared" si="141"/>
        <v>2.0447540826884101</v>
      </c>
      <c r="H4525" s="4">
        <f>E4525*G4525*Inputs!$B$4/SUMPRODUCT($E$5:$E$6785,$G$5:$G$6785)</f>
        <v>8686.5871912358034</v>
      </c>
    </row>
    <row r="4526" spans="1:8" x14ac:dyDescent="0.2">
      <c r="A4526" s="167" t="s">
        <v>12264</v>
      </c>
      <c r="B4526" s="163" t="s">
        <v>44</v>
      </c>
      <c r="C4526" s="164" t="s">
        <v>45</v>
      </c>
      <c r="D4526">
        <v>58.1</v>
      </c>
      <c r="E4526" s="4">
        <v>10255</v>
      </c>
      <c r="F4526">
        <f t="shared" si="140"/>
        <v>1</v>
      </c>
      <c r="G4526" s="6">
        <f t="shared" si="141"/>
        <v>1</v>
      </c>
      <c r="H4526" s="4">
        <f>E4526*G4526*Inputs!$B$4/SUMPRODUCT($E$5:$E$6785,$G$5:$G$6785)</f>
        <v>4736.936658304292</v>
      </c>
    </row>
    <row r="4527" spans="1:8" x14ac:dyDescent="0.2">
      <c r="A4527" s="167" t="s">
        <v>12264</v>
      </c>
      <c r="B4527" s="163" t="s">
        <v>46</v>
      </c>
      <c r="C4527" s="164" t="s">
        <v>12356</v>
      </c>
      <c r="D4527">
        <v>104.7</v>
      </c>
      <c r="E4527" s="4">
        <v>9563</v>
      </c>
      <c r="F4527">
        <f t="shared" si="140"/>
        <v>5</v>
      </c>
      <c r="G4527" s="6">
        <f t="shared" si="141"/>
        <v>2.0447540826884101</v>
      </c>
      <c r="H4527" s="4">
        <f>E4527*G4527*Inputs!$B$4/SUMPRODUCT($E$5:$E$6785,$G$5:$G$6785)</f>
        <v>9032.2750146556464</v>
      </c>
    </row>
    <row r="4528" spans="1:8" x14ac:dyDescent="0.2">
      <c r="A4528" s="167" t="s">
        <v>12264</v>
      </c>
      <c r="B4528" s="163" t="s">
        <v>12357</v>
      </c>
      <c r="C4528" s="164" t="s">
        <v>12358</v>
      </c>
      <c r="D4528">
        <v>63.2</v>
      </c>
      <c r="E4528" s="4">
        <v>8281</v>
      </c>
      <c r="F4528">
        <f t="shared" si="140"/>
        <v>2</v>
      </c>
      <c r="G4528" s="6">
        <f t="shared" si="141"/>
        <v>1.195804741189294</v>
      </c>
      <c r="H4528" s="4">
        <f>E4528*G4528*Inputs!$B$4/SUMPRODUCT($E$5:$E$6785,$G$5:$G$6785)</f>
        <v>4574.092768127126</v>
      </c>
    </row>
    <row r="4529" spans="1:8" x14ac:dyDescent="0.2">
      <c r="A4529" s="167" t="s">
        <v>12264</v>
      </c>
      <c r="B4529" s="163" t="s">
        <v>12359</v>
      </c>
      <c r="C4529" s="164" t="s">
        <v>12360</v>
      </c>
      <c r="D4529">
        <v>93.2</v>
      </c>
      <c r="E4529" s="4">
        <v>8222</v>
      </c>
      <c r="F4529">
        <f t="shared" si="140"/>
        <v>4</v>
      </c>
      <c r="G4529" s="6">
        <f t="shared" si="141"/>
        <v>1.7099397688077311</v>
      </c>
      <c r="H4529" s="4">
        <f>E4529*G4529*Inputs!$B$4/SUMPRODUCT($E$5:$E$6785,$G$5:$G$6785)</f>
        <v>6494.1183373933754</v>
      </c>
    </row>
    <row r="4530" spans="1:8" x14ac:dyDescent="0.2">
      <c r="A4530" s="167" t="s">
        <v>12264</v>
      </c>
      <c r="B4530" s="163" t="s">
        <v>12361</v>
      </c>
      <c r="C4530" s="164" t="s">
        <v>8551</v>
      </c>
      <c r="D4530">
        <v>66.3</v>
      </c>
      <c r="E4530" s="4">
        <v>7358</v>
      </c>
      <c r="F4530">
        <f t="shared" si="140"/>
        <v>2</v>
      </c>
      <c r="G4530" s="6">
        <f t="shared" si="141"/>
        <v>1.195804741189294</v>
      </c>
      <c r="H4530" s="4">
        <f>E4530*G4530*Inputs!$B$4/SUMPRODUCT($E$5:$E$6785,$G$5:$G$6785)</f>
        <v>4064.2645318052637</v>
      </c>
    </row>
    <row r="4531" spans="1:8" x14ac:dyDescent="0.2">
      <c r="A4531" s="167" t="s">
        <v>12264</v>
      </c>
      <c r="B4531" s="163" t="s">
        <v>8552</v>
      </c>
      <c r="C4531" s="164" t="s">
        <v>8553</v>
      </c>
      <c r="D4531">
        <v>90.1</v>
      </c>
      <c r="E4531" s="4">
        <v>8742</v>
      </c>
      <c r="F4531">
        <f t="shared" si="140"/>
        <v>4</v>
      </c>
      <c r="G4531" s="6">
        <f t="shared" si="141"/>
        <v>1.7099397688077311</v>
      </c>
      <c r="H4531" s="4">
        <f>E4531*G4531*Inputs!$B$4/SUMPRODUCT($E$5:$E$6785,$G$5:$G$6785)</f>
        <v>6904.8385436016642</v>
      </c>
    </row>
    <row r="4532" spans="1:8" x14ac:dyDescent="0.2">
      <c r="A4532" s="167" t="s">
        <v>12264</v>
      </c>
      <c r="B4532" s="163" t="s">
        <v>8554</v>
      </c>
      <c r="C4532" s="164" t="s">
        <v>8555</v>
      </c>
      <c r="D4532">
        <v>82.5</v>
      </c>
      <c r="E4532" s="4">
        <v>8473</v>
      </c>
      <c r="F4532">
        <f t="shared" si="140"/>
        <v>3</v>
      </c>
      <c r="G4532" s="6">
        <f t="shared" si="141"/>
        <v>1.4299489790507947</v>
      </c>
      <c r="H4532" s="4">
        <f>E4532*G4532*Inputs!$B$4/SUMPRODUCT($E$5:$E$6785,$G$5:$G$6785)</f>
        <v>5596.540631615143</v>
      </c>
    </row>
    <row r="4533" spans="1:8" x14ac:dyDescent="0.2">
      <c r="A4533" s="167" t="s">
        <v>12264</v>
      </c>
      <c r="B4533" s="163" t="s">
        <v>8556</v>
      </c>
      <c r="C4533" s="164" t="s">
        <v>11261</v>
      </c>
      <c r="D4533">
        <v>87.8</v>
      </c>
      <c r="E4533" s="4">
        <v>6677</v>
      </c>
      <c r="F4533">
        <f t="shared" si="140"/>
        <v>4</v>
      </c>
      <c r="G4533" s="6">
        <f t="shared" si="141"/>
        <v>1.7099397688077311</v>
      </c>
      <c r="H4533" s="4">
        <f>E4533*G4533*Inputs!$B$4/SUMPRODUCT($E$5:$E$6785,$G$5:$G$6785)</f>
        <v>5273.8054170245159</v>
      </c>
    </row>
    <row r="4534" spans="1:8" x14ac:dyDescent="0.2">
      <c r="A4534" s="167" t="s">
        <v>12264</v>
      </c>
      <c r="B4534" s="163" t="s">
        <v>11262</v>
      </c>
      <c r="C4534" s="164" t="s">
        <v>11263</v>
      </c>
      <c r="D4534">
        <v>76.400000000000006</v>
      </c>
      <c r="E4534" s="4">
        <v>6479</v>
      </c>
      <c r="F4534">
        <f t="shared" si="140"/>
        <v>3</v>
      </c>
      <c r="G4534" s="6">
        <f t="shared" si="141"/>
        <v>1.4299489790507947</v>
      </c>
      <c r="H4534" s="4">
        <f>E4534*G4534*Inputs!$B$4/SUMPRODUCT($E$5:$E$6785,$G$5:$G$6785)</f>
        <v>4279.4744190056072</v>
      </c>
    </row>
    <row r="4535" spans="1:8" x14ac:dyDescent="0.2">
      <c r="A4535" s="167" t="s">
        <v>12264</v>
      </c>
      <c r="B4535" s="163" t="s">
        <v>11264</v>
      </c>
      <c r="C4535" s="164" t="s">
        <v>11265</v>
      </c>
      <c r="D4535">
        <v>100.1</v>
      </c>
      <c r="E4535" s="4">
        <v>6123</v>
      </c>
      <c r="F4535">
        <f t="shared" si="140"/>
        <v>5</v>
      </c>
      <c r="G4535" s="6">
        <f t="shared" si="141"/>
        <v>2.0447540826884101</v>
      </c>
      <c r="H4535" s="4">
        <f>E4535*G4535*Inputs!$B$4/SUMPRODUCT($E$5:$E$6785,$G$5:$G$6785)</f>
        <v>5783.1872754090264</v>
      </c>
    </row>
    <row r="4536" spans="1:8" x14ac:dyDescent="0.2">
      <c r="A4536" s="167" t="s">
        <v>12264</v>
      </c>
      <c r="B4536" s="163" t="s">
        <v>11266</v>
      </c>
      <c r="C4536" s="164" t="s">
        <v>11267</v>
      </c>
      <c r="D4536">
        <v>78</v>
      </c>
      <c r="E4536" s="4">
        <v>6033</v>
      </c>
      <c r="F4536">
        <f t="shared" si="140"/>
        <v>3</v>
      </c>
      <c r="G4536" s="6">
        <f t="shared" si="141"/>
        <v>1.4299489790507947</v>
      </c>
      <c r="H4536" s="4">
        <f>E4536*G4536*Inputs!$B$4/SUMPRODUCT($E$5:$E$6785,$G$5:$G$6785)</f>
        <v>3984.884884991638</v>
      </c>
    </row>
    <row r="4537" spans="1:8" x14ac:dyDescent="0.2">
      <c r="A4537" s="167" t="s">
        <v>12264</v>
      </c>
      <c r="B4537" s="163" t="s">
        <v>11268</v>
      </c>
      <c r="C4537" s="164" t="s">
        <v>11269</v>
      </c>
      <c r="D4537">
        <v>148.5</v>
      </c>
      <c r="E4537" s="4">
        <v>6955</v>
      </c>
      <c r="F4537">
        <f t="shared" si="140"/>
        <v>8</v>
      </c>
      <c r="G4537" s="6">
        <f t="shared" si="141"/>
        <v>3.4964063234208851</v>
      </c>
      <c r="H4537" s="4">
        <f>E4537*G4537*Inputs!$B$4/SUMPRODUCT($E$5:$E$6785,$G$5:$G$6785)</f>
        <v>11232.616822263968</v>
      </c>
    </row>
    <row r="4538" spans="1:8" x14ac:dyDescent="0.2">
      <c r="A4538" s="167" t="s">
        <v>12264</v>
      </c>
      <c r="B4538" s="163" t="s">
        <v>11270</v>
      </c>
      <c r="C4538" s="164" t="s">
        <v>11271</v>
      </c>
      <c r="D4538">
        <v>94.7</v>
      </c>
      <c r="E4538" s="4">
        <v>8835</v>
      </c>
      <c r="F4538">
        <f t="shared" si="140"/>
        <v>4</v>
      </c>
      <c r="G4538" s="6">
        <f t="shared" si="141"/>
        <v>1.7099397688077311</v>
      </c>
      <c r="H4538" s="4">
        <f>E4538*G4538*Inputs!$B$4/SUMPRODUCT($E$5:$E$6785,$G$5:$G$6785)</f>
        <v>6978.2942727889158</v>
      </c>
    </row>
    <row r="4539" spans="1:8" x14ac:dyDescent="0.2">
      <c r="A4539" s="167" t="s">
        <v>12264</v>
      </c>
      <c r="B4539" s="163" t="s">
        <v>11272</v>
      </c>
      <c r="C4539" s="164" t="s">
        <v>11273</v>
      </c>
      <c r="D4539">
        <v>127.3</v>
      </c>
      <c r="E4539" s="4">
        <v>5152</v>
      </c>
      <c r="F4539">
        <f t="shared" si="140"/>
        <v>7</v>
      </c>
      <c r="G4539" s="6">
        <f t="shared" si="141"/>
        <v>2.9238940129502371</v>
      </c>
      <c r="H4539" s="4">
        <f>E4539*G4539*Inputs!$B$4/SUMPRODUCT($E$5:$E$6785,$G$5:$G$6785)</f>
        <v>6958.239823150956</v>
      </c>
    </row>
    <row r="4540" spans="1:8" x14ac:dyDescent="0.2">
      <c r="A4540" s="167" t="s">
        <v>12264</v>
      </c>
      <c r="B4540" s="163" t="s">
        <v>11274</v>
      </c>
      <c r="C4540" s="164" t="s">
        <v>11275</v>
      </c>
      <c r="D4540">
        <v>82.8</v>
      </c>
      <c r="E4540" s="4">
        <v>5937</v>
      </c>
      <c r="F4540">
        <f t="shared" si="140"/>
        <v>3</v>
      </c>
      <c r="G4540" s="6">
        <f t="shared" si="141"/>
        <v>1.4299489790507947</v>
      </c>
      <c r="H4540" s="4">
        <f>E4540*G4540*Inputs!$B$4/SUMPRODUCT($E$5:$E$6785,$G$5:$G$6785)</f>
        <v>3921.4754785671071</v>
      </c>
    </row>
    <row r="4541" spans="1:8" x14ac:dyDescent="0.2">
      <c r="A4541" s="167" t="s">
        <v>12264</v>
      </c>
      <c r="B4541" s="163" t="s">
        <v>11276</v>
      </c>
      <c r="C4541" s="164" t="s">
        <v>11277</v>
      </c>
      <c r="D4541">
        <v>85.9</v>
      </c>
      <c r="E4541" s="4">
        <v>9030</v>
      </c>
      <c r="F4541">
        <f t="shared" si="140"/>
        <v>3</v>
      </c>
      <c r="G4541" s="6">
        <f t="shared" si="141"/>
        <v>1.4299489790507947</v>
      </c>
      <c r="H4541" s="4">
        <f>E4541*G4541*Inputs!$B$4/SUMPRODUCT($E$5:$E$6785,$G$5:$G$6785)</f>
        <v>5964.4472918074744</v>
      </c>
    </row>
    <row r="4542" spans="1:8" x14ac:dyDescent="0.2">
      <c r="A4542" s="167" t="s">
        <v>12264</v>
      </c>
      <c r="B4542" s="163" t="s">
        <v>11278</v>
      </c>
      <c r="C4542" s="164" t="s">
        <v>11279</v>
      </c>
      <c r="D4542">
        <v>62.1</v>
      </c>
      <c r="E4542" s="4">
        <v>8670</v>
      </c>
      <c r="F4542">
        <f t="shared" si="140"/>
        <v>2</v>
      </c>
      <c r="G4542" s="6">
        <f t="shared" si="141"/>
        <v>1.195804741189294</v>
      </c>
      <c r="H4542" s="4">
        <f>E4542*G4542*Inputs!$B$4/SUMPRODUCT($E$5:$E$6785,$G$5:$G$6785)</f>
        <v>4788.9607897188962</v>
      </c>
    </row>
    <row r="4543" spans="1:8" x14ac:dyDescent="0.2">
      <c r="A4543" s="167" t="s">
        <v>12264</v>
      </c>
      <c r="B4543" s="163" t="s">
        <v>11280</v>
      </c>
      <c r="C4543" s="164" t="s">
        <v>11281</v>
      </c>
      <c r="D4543">
        <v>89.5</v>
      </c>
      <c r="E4543" s="4">
        <v>7603</v>
      </c>
      <c r="F4543">
        <f t="shared" si="140"/>
        <v>4</v>
      </c>
      <c r="G4543" s="6">
        <f t="shared" si="141"/>
        <v>1.7099397688077311</v>
      </c>
      <c r="H4543" s="4">
        <f>E4543*G4543*Inputs!$B$4/SUMPRODUCT($E$5:$E$6785,$G$5:$G$6785)</f>
        <v>6005.2033226954309</v>
      </c>
    </row>
    <row r="4544" spans="1:8" x14ac:dyDescent="0.2">
      <c r="A4544" s="167" t="s">
        <v>12264</v>
      </c>
      <c r="B4544" s="163" t="s">
        <v>11282</v>
      </c>
      <c r="C4544" s="164" t="s">
        <v>11283</v>
      </c>
      <c r="D4544">
        <v>72.400000000000006</v>
      </c>
      <c r="E4544" s="4">
        <v>5915</v>
      </c>
      <c r="F4544">
        <f t="shared" si="140"/>
        <v>2</v>
      </c>
      <c r="G4544" s="6">
        <f t="shared" si="141"/>
        <v>1.195804741189294</v>
      </c>
      <c r="H4544" s="4">
        <f>E4544*G4544*Inputs!$B$4/SUMPRODUCT($E$5:$E$6785,$G$5:$G$6785)</f>
        <v>3267.2091200908039</v>
      </c>
    </row>
    <row r="4545" spans="1:8" x14ac:dyDescent="0.2">
      <c r="A4545" s="167" t="s">
        <v>12264</v>
      </c>
      <c r="B4545" s="163" t="s">
        <v>11284</v>
      </c>
      <c r="C4545" s="164" t="s">
        <v>11285</v>
      </c>
      <c r="D4545">
        <v>90.5</v>
      </c>
      <c r="E4545" s="4">
        <v>11261</v>
      </c>
      <c r="F4545">
        <f t="shared" si="140"/>
        <v>4</v>
      </c>
      <c r="G4545" s="6">
        <f t="shared" si="141"/>
        <v>1.7099397688077311</v>
      </c>
      <c r="H4545" s="4">
        <f>E4545*G4545*Inputs!$B$4/SUMPRODUCT($E$5:$E$6785,$G$5:$G$6785)</f>
        <v>8894.462004060666</v>
      </c>
    </row>
    <row r="4546" spans="1:8" x14ac:dyDescent="0.2">
      <c r="A4546" s="167" t="s">
        <v>12264</v>
      </c>
      <c r="B4546" s="163" t="s">
        <v>11286</v>
      </c>
      <c r="C4546" s="164" t="s">
        <v>11287</v>
      </c>
      <c r="D4546">
        <v>60.7</v>
      </c>
      <c r="E4546" s="4">
        <v>6221</v>
      </c>
      <c r="F4546">
        <f t="shared" si="140"/>
        <v>1</v>
      </c>
      <c r="G4546" s="6">
        <f t="shared" si="141"/>
        <v>1</v>
      </c>
      <c r="H4546" s="4">
        <f>E4546*G4546*Inputs!$B$4/SUMPRODUCT($E$5:$E$6785,$G$5:$G$6785)</f>
        <v>2873.572203930863</v>
      </c>
    </row>
    <row r="4547" spans="1:8" x14ac:dyDescent="0.2">
      <c r="A4547" s="167" t="s">
        <v>12264</v>
      </c>
      <c r="B4547" s="163" t="s">
        <v>7470</v>
      </c>
      <c r="C4547" s="164" t="s">
        <v>7471</v>
      </c>
      <c r="D4547">
        <v>79.5</v>
      </c>
      <c r="E4547" s="4">
        <v>6632</v>
      </c>
      <c r="F4547">
        <f t="shared" si="140"/>
        <v>3</v>
      </c>
      <c r="G4547" s="6">
        <f t="shared" si="141"/>
        <v>1.4299489790507947</v>
      </c>
      <c r="H4547" s="4">
        <f>E4547*G4547*Inputs!$B$4/SUMPRODUCT($E$5:$E$6785,$G$5:$G$6785)</f>
        <v>4380.5331604947041</v>
      </c>
    </row>
    <row r="4548" spans="1:8" x14ac:dyDescent="0.2">
      <c r="A4548" s="167" t="s">
        <v>12264</v>
      </c>
      <c r="B4548" s="163" t="s">
        <v>7472</v>
      </c>
      <c r="C4548" s="164" t="s">
        <v>7473</v>
      </c>
      <c r="D4548">
        <v>96.9</v>
      </c>
      <c r="E4548" s="4">
        <v>6618</v>
      </c>
      <c r="F4548">
        <f t="shared" si="140"/>
        <v>4</v>
      </c>
      <c r="G4548" s="6">
        <f t="shared" si="141"/>
        <v>1.7099397688077311</v>
      </c>
      <c r="H4548" s="4">
        <f>E4548*G4548*Inputs!$B$4/SUMPRODUCT($E$5:$E$6785,$G$5:$G$6785)</f>
        <v>5227.2044705508824</v>
      </c>
    </row>
    <row r="4549" spans="1:8" x14ac:dyDescent="0.2">
      <c r="A4549" s="167" t="s">
        <v>12264</v>
      </c>
      <c r="B4549" s="163" t="s">
        <v>7474</v>
      </c>
      <c r="C4549" s="164" t="s">
        <v>7475</v>
      </c>
      <c r="D4549">
        <v>104.6</v>
      </c>
      <c r="E4549" s="4">
        <v>7184</v>
      </c>
      <c r="F4549">
        <f t="shared" si="140"/>
        <v>5</v>
      </c>
      <c r="G4549" s="6">
        <f t="shared" si="141"/>
        <v>2.0447540826884101</v>
      </c>
      <c r="H4549" s="4">
        <f>E4549*G4549*Inputs!$B$4/SUMPRODUCT($E$5:$E$6785,$G$5:$G$6785)</f>
        <v>6785.3041624266616</v>
      </c>
    </row>
    <row r="4550" spans="1:8" x14ac:dyDescent="0.2">
      <c r="A4550" s="167" t="s">
        <v>12264</v>
      </c>
      <c r="B4550" s="163" t="s">
        <v>7476</v>
      </c>
      <c r="C4550" s="164" t="s">
        <v>7477</v>
      </c>
      <c r="D4550">
        <v>119.9</v>
      </c>
      <c r="E4550" s="4">
        <v>7506</v>
      </c>
      <c r="F4550">
        <f t="shared" ref="F4550:F4613" si="142">VLOOKUP(D4550,$K$5:$L$15,2)</f>
        <v>6</v>
      </c>
      <c r="G4550" s="6">
        <f t="shared" ref="G4550:G4613" si="143">VLOOKUP(F4550,$L$5:$M$15,2,0)</f>
        <v>2.4451266266449672</v>
      </c>
      <c r="H4550" s="4">
        <f>E4550*G4550*Inputs!$B$4/SUMPRODUCT($E$5:$E$6785,$G$5:$G$6785)</f>
        <v>8477.5786542506212</v>
      </c>
    </row>
    <row r="4551" spans="1:8" x14ac:dyDescent="0.2">
      <c r="A4551" s="167" t="s">
        <v>12264</v>
      </c>
      <c r="B4551" s="163" t="s">
        <v>7478</v>
      </c>
      <c r="C4551" s="164" t="s">
        <v>7479</v>
      </c>
      <c r="D4551">
        <v>120.4</v>
      </c>
      <c r="E4551" s="4">
        <v>7984</v>
      </c>
      <c r="F4551">
        <f t="shared" si="142"/>
        <v>6</v>
      </c>
      <c r="G4551" s="6">
        <f t="shared" si="143"/>
        <v>2.4451266266449672</v>
      </c>
      <c r="H4551" s="4">
        <f>E4551*G4551*Inputs!$B$4/SUMPRODUCT($E$5:$E$6785,$G$5:$G$6785)</f>
        <v>9017.4511025229094</v>
      </c>
    </row>
    <row r="4552" spans="1:8" x14ac:dyDescent="0.2">
      <c r="A4552" s="167" t="s">
        <v>12264</v>
      </c>
      <c r="B4552" s="163" t="s">
        <v>7480</v>
      </c>
      <c r="C4552" s="164" t="s">
        <v>7481</v>
      </c>
      <c r="D4552">
        <v>69.400000000000006</v>
      </c>
      <c r="E4552" s="4">
        <v>9498</v>
      </c>
      <c r="F4552">
        <f t="shared" si="142"/>
        <v>2</v>
      </c>
      <c r="G4552" s="6">
        <f t="shared" si="143"/>
        <v>1.195804741189294</v>
      </c>
      <c r="H4552" s="4">
        <f>E4552*G4552*Inputs!$B$4/SUMPRODUCT($E$5:$E$6785,$G$5:$G$6785)</f>
        <v>5246.3148305363402</v>
      </c>
    </row>
    <row r="4553" spans="1:8" x14ac:dyDescent="0.2">
      <c r="A4553" s="167" t="s">
        <v>12264</v>
      </c>
      <c r="B4553" s="163" t="s">
        <v>7482</v>
      </c>
      <c r="C4553" s="164" t="s">
        <v>7483</v>
      </c>
      <c r="D4553">
        <v>95.9</v>
      </c>
      <c r="E4553" s="4">
        <v>7456</v>
      </c>
      <c r="F4553">
        <f t="shared" si="142"/>
        <v>4</v>
      </c>
      <c r="G4553" s="6">
        <f t="shared" si="143"/>
        <v>1.7099397688077311</v>
      </c>
      <c r="H4553" s="4">
        <f>E4553*G4553*Inputs!$B$4/SUMPRODUCT($E$5:$E$6785,$G$5:$G$6785)</f>
        <v>5889.0958797865487</v>
      </c>
    </row>
    <row r="4554" spans="1:8" x14ac:dyDescent="0.2">
      <c r="A4554" s="167" t="s">
        <v>12264</v>
      </c>
      <c r="B4554" s="163" t="s">
        <v>7484</v>
      </c>
      <c r="C4554" s="164" t="s">
        <v>7485</v>
      </c>
      <c r="D4554">
        <v>131.6</v>
      </c>
      <c r="E4554" s="4">
        <v>7674</v>
      </c>
      <c r="F4554">
        <f t="shared" si="142"/>
        <v>7</v>
      </c>
      <c r="G4554" s="6">
        <f t="shared" si="143"/>
        <v>2.9238940129502371</v>
      </c>
      <c r="H4554" s="4">
        <f>E4554*G4554*Inputs!$B$4/SUMPRODUCT($E$5:$E$6785,$G$5:$G$6785)</f>
        <v>10364.427873226017</v>
      </c>
    </row>
    <row r="4555" spans="1:8" x14ac:dyDescent="0.2">
      <c r="A4555" s="167" t="s">
        <v>12264</v>
      </c>
      <c r="B4555" s="163" t="s">
        <v>7486</v>
      </c>
      <c r="C4555" s="164" t="s">
        <v>7487</v>
      </c>
      <c r="D4555">
        <v>118.2</v>
      </c>
      <c r="E4555" s="4">
        <v>7135</v>
      </c>
      <c r="F4555">
        <f t="shared" si="142"/>
        <v>6</v>
      </c>
      <c r="G4555" s="6">
        <f t="shared" si="143"/>
        <v>2.4451266266449672</v>
      </c>
      <c r="H4555" s="4">
        <f>E4555*G4555*Inputs!$B$4/SUMPRODUCT($E$5:$E$6785,$G$5:$G$6785)</f>
        <v>8058.556314692004</v>
      </c>
    </row>
    <row r="4556" spans="1:8" x14ac:dyDescent="0.2">
      <c r="A4556" s="167" t="s">
        <v>12264</v>
      </c>
      <c r="B4556" s="163" t="s">
        <v>7488</v>
      </c>
      <c r="C4556" s="164" t="s">
        <v>7489</v>
      </c>
      <c r="D4556">
        <v>79.5</v>
      </c>
      <c r="E4556" s="4">
        <v>6482</v>
      </c>
      <c r="F4556">
        <f t="shared" si="142"/>
        <v>3</v>
      </c>
      <c r="G4556" s="6">
        <f t="shared" si="143"/>
        <v>1.4299489790507947</v>
      </c>
      <c r="H4556" s="4">
        <f>E4556*G4556*Inputs!$B$4/SUMPRODUCT($E$5:$E$6785,$G$5:$G$6785)</f>
        <v>4281.4559629563737</v>
      </c>
    </row>
    <row r="4557" spans="1:8" x14ac:dyDescent="0.2">
      <c r="A4557" s="167" t="s">
        <v>12264</v>
      </c>
      <c r="B4557" s="163" t="s">
        <v>7490</v>
      </c>
      <c r="C4557" s="164" t="s">
        <v>7491</v>
      </c>
      <c r="D4557">
        <v>117</v>
      </c>
      <c r="E4557" s="4">
        <v>6912</v>
      </c>
      <c r="F4557">
        <f t="shared" si="142"/>
        <v>6</v>
      </c>
      <c r="G4557" s="6">
        <f t="shared" si="143"/>
        <v>2.4451266266449672</v>
      </c>
      <c r="H4557" s="4">
        <f>E4557*G4557*Inputs!$B$4/SUMPRODUCT($E$5:$E$6785,$G$5:$G$6785)</f>
        <v>7806.6911348494932</v>
      </c>
    </row>
    <row r="4558" spans="1:8" x14ac:dyDescent="0.2">
      <c r="A4558" s="167" t="s">
        <v>12264</v>
      </c>
      <c r="B4558" s="163" t="s">
        <v>7492</v>
      </c>
      <c r="C4558" s="164" t="s">
        <v>7493</v>
      </c>
      <c r="D4558">
        <v>126.7</v>
      </c>
      <c r="E4558" s="4">
        <v>7209</v>
      </c>
      <c r="F4558">
        <f t="shared" si="142"/>
        <v>7</v>
      </c>
      <c r="G4558" s="6">
        <f t="shared" si="143"/>
        <v>2.9238940129502371</v>
      </c>
      <c r="H4558" s="4">
        <f>E4558*G4558*Inputs!$B$4/SUMPRODUCT($E$5:$E$6785,$G$5:$G$6785)</f>
        <v>9736.403510305754</v>
      </c>
    </row>
    <row r="4559" spans="1:8" x14ac:dyDescent="0.2">
      <c r="A4559" s="167" t="s">
        <v>12264</v>
      </c>
      <c r="B4559" s="163" t="s">
        <v>7494</v>
      </c>
      <c r="C4559" s="164" t="s">
        <v>7495</v>
      </c>
      <c r="D4559">
        <v>94.4</v>
      </c>
      <c r="E4559" s="4">
        <v>6127</v>
      </c>
      <c r="F4559">
        <f t="shared" si="142"/>
        <v>4</v>
      </c>
      <c r="G4559" s="6">
        <f t="shared" si="143"/>
        <v>1.7099397688077311</v>
      </c>
      <c r="H4559" s="4">
        <f>E4559*G4559*Inputs!$B$4/SUMPRODUCT($E$5:$E$6785,$G$5:$G$6785)</f>
        <v>4839.3898143042106</v>
      </c>
    </row>
    <row r="4560" spans="1:8" x14ac:dyDescent="0.2">
      <c r="A4560" s="167" t="s">
        <v>12264</v>
      </c>
      <c r="B4560" s="163" t="s">
        <v>7496</v>
      </c>
      <c r="C4560" s="164" t="s">
        <v>7497</v>
      </c>
      <c r="D4560">
        <v>67.400000000000006</v>
      </c>
      <c r="E4560" s="4">
        <v>7237</v>
      </c>
      <c r="F4560">
        <f t="shared" si="142"/>
        <v>2</v>
      </c>
      <c r="G4560" s="6">
        <f t="shared" si="143"/>
        <v>1.195804741189294</v>
      </c>
      <c r="H4560" s="4">
        <f>E4560*G4560*Inputs!$B$4/SUMPRODUCT($E$5:$E$6785,$G$5:$G$6785)</f>
        <v>3997.4289775312172</v>
      </c>
    </row>
    <row r="4561" spans="1:8" x14ac:dyDescent="0.2">
      <c r="A4561" s="167" t="s">
        <v>12264</v>
      </c>
      <c r="B4561" s="163" t="s">
        <v>7498</v>
      </c>
      <c r="C4561" s="164" t="s">
        <v>7499</v>
      </c>
      <c r="D4561">
        <v>90.1</v>
      </c>
      <c r="E4561" s="4">
        <v>8526</v>
      </c>
      <c r="F4561">
        <f t="shared" si="142"/>
        <v>4</v>
      </c>
      <c r="G4561" s="6">
        <f t="shared" si="143"/>
        <v>1.7099397688077311</v>
      </c>
      <c r="H4561" s="4">
        <f>E4561*G4561*Inputs!$B$4/SUMPRODUCT($E$5:$E$6785,$G$5:$G$6785)</f>
        <v>6734.2316887151446</v>
      </c>
    </row>
    <row r="4562" spans="1:8" x14ac:dyDescent="0.2">
      <c r="A4562" s="167" t="s">
        <v>12264</v>
      </c>
      <c r="B4562" s="163" t="s">
        <v>7500</v>
      </c>
      <c r="C4562" s="164" t="s">
        <v>7501</v>
      </c>
      <c r="D4562">
        <v>114.2</v>
      </c>
      <c r="E4562" s="4">
        <v>6465</v>
      </c>
      <c r="F4562">
        <f t="shared" si="142"/>
        <v>6</v>
      </c>
      <c r="G4562" s="6">
        <f t="shared" si="143"/>
        <v>2.4451266266449672</v>
      </c>
      <c r="H4562" s="4">
        <f>E4562*G4562*Inputs!$B$4/SUMPRODUCT($E$5:$E$6785,$G$5:$G$6785)</f>
        <v>7301.8313348961183</v>
      </c>
    </row>
    <row r="4563" spans="1:8" x14ac:dyDescent="0.2">
      <c r="A4563" s="167" t="s">
        <v>12264</v>
      </c>
      <c r="B4563" s="163" t="s">
        <v>7502</v>
      </c>
      <c r="C4563" s="164" t="s">
        <v>7503</v>
      </c>
      <c r="D4563">
        <v>81.5</v>
      </c>
      <c r="E4563" s="4">
        <v>8106</v>
      </c>
      <c r="F4563">
        <f t="shared" si="142"/>
        <v>3</v>
      </c>
      <c r="G4563" s="6">
        <f t="shared" si="143"/>
        <v>1.4299489790507947</v>
      </c>
      <c r="H4563" s="4">
        <f>E4563*G4563*Inputs!$B$4/SUMPRODUCT($E$5:$E$6785,$G$5:$G$6785)</f>
        <v>5354.1317549713613</v>
      </c>
    </row>
    <row r="4564" spans="1:8" x14ac:dyDescent="0.2">
      <c r="A4564" s="167" t="s">
        <v>12264</v>
      </c>
      <c r="B4564" s="163" t="s">
        <v>7504</v>
      </c>
      <c r="C4564" s="164" t="s">
        <v>7505</v>
      </c>
      <c r="D4564">
        <v>88.6</v>
      </c>
      <c r="E4564" s="4">
        <v>8713</v>
      </c>
      <c r="F4564">
        <f t="shared" si="142"/>
        <v>4</v>
      </c>
      <c r="G4564" s="6">
        <f t="shared" si="143"/>
        <v>1.7099397688077311</v>
      </c>
      <c r="H4564" s="4">
        <f>E4564*G4564*Inputs!$B$4/SUMPRODUCT($E$5:$E$6785,$G$5:$G$6785)</f>
        <v>6881.9329936400491</v>
      </c>
    </row>
    <row r="4565" spans="1:8" x14ac:dyDescent="0.2">
      <c r="A4565" s="167" t="s">
        <v>12264</v>
      </c>
      <c r="B4565" s="163" t="s">
        <v>7506</v>
      </c>
      <c r="C4565" s="164" t="s">
        <v>7507</v>
      </c>
      <c r="D4565">
        <v>72.7</v>
      </c>
      <c r="E4565" s="4">
        <v>10178</v>
      </c>
      <c r="F4565">
        <f t="shared" si="142"/>
        <v>2</v>
      </c>
      <c r="G4565" s="6">
        <f t="shared" si="143"/>
        <v>1.195804741189294</v>
      </c>
      <c r="H4565" s="4">
        <f>E4565*G4565*Inputs!$B$4/SUMPRODUCT($E$5:$E$6785,$G$5:$G$6785)</f>
        <v>5621.9195983574318</v>
      </c>
    </row>
    <row r="4566" spans="1:8" x14ac:dyDescent="0.2">
      <c r="A4566" s="167" t="s">
        <v>12264</v>
      </c>
      <c r="B4566" s="163" t="s">
        <v>7508</v>
      </c>
      <c r="C4566" s="164" t="s">
        <v>7509</v>
      </c>
      <c r="D4566">
        <v>83.9</v>
      </c>
      <c r="E4566" s="4">
        <v>7890</v>
      </c>
      <c r="F4566">
        <f t="shared" si="142"/>
        <v>3</v>
      </c>
      <c r="G4566" s="6">
        <f t="shared" si="143"/>
        <v>1.4299489790507947</v>
      </c>
      <c r="H4566" s="4">
        <f>E4566*G4566*Inputs!$B$4/SUMPRODUCT($E$5:$E$6785,$G$5:$G$6785)</f>
        <v>5211.4605905161661</v>
      </c>
    </row>
    <row r="4567" spans="1:8" x14ac:dyDescent="0.2">
      <c r="A4567" s="167" t="s">
        <v>12264</v>
      </c>
      <c r="B4567" s="163" t="s">
        <v>2251</v>
      </c>
      <c r="C4567" s="164" t="s">
        <v>2252</v>
      </c>
      <c r="D4567">
        <v>73.900000000000006</v>
      </c>
      <c r="E4567" s="4">
        <v>6563</v>
      </c>
      <c r="F4567">
        <f t="shared" si="142"/>
        <v>2</v>
      </c>
      <c r="G4567" s="6">
        <f t="shared" si="143"/>
        <v>1.195804741189294</v>
      </c>
      <c r="H4567" s="4">
        <f>E4567*G4567*Inputs!$B$4/SUMPRODUCT($E$5:$E$6785,$G$5:$G$6785)</f>
        <v>3625.1383694261958</v>
      </c>
    </row>
    <row r="4568" spans="1:8" x14ac:dyDescent="0.2">
      <c r="A4568" s="167" t="s">
        <v>12264</v>
      </c>
      <c r="B4568" s="163" t="s">
        <v>2253</v>
      </c>
      <c r="C4568" s="164" t="s">
        <v>2254</v>
      </c>
      <c r="D4568">
        <v>69.2</v>
      </c>
      <c r="E4568" s="4">
        <v>8016</v>
      </c>
      <c r="F4568">
        <f t="shared" si="142"/>
        <v>2</v>
      </c>
      <c r="G4568" s="6">
        <f t="shared" si="143"/>
        <v>1.195804741189294</v>
      </c>
      <c r="H4568" s="4">
        <f>E4568*G4568*Inputs!$B$4/SUMPRODUCT($E$5:$E$6785,$G$5:$G$6785)</f>
        <v>4427.7173806674364</v>
      </c>
    </row>
    <row r="4569" spans="1:8" x14ac:dyDescent="0.2">
      <c r="A4569" s="167" t="s">
        <v>12264</v>
      </c>
      <c r="B4569" s="163" t="s">
        <v>2255</v>
      </c>
      <c r="C4569" s="164" t="s">
        <v>5852</v>
      </c>
      <c r="D4569">
        <v>65.099999999999994</v>
      </c>
      <c r="E4569" s="4">
        <v>14546</v>
      </c>
      <c r="F4569">
        <f t="shared" si="142"/>
        <v>2</v>
      </c>
      <c r="G4569" s="6">
        <f t="shared" si="143"/>
        <v>1.195804741189294</v>
      </c>
      <c r="H4569" s="4">
        <f>E4569*G4569*Inputs!$B$4/SUMPRODUCT($E$5:$E$6785,$G$5:$G$6785)</f>
        <v>8034.6278716552561</v>
      </c>
    </row>
    <row r="4570" spans="1:8" x14ac:dyDescent="0.2">
      <c r="A4570" s="167" t="s">
        <v>12264</v>
      </c>
      <c r="B4570" s="163" t="s">
        <v>5853</v>
      </c>
      <c r="C4570" s="164" t="s">
        <v>5854</v>
      </c>
      <c r="D4570">
        <v>106</v>
      </c>
      <c r="E4570" s="4">
        <v>5890</v>
      </c>
      <c r="F4570">
        <f t="shared" si="142"/>
        <v>5</v>
      </c>
      <c r="G4570" s="6">
        <f t="shared" si="143"/>
        <v>2.0447540826884101</v>
      </c>
      <c r="H4570" s="4">
        <f>E4570*G4570*Inputs!$B$4/SUMPRODUCT($E$5:$E$6785,$G$5:$G$6785)</f>
        <v>5563.118251210055</v>
      </c>
    </row>
    <row r="4571" spans="1:8" x14ac:dyDescent="0.2">
      <c r="A4571" s="167" t="s">
        <v>12264</v>
      </c>
      <c r="B4571" s="163" t="s">
        <v>11101</v>
      </c>
      <c r="C4571" s="164" t="s">
        <v>11102</v>
      </c>
      <c r="D4571">
        <v>63</v>
      </c>
      <c r="E4571" s="4">
        <v>8169</v>
      </c>
      <c r="F4571">
        <f t="shared" si="142"/>
        <v>2</v>
      </c>
      <c r="G4571" s="6">
        <f t="shared" si="143"/>
        <v>1.195804741189294</v>
      </c>
      <c r="H4571" s="4">
        <f>E4571*G4571*Inputs!$B$4/SUMPRODUCT($E$5:$E$6785,$G$5:$G$6785)</f>
        <v>4512.2284534271812</v>
      </c>
    </row>
    <row r="4572" spans="1:8" x14ac:dyDescent="0.2">
      <c r="A4572" s="167" t="s">
        <v>12264</v>
      </c>
      <c r="B4572" s="163" t="s">
        <v>11103</v>
      </c>
      <c r="C4572" s="164" t="s">
        <v>11104</v>
      </c>
      <c r="D4572">
        <v>88.1</v>
      </c>
      <c r="E4572" s="4">
        <v>8529</v>
      </c>
      <c r="F4572">
        <f t="shared" si="142"/>
        <v>4</v>
      </c>
      <c r="G4572" s="6">
        <f t="shared" si="143"/>
        <v>1.7099397688077311</v>
      </c>
      <c r="H4572" s="4">
        <f>E4572*G4572*Inputs!$B$4/SUMPRODUCT($E$5:$E$6785,$G$5:$G$6785)</f>
        <v>6736.6012283663467</v>
      </c>
    </row>
    <row r="4573" spans="1:8" x14ac:dyDescent="0.2">
      <c r="A4573" s="167" t="s">
        <v>12264</v>
      </c>
      <c r="B4573" s="163" t="s">
        <v>11105</v>
      </c>
      <c r="C4573" s="164" t="s">
        <v>11106</v>
      </c>
      <c r="D4573">
        <v>95.8</v>
      </c>
      <c r="E4573" s="4">
        <v>7364</v>
      </c>
      <c r="F4573">
        <f t="shared" si="142"/>
        <v>4</v>
      </c>
      <c r="G4573" s="6">
        <f t="shared" si="143"/>
        <v>1.7099397688077311</v>
      </c>
      <c r="H4573" s="4">
        <f>E4573*G4573*Inputs!$B$4/SUMPRODUCT($E$5:$E$6785,$G$5:$G$6785)</f>
        <v>5816.4299971496976</v>
      </c>
    </row>
    <row r="4574" spans="1:8" x14ac:dyDescent="0.2">
      <c r="A4574" s="167" t="s">
        <v>12264</v>
      </c>
      <c r="B4574" s="163" t="s">
        <v>11107</v>
      </c>
      <c r="C4574" s="164" t="s">
        <v>11108</v>
      </c>
      <c r="D4574">
        <v>82.5</v>
      </c>
      <c r="E4574" s="4">
        <v>8576</v>
      </c>
      <c r="F4574">
        <f t="shared" si="142"/>
        <v>3</v>
      </c>
      <c r="G4574" s="6">
        <f t="shared" si="143"/>
        <v>1.4299489790507947</v>
      </c>
      <c r="H4574" s="4">
        <f>E4574*G4574*Inputs!$B$4/SUMPRODUCT($E$5:$E$6785,$G$5:$G$6785)</f>
        <v>5664.5736405914631</v>
      </c>
    </row>
    <row r="4575" spans="1:8" x14ac:dyDescent="0.2">
      <c r="A4575" s="167" t="s">
        <v>12264</v>
      </c>
      <c r="B4575" s="163" t="s">
        <v>8323</v>
      </c>
      <c r="C4575" s="164" t="s">
        <v>8324</v>
      </c>
      <c r="D4575">
        <v>66.900000000000006</v>
      </c>
      <c r="E4575" s="4">
        <v>7872</v>
      </c>
      <c r="F4575">
        <f t="shared" si="142"/>
        <v>2</v>
      </c>
      <c r="G4575" s="6">
        <f t="shared" si="143"/>
        <v>1.195804741189294</v>
      </c>
      <c r="H4575" s="4">
        <f>E4575*G4575*Inputs!$B$4/SUMPRODUCT($E$5:$E$6785,$G$5:$G$6785)</f>
        <v>4348.1775474817941</v>
      </c>
    </row>
    <row r="4576" spans="1:8" x14ac:dyDescent="0.2">
      <c r="A4576" s="167" t="s">
        <v>12264</v>
      </c>
      <c r="B4576" s="163" t="s">
        <v>8325</v>
      </c>
      <c r="C4576" s="164" t="s">
        <v>8326</v>
      </c>
      <c r="D4576">
        <v>87.6</v>
      </c>
      <c r="E4576" s="4">
        <v>7829</v>
      </c>
      <c r="F4576">
        <f t="shared" si="142"/>
        <v>4</v>
      </c>
      <c r="G4576" s="6">
        <f t="shared" si="143"/>
        <v>1.7099397688077311</v>
      </c>
      <c r="H4576" s="4">
        <f>E4576*G4576*Inputs!$B$4/SUMPRODUCT($E$5:$E$6785,$G$5:$G$6785)</f>
        <v>6183.7086430859572</v>
      </c>
    </row>
    <row r="4577" spans="1:8" x14ac:dyDescent="0.2">
      <c r="A4577" s="167" t="s">
        <v>12264</v>
      </c>
      <c r="B4577" s="163" t="s">
        <v>8327</v>
      </c>
      <c r="C4577" s="164" t="s">
        <v>8328</v>
      </c>
      <c r="D4577">
        <v>98.5</v>
      </c>
      <c r="E4577" s="4">
        <v>6423</v>
      </c>
      <c r="F4577">
        <f t="shared" si="142"/>
        <v>4</v>
      </c>
      <c r="G4577" s="6">
        <f t="shared" si="143"/>
        <v>1.7099397688077311</v>
      </c>
      <c r="H4577" s="4">
        <f>E4577*G4577*Inputs!$B$4/SUMPRODUCT($E$5:$E$6785,$G$5:$G$6785)</f>
        <v>5073.1843932227748</v>
      </c>
    </row>
    <row r="4578" spans="1:8" x14ac:dyDescent="0.2">
      <c r="A4578" s="167" t="s">
        <v>12264</v>
      </c>
      <c r="B4578" s="163" t="s">
        <v>8329</v>
      </c>
      <c r="C4578" s="164" t="s">
        <v>8330</v>
      </c>
      <c r="D4578">
        <v>86.3</v>
      </c>
      <c r="E4578" s="4">
        <v>7851</v>
      </c>
      <c r="F4578">
        <f t="shared" si="142"/>
        <v>3</v>
      </c>
      <c r="G4578" s="6">
        <f t="shared" si="143"/>
        <v>1.4299489790507947</v>
      </c>
      <c r="H4578" s="4">
        <f>E4578*G4578*Inputs!$B$4/SUMPRODUCT($E$5:$E$6785,$G$5:$G$6785)</f>
        <v>5185.7005191562002</v>
      </c>
    </row>
    <row r="4579" spans="1:8" x14ac:dyDescent="0.2">
      <c r="A4579" s="167" t="s">
        <v>12264</v>
      </c>
      <c r="B4579" s="163" t="s">
        <v>8331</v>
      </c>
      <c r="C4579" s="164" t="s">
        <v>12180</v>
      </c>
      <c r="D4579">
        <v>81.3</v>
      </c>
      <c r="E4579" s="4">
        <v>11800</v>
      </c>
      <c r="F4579">
        <f t="shared" si="142"/>
        <v>3</v>
      </c>
      <c r="G4579" s="6">
        <f t="shared" si="143"/>
        <v>1.4299489790507947</v>
      </c>
      <c r="H4579" s="4">
        <f>E4579*G4579*Inputs!$B$4/SUMPRODUCT($E$5:$E$6785,$G$5:$G$6785)</f>
        <v>7794.072873015305</v>
      </c>
    </row>
    <row r="4580" spans="1:8" x14ac:dyDescent="0.2">
      <c r="A4580" s="167" t="s">
        <v>12264</v>
      </c>
      <c r="B4580" s="163" t="s">
        <v>12181</v>
      </c>
      <c r="C4580" s="164" t="s">
        <v>543</v>
      </c>
      <c r="D4580">
        <v>93.7</v>
      </c>
      <c r="E4580" s="4">
        <v>9609</v>
      </c>
      <c r="F4580">
        <f t="shared" si="142"/>
        <v>4</v>
      </c>
      <c r="G4580" s="6">
        <f t="shared" si="143"/>
        <v>1.7099397688077311</v>
      </c>
      <c r="H4580" s="4">
        <f>E4580*G4580*Inputs!$B$4/SUMPRODUCT($E$5:$E$6785,$G$5:$G$6785)</f>
        <v>7589.6355027989475</v>
      </c>
    </row>
    <row r="4581" spans="1:8" x14ac:dyDescent="0.2">
      <c r="A4581" s="167" t="s">
        <v>12264</v>
      </c>
      <c r="B4581" s="163" t="s">
        <v>544</v>
      </c>
      <c r="C4581" s="164" t="s">
        <v>545</v>
      </c>
      <c r="D4581">
        <v>88.3</v>
      </c>
      <c r="E4581" s="4">
        <v>5697</v>
      </c>
      <c r="F4581">
        <f t="shared" si="142"/>
        <v>4</v>
      </c>
      <c r="G4581" s="6">
        <f t="shared" si="143"/>
        <v>1.7099397688077311</v>
      </c>
      <c r="H4581" s="4">
        <f>E4581*G4581*Inputs!$B$4/SUMPRODUCT($E$5:$E$6785,$G$5:$G$6785)</f>
        <v>4499.7557976319704</v>
      </c>
    </row>
    <row r="4582" spans="1:8" x14ac:dyDescent="0.2">
      <c r="A4582" s="167" t="s">
        <v>12264</v>
      </c>
      <c r="B4582" s="163" t="s">
        <v>546</v>
      </c>
      <c r="C4582" s="164" t="s">
        <v>547</v>
      </c>
      <c r="D4582">
        <v>81.7</v>
      </c>
      <c r="E4582" s="4">
        <v>7581</v>
      </c>
      <c r="F4582">
        <f t="shared" si="142"/>
        <v>3</v>
      </c>
      <c r="G4582" s="6">
        <f t="shared" si="143"/>
        <v>1.4299489790507947</v>
      </c>
      <c r="H4582" s="4">
        <f>E4582*G4582*Inputs!$B$4/SUMPRODUCT($E$5:$E$6785,$G$5:$G$6785)</f>
        <v>5007.3615635872056</v>
      </c>
    </row>
    <row r="4583" spans="1:8" x14ac:dyDescent="0.2">
      <c r="A4583" s="167" t="s">
        <v>12264</v>
      </c>
      <c r="B4583" s="163" t="s">
        <v>548</v>
      </c>
      <c r="C4583" s="164" t="s">
        <v>549</v>
      </c>
      <c r="D4583">
        <v>88.3</v>
      </c>
      <c r="E4583" s="4">
        <v>7745</v>
      </c>
      <c r="F4583">
        <f t="shared" si="142"/>
        <v>4</v>
      </c>
      <c r="G4583" s="6">
        <f t="shared" si="143"/>
        <v>1.7099397688077311</v>
      </c>
      <c r="H4583" s="4">
        <f>E4583*G4583*Inputs!$B$4/SUMPRODUCT($E$5:$E$6785,$G$5:$G$6785)</f>
        <v>6117.3615328523092</v>
      </c>
    </row>
    <row r="4584" spans="1:8" x14ac:dyDescent="0.2">
      <c r="A4584" s="167" t="s">
        <v>12264</v>
      </c>
      <c r="B4584" s="163" t="s">
        <v>550</v>
      </c>
      <c r="C4584" s="164" t="s">
        <v>551</v>
      </c>
      <c r="D4584">
        <v>79.3</v>
      </c>
      <c r="E4584" s="4">
        <v>12523</v>
      </c>
      <c r="F4584">
        <f t="shared" si="142"/>
        <v>3</v>
      </c>
      <c r="G4584" s="6">
        <f t="shared" si="143"/>
        <v>1.4299489790507947</v>
      </c>
      <c r="H4584" s="4">
        <f>E4584*G4584*Inputs!$B$4/SUMPRODUCT($E$5:$E$6785,$G$5:$G$6785)</f>
        <v>8271.6249651500566</v>
      </c>
    </row>
    <row r="4585" spans="1:8" x14ac:dyDescent="0.2">
      <c r="A4585" s="167" t="s">
        <v>12264</v>
      </c>
      <c r="B4585" s="163" t="s">
        <v>552</v>
      </c>
      <c r="C4585" s="164" t="s">
        <v>553</v>
      </c>
      <c r="D4585">
        <v>77.099999999999994</v>
      </c>
      <c r="E4585" s="4">
        <v>7813</v>
      </c>
      <c r="F4585">
        <f t="shared" si="142"/>
        <v>3</v>
      </c>
      <c r="G4585" s="6">
        <f t="shared" si="143"/>
        <v>1.4299489790507947</v>
      </c>
      <c r="H4585" s="4">
        <f>E4585*G4585*Inputs!$B$4/SUMPRODUCT($E$5:$E$6785,$G$5:$G$6785)</f>
        <v>5160.6009624464896</v>
      </c>
    </row>
    <row r="4586" spans="1:8" x14ac:dyDescent="0.2">
      <c r="A4586" s="167" t="s">
        <v>12264</v>
      </c>
      <c r="B4586" s="163" t="s">
        <v>554</v>
      </c>
      <c r="C4586" s="164" t="s">
        <v>555</v>
      </c>
      <c r="D4586">
        <v>106</v>
      </c>
      <c r="E4586" s="4">
        <v>7174</v>
      </c>
      <c r="F4586">
        <f t="shared" si="142"/>
        <v>5</v>
      </c>
      <c r="G4586" s="6">
        <f t="shared" si="143"/>
        <v>2.0447540826884101</v>
      </c>
      <c r="H4586" s="4">
        <f>E4586*G4586*Inputs!$B$4/SUMPRODUCT($E$5:$E$6785,$G$5:$G$6785)</f>
        <v>6775.8591399288516</v>
      </c>
    </row>
    <row r="4587" spans="1:8" x14ac:dyDescent="0.2">
      <c r="A4587" s="167" t="s">
        <v>12264</v>
      </c>
      <c r="B4587" s="163" t="s">
        <v>556</v>
      </c>
      <c r="C4587" s="164" t="s">
        <v>557</v>
      </c>
      <c r="D4587">
        <v>95.1</v>
      </c>
      <c r="E4587" s="4">
        <v>9023</v>
      </c>
      <c r="F4587">
        <f t="shared" si="142"/>
        <v>4</v>
      </c>
      <c r="G4587" s="6">
        <f t="shared" si="143"/>
        <v>1.7099397688077311</v>
      </c>
      <c r="H4587" s="4">
        <f>E4587*G4587*Inputs!$B$4/SUMPRODUCT($E$5:$E$6785,$G$5:$G$6785)</f>
        <v>7126.7854242642215</v>
      </c>
    </row>
    <row r="4588" spans="1:8" x14ac:dyDescent="0.2">
      <c r="A4588" s="167" t="s">
        <v>12264</v>
      </c>
      <c r="B4588" s="163" t="s">
        <v>558</v>
      </c>
      <c r="C4588" s="164" t="s">
        <v>559</v>
      </c>
      <c r="D4588">
        <v>75.2</v>
      </c>
      <c r="E4588" s="4">
        <v>6911</v>
      </c>
      <c r="F4588">
        <f t="shared" si="142"/>
        <v>3</v>
      </c>
      <c r="G4588" s="6">
        <f t="shared" si="143"/>
        <v>1.4299489790507947</v>
      </c>
      <c r="H4588" s="4">
        <f>E4588*G4588*Inputs!$B$4/SUMPRODUCT($E$5:$E$6785,$G$5:$G$6785)</f>
        <v>4564.8167479159983</v>
      </c>
    </row>
    <row r="4589" spans="1:8" x14ac:dyDescent="0.2">
      <c r="A4589" s="167" t="s">
        <v>12264</v>
      </c>
      <c r="B4589" s="163" t="s">
        <v>560</v>
      </c>
      <c r="C4589" s="164" t="s">
        <v>561</v>
      </c>
      <c r="D4589">
        <v>107.5</v>
      </c>
      <c r="E4589" s="4">
        <v>8311</v>
      </c>
      <c r="F4589">
        <f t="shared" si="142"/>
        <v>5</v>
      </c>
      <c r="G4589" s="6">
        <f t="shared" si="143"/>
        <v>2.0447540826884101</v>
      </c>
      <c r="H4589" s="4">
        <f>E4589*G4589*Inputs!$B$4/SUMPRODUCT($E$5:$E$6785,$G$5:$G$6785)</f>
        <v>7849.7581979298411</v>
      </c>
    </row>
    <row r="4590" spans="1:8" x14ac:dyDescent="0.2">
      <c r="A4590" s="167" t="s">
        <v>12264</v>
      </c>
      <c r="B4590" s="163" t="s">
        <v>562</v>
      </c>
      <c r="C4590" s="164" t="s">
        <v>563</v>
      </c>
      <c r="D4590">
        <v>102.2</v>
      </c>
      <c r="E4590" s="4">
        <v>8750</v>
      </c>
      <c r="F4590">
        <f t="shared" si="142"/>
        <v>5</v>
      </c>
      <c r="G4590" s="6">
        <f t="shared" si="143"/>
        <v>2.0447540826884101</v>
      </c>
      <c r="H4590" s="4">
        <f>E4590*G4590*Inputs!$B$4/SUMPRODUCT($E$5:$E$6785,$G$5:$G$6785)</f>
        <v>8264.3946855837003</v>
      </c>
    </row>
    <row r="4591" spans="1:8" x14ac:dyDescent="0.2">
      <c r="A4591" s="167" t="s">
        <v>12264</v>
      </c>
      <c r="B4591" s="163" t="s">
        <v>564</v>
      </c>
      <c r="C4591" s="164" t="s">
        <v>565</v>
      </c>
      <c r="D4591">
        <v>125.1</v>
      </c>
      <c r="E4591" s="4">
        <v>8200</v>
      </c>
      <c r="F4591">
        <f t="shared" si="142"/>
        <v>7</v>
      </c>
      <c r="G4591" s="6">
        <f t="shared" si="143"/>
        <v>2.9238940129502371</v>
      </c>
      <c r="H4591" s="4">
        <f>E4591*G4591*Inputs!$B$4/SUMPRODUCT($E$5:$E$6785,$G$5:$G$6785)</f>
        <v>11074.838227841195</v>
      </c>
    </row>
    <row r="4592" spans="1:8" x14ac:dyDescent="0.2">
      <c r="A4592" s="167" t="s">
        <v>12264</v>
      </c>
      <c r="B4592" s="163" t="s">
        <v>566</v>
      </c>
      <c r="C4592" s="164" t="s">
        <v>567</v>
      </c>
      <c r="D4592">
        <v>197.4</v>
      </c>
      <c r="E4592" s="4">
        <v>7025</v>
      </c>
      <c r="F4592">
        <f t="shared" si="142"/>
        <v>10</v>
      </c>
      <c r="G4592" s="6">
        <f t="shared" si="143"/>
        <v>4.9996826525224378</v>
      </c>
      <c r="H4592" s="4">
        <f>E4592*G4592*Inputs!$B$4/SUMPRODUCT($E$5:$E$6785,$G$5:$G$6785)</f>
        <v>16223.728889055734</v>
      </c>
    </row>
    <row r="4593" spans="1:8" x14ac:dyDescent="0.2">
      <c r="A4593" s="167" t="s">
        <v>12264</v>
      </c>
      <c r="B4593" s="163" t="s">
        <v>568</v>
      </c>
      <c r="C4593" s="164" t="s">
        <v>569</v>
      </c>
      <c r="D4593">
        <v>106.1</v>
      </c>
      <c r="E4593" s="4">
        <v>8115</v>
      </c>
      <c r="F4593">
        <f t="shared" si="142"/>
        <v>5</v>
      </c>
      <c r="G4593" s="6">
        <f t="shared" si="143"/>
        <v>2.0447540826884101</v>
      </c>
      <c r="H4593" s="4">
        <f>E4593*G4593*Inputs!$B$4/SUMPRODUCT($E$5:$E$6785,$G$5:$G$6785)</f>
        <v>7664.635756972767</v>
      </c>
    </row>
    <row r="4594" spans="1:8" x14ac:dyDescent="0.2">
      <c r="A4594" s="167" t="s">
        <v>12264</v>
      </c>
      <c r="B4594" s="163" t="s">
        <v>570</v>
      </c>
      <c r="C4594" s="164" t="s">
        <v>571</v>
      </c>
      <c r="D4594">
        <v>124.7</v>
      </c>
      <c r="E4594" s="4">
        <v>7992</v>
      </c>
      <c r="F4594">
        <f t="shared" si="142"/>
        <v>7</v>
      </c>
      <c r="G4594" s="6">
        <f t="shared" si="143"/>
        <v>2.9238940129502371</v>
      </c>
      <c r="H4594" s="4">
        <f>E4594*G4594*Inputs!$B$4/SUMPRODUCT($E$5:$E$6785,$G$5:$G$6785)</f>
        <v>10793.915502061807</v>
      </c>
    </row>
    <row r="4595" spans="1:8" x14ac:dyDescent="0.2">
      <c r="A4595" s="167" t="s">
        <v>12264</v>
      </c>
      <c r="B4595" s="163" t="s">
        <v>785</v>
      </c>
      <c r="C4595" s="164" t="s">
        <v>786</v>
      </c>
      <c r="D4595">
        <v>55.2</v>
      </c>
      <c r="E4595" s="4">
        <v>6816</v>
      </c>
      <c r="F4595">
        <f t="shared" si="142"/>
        <v>1</v>
      </c>
      <c r="G4595" s="6">
        <f t="shared" si="143"/>
        <v>1</v>
      </c>
      <c r="H4595" s="4">
        <f>E4595*G4595*Inputs!$B$4/SUMPRODUCT($E$5:$E$6785,$G$5:$G$6785)</f>
        <v>3148.4115322283815</v>
      </c>
    </row>
    <row r="4596" spans="1:8" x14ac:dyDescent="0.2">
      <c r="A4596" s="167" t="s">
        <v>12264</v>
      </c>
      <c r="B4596" s="163" t="s">
        <v>787</v>
      </c>
      <c r="C4596" s="164" t="s">
        <v>788</v>
      </c>
      <c r="D4596">
        <v>84.3</v>
      </c>
      <c r="E4596" s="4">
        <v>11651</v>
      </c>
      <c r="F4596">
        <f t="shared" si="142"/>
        <v>3</v>
      </c>
      <c r="G4596" s="6">
        <f t="shared" si="143"/>
        <v>1.4299489790507947</v>
      </c>
      <c r="H4596" s="4">
        <f>E4596*G4596*Inputs!$B$4/SUMPRODUCT($E$5:$E$6785,$G$5:$G$6785)</f>
        <v>7695.6561901272316</v>
      </c>
    </row>
    <row r="4597" spans="1:8" x14ac:dyDescent="0.2">
      <c r="A4597" s="167" t="s">
        <v>12264</v>
      </c>
      <c r="B4597" s="163" t="s">
        <v>789</v>
      </c>
      <c r="C4597" s="164" t="s">
        <v>790</v>
      </c>
      <c r="D4597">
        <v>68.8</v>
      </c>
      <c r="E4597" s="4">
        <v>7954</v>
      </c>
      <c r="F4597">
        <f t="shared" si="142"/>
        <v>2</v>
      </c>
      <c r="G4597" s="6">
        <f t="shared" si="143"/>
        <v>1.195804741189294</v>
      </c>
      <c r="H4597" s="4">
        <f>E4597*G4597*Inputs!$B$4/SUMPRODUCT($E$5:$E$6785,$G$5:$G$6785)</f>
        <v>4393.4710636013951</v>
      </c>
    </row>
    <row r="4598" spans="1:8" x14ac:dyDescent="0.2">
      <c r="A4598" s="167" t="s">
        <v>12264</v>
      </c>
      <c r="B4598" s="163" t="s">
        <v>791</v>
      </c>
      <c r="C4598" s="164" t="s">
        <v>792</v>
      </c>
      <c r="D4598">
        <v>66.7</v>
      </c>
      <c r="E4598" s="4">
        <v>7956</v>
      </c>
      <c r="F4598">
        <f t="shared" si="142"/>
        <v>2</v>
      </c>
      <c r="G4598" s="6">
        <f t="shared" si="143"/>
        <v>1.195804741189294</v>
      </c>
      <c r="H4598" s="4">
        <f>E4598*G4598*Inputs!$B$4/SUMPRODUCT($E$5:$E$6785,$G$5:$G$6785)</f>
        <v>4394.5757835067525</v>
      </c>
    </row>
    <row r="4599" spans="1:8" x14ac:dyDescent="0.2">
      <c r="A4599" s="167" t="s">
        <v>12264</v>
      </c>
      <c r="B4599" s="163" t="s">
        <v>793</v>
      </c>
      <c r="C4599" s="164" t="s">
        <v>794</v>
      </c>
      <c r="D4599">
        <v>60.3</v>
      </c>
      <c r="E4599" s="4">
        <v>11566</v>
      </c>
      <c r="F4599">
        <f t="shared" si="142"/>
        <v>1</v>
      </c>
      <c r="G4599" s="6">
        <f t="shared" si="143"/>
        <v>1</v>
      </c>
      <c r="H4599" s="4">
        <f>E4599*G4599*Inputs!$B$4/SUMPRODUCT($E$5:$E$6785,$G$5:$G$6785)</f>
        <v>5342.5070102337822</v>
      </c>
    </row>
    <row r="4600" spans="1:8" x14ac:dyDescent="0.2">
      <c r="A4600" s="167" t="s">
        <v>12264</v>
      </c>
      <c r="B4600" s="163" t="s">
        <v>795</v>
      </c>
      <c r="C4600" s="164" t="s">
        <v>796</v>
      </c>
      <c r="D4600">
        <v>98.8</v>
      </c>
      <c r="E4600" s="4">
        <v>6939</v>
      </c>
      <c r="F4600">
        <f t="shared" si="142"/>
        <v>4</v>
      </c>
      <c r="G4600" s="6">
        <f t="shared" si="143"/>
        <v>1.7099397688077311</v>
      </c>
      <c r="H4600" s="4">
        <f>E4600*G4600*Inputs!$B$4/SUMPRODUCT($E$5:$E$6785,$G$5:$G$6785)</f>
        <v>5480.7452132294611</v>
      </c>
    </row>
    <row r="4601" spans="1:8" x14ac:dyDescent="0.2">
      <c r="A4601" s="167" t="s">
        <v>12264</v>
      </c>
      <c r="B4601" s="163" t="s">
        <v>797</v>
      </c>
      <c r="C4601" s="164" t="s">
        <v>798</v>
      </c>
      <c r="D4601">
        <v>77</v>
      </c>
      <c r="E4601" s="4">
        <v>7209</v>
      </c>
      <c r="F4601">
        <f t="shared" si="142"/>
        <v>3</v>
      </c>
      <c r="G4601" s="6">
        <f t="shared" si="143"/>
        <v>1.4299489790507947</v>
      </c>
      <c r="H4601" s="4">
        <f>E4601*G4601*Inputs!$B$4/SUMPRODUCT($E$5:$E$6785,$G$5:$G$6785)</f>
        <v>4761.650113692147</v>
      </c>
    </row>
    <row r="4602" spans="1:8" x14ac:dyDescent="0.2">
      <c r="A4602" s="167" t="s">
        <v>12264</v>
      </c>
      <c r="B4602" s="163" t="s">
        <v>799</v>
      </c>
      <c r="C4602" s="164" t="s">
        <v>800</v>
      </c>
      <c r="D4602">
        <v>59.1</v>
      </c>
      <c r="E4602" s="4">
        <v>10187</v>
      </c>
      <c r="F4602">
        <f t="shared" si="142"/>
        <v>1</v>
      </c>
      <c r="G4602" s="6">
        <f t="shared" si="143"/>
        <v>1</v>
      </c>
      <c r="H4602" s="4">
        <f>E4602*G4602*Inputs!$B$4/SUMPRODUCT($E$5:$E$6785,$G$5:$G$6785)</f>
        <v>4705.5264493560035</v>
      </c>
    </row>
    <row r="4603" spans="1:8" x14ac:dyDescent="0.2">
      <c r="A4603" s="167" t="s">
        <v>12264</v>
      </c>
      <c r="B4603" s="163" t="s">
        <v>801</v>
      </c>
      <c r="C4603" s="164" t="s">
        <v>802</v>
      </c>
      <c r="D4603">
        <v>80.2</v>
      </c>
      <c r="E4603" s="4">
        <v>7223</v>
      </c>
      <c r="F4603">
        <f t="shared" si="142"/>
        <v>3</v>
      </c>
      <c r="G4603" s="6">
        <f t="shared" si="143"/>
        <v>1.4299489790507947</v>
      </c>
      <c r="H4603" s="4">
        <f>E4603*G4603*Inputs!$B$4/SUMPRODUCT($E$5:$E$6785,$G$5:$G$6785)</f>
        <v>4770.8973187957245</v>
      </c>
    </row>
    <row r="4604" spans="1:8" x14ac:dyDescent="0.2">
      <c r="A4604" s="167" t="s">
        <v>805</v>
      </c>
      <c r="B4604" s="163" t="s">
        <v>803</v>
      </c>
      <c r="C4604" s="164" t="s">
        <v>804</v>
      </c>
      <c r="D4604">
        <v>85</v>
      </c>
      <c r="E4604" s="4">
        <v>5711</v>
      </c>
      <c r="F4604">
        <f t="shared" si="142"/>
        <v>3</v>
      </c>
      <c r="G4604" s="6">
        <f t="shared" si="143"/>
        <v>1.4299489790507947</v>
      </c>
      <c r="H4604" s="4">
        <f>E4604*G4604*Inputs!$B$4/SUMPRODUCT($E$5:$E$6785,$G$5:$G$6785)</f>
        <v>3772.1991676093562</v>
      </c>
    </row>
    <row r="4605" spans="1:8" x14ac:dyDescent="0.2">
      <c r="A4605" s="167" t="s">
        <v>805</v>
      </c>
      <c r="B4605" s="163" t="s">
        <v>806</v>
      </c>
      <c r="C4605" s="164" t="s">
        <v>807</v>
      </c>
      <c r="D4605">
        <v>70.3</v>
      </c>
      <c r="E4605" s="4">
        <v>5076</v>
      </c>
      <c r="F4605">
        <f t="shared" si="142"/>
        <v>2</v>
      </c>
      <c r="G4605" s="6">
        <f t="shared" si="143"/>
        <v>1.195804741189294</v>
      </c>
      <c r="H4605" s="4">
        <f>E4605*G4605*Inputs!$B$4/SUMPRODUCT($E$5:$E$6785,$G$5:$G$6785)</f>
        <v>2803.7791197939005</v>
      </c>
    </row>
    <row r="4606" spans="1:8" x14ac:dyDescent="0.2">
      <c r="A4606" s="167" t="s">
        <v>805</v>
      </c>
      <c r="B4606" s="163" t="s">
        <v>808</v>
      </c>
      <c r="C4606" s="164" t="s">
        <v>809</v>
      </c>
      <c r="D4606">
        <v>131.19999999999999</v>
      </c>
      <c r="E4606" s="4">
        <v>6416</v>
      </c>
      <c r="F4606">
        <f t="shared" si="142"/>
        <v>7</v>
      </c>
      <c r="G4606" s="6">
        <f t="shared" si="143"/>
        <v>2.9238940129502371</v>
      </c>
      <c r="H4606" s="4">
        <f>E4606*G4606*Inputs!$B$4/SUMPRODUCT($E$5:$E$6785,$G$5:$G$6785)</f>
        <v>8665.3856182718409</v>
      </c>
    </row>
    <row r="4607" spans="1:8" x14ac:dyDescent="0.2">
      <c r="A4607" s="167" t="s">
        <v>805</v>
      </c>
      <c r="B4607" s="163" t="s">
        <v>810</v>
      </c>
      <c r="C4607" s="164" t="s">
        <v>811</v>
      </c>
      <c r="D4607">
        <v>129.9</v>
      </c>
      <c r="E4607" s="4">
        <v>8493</v>
      </c>
      <c r="F4607">
        <f t="shared" si="142"/>
        <v>7</v>
      </c>
      <c r="G4607" s="6">
        <f t="shared" si="143"/>
        <v>2.9238940129502371</v>
      </c>
      <c r="H4607" s="4">
        <f>E4607*G4607*Inputs!$B$4/SUMPRODUCT($E$5:$E$6785,$G$5:$G$6785)</f>
        <v>11470.56110598235</v>
      </c>
    </row>
    <row r="4608" spans="1:8" x14ac:dyDescent="0.2">
      <c r="A4608" s="167" t="s">
        <v>805</v>
      </c>
      <c r="B4608" s="163" t="s">
        <v>812</v>
      </c>
      <c r="C4608" s="164" t="s">
        <v>813</v>
      </c>
      <c r="D4608">
        <v>134</v>
      </c>
      <c r="E4608" s="4">
        <v>7590</v>
      </c>
      <c r="F4608">
        <f t="shared" si="142"/>
        <v>7</v>
      </c>
      <c r="G4608" s="6">
        <f t="shared" si="143"/>
        <v>2.9238940129502371</v>
      </c>
      <c r="H4608" s="4">
        <f>E4608*G4608*Inputs!$B$4/SUMPRODUCT($E$5:$E$6785,$G$5:$G$6785)</f>
        <v>10250.978310892033</v>
      </c>
    </row>
    <row r="4609" spans="1:8" x14ac:dyDescent="0.2">
      <c r="A4609" s="167" t="s">
        <v>805</v>
      </c>
      <c r="B4609" s="163" t="s">
        <v>814</v>
      </c>
      <c r="C4609" s="164" t="s">
        <v>2951</v>
      </c>
      <c r="D4609">
        <v>122.9</v>
      </c>
      <c r="E4609" s="4">
        <v>5636</v>
      </c>
      <c r="F4609">
        <f t="shared" si="142"/>
        <v>6</v>
      </c>
      <c r="G4609" s="6">
        <f t="shared" si="143"/>
        <v>2.4451266266449672</v>
      </c>
      <c r="H4609" s="4">
        <f>E4609*G4609*Inputs!$B$4/SUMPRODUCT($E$5:$E$6785,$G$5:$G$6785)</f>
        <v>6365.5253524322543</v>
      </c>
    </row>
    <row r="4610" spans="1:8" x14ac:dyDescent="0.2">
      <c r="A4610" s="167" t="s">
        <v>805</v>
      </c>
      <c r="B4610" s="163" t="s">
        <v>2952</v>
      </c>
      <c r="C4610" s="164" t="s">
        <v>2953</v>
      </c>
      <c r="D4610">
        <v>103.5</v>
      </c>
      <c r="E4610" s="4">
        <v>9821</v>
      </c>
      <c r="F4610">
        <f t="shared" si="142"/>
        <v>5</v>
      </c>
      <c r="G4610" s="6">
        <f t="shared" si="143"/>
        <v>2.0447540826884101</v>
      </c>
      <c r="H4610" s="4">
        <f>E4610*G4610*Inputs!$B$4/SUMPRODUCT($E$5:$E$6785,$G$5:$G$6785)</f>
        <v>9275.9565950991437</v>
      </c>
    </row>
    <row r="4611" spans="1:8" x14ac:dyDescent="0.2">
      <c r="A4611" s="167" t="s">
        <v>805</v>
      </c>
      <c r="B4611" s="163" t="s">
        <v>2954</v>
      </c>
      <c r="C4611" s="164" t="s">
        <v>2955</v>
      </c>
      <c r="D4611">
        <v>82.9</v>
      </c>
      <c r="E4611" s="4">
        <v>9388</v>
      </c>
      <c r="F4611">
        <f t="shared" si="142"/>
        <v>3</v>
      </c>
      <c r="G4611" s="6">
        <f t="shared" si="143"/>
        <v>1.4299489790507947</v>
      </c>
      <c r="H4611" s="4">
        <f>E4611*G4611*Inputs!$B$4/SUMPRODUCT($E$5:$E$6785,$G$5:$G$6785)</f>
        <v>6200.9115365989574</v>
      </c>
    </row>
    <row r="4612" spans="1:8" x14ac:dyDescent="0.2">
      <c r="A4612" s="167" t="s">
        <v>805</v>
      </c>
      <c r="B4612" s="163" t="s">
        <v>2956</v>
      </c>
      <c r="C4612" s="164" t="s">
        <v>2957</v>
      </c>
      <c r="D4612">
        <v>91</v>
      </c>
      <c r="E4612" s="4">
        <v>9966</v>
      </c>
      <c r="F4612">
        <f t="shared" si="142"/>
        <v>4</v>
      </c>
      <c r="G4612" s="6">
        <f t="shared" si="143"/>
        <v>1.7099397688077311</v>
      </c>
      <c r="H4612" s="4">
        <f>E4612*G4612*Inputs!$B$4/SUMPRODUCT($E$5:$E$6785,$G$5:$G$6785)</f>
        <v>7871.610721291946</v>
      </c>
    </row>
    <row r="4613" spans="1:8" x14ac:dyDescent="0.2">
      <c r="A4613" s="167" t="s">
        <v>805</v>
      </c>
      <c r="B4613" s="163" t="s">
        <v>2958</v>
      </c>
      <c r="C4613" s="164" t="s">
        <v>128</v>
      </c>
      <c r="D4613">
        <v>67.400000000000006</v>
      </c>
      <c r="E4613" s="4">
        <v>7285</v>
      </c>
      <c r="F4613">
        <f t="shared" si="142"/>
        <v>2</v>
      </c>
      <c r="G4613" s="6">
        <f t="shared" si="143"/>
        <v>1.195804741189294</v>
      </c>
      <c r="H4613" s="4">
        <f>E4613*G4613*Inputs!$B$4/SUMPRODUCT($E$5:$E$6785,$G$5:$G$6785)</f>
        <v>4023.9422552597648</v>
      </c>
    </row>
    <row r="4614" spans="1:8" x14ac:dyDescent="0.2">
      <c r="A4614" s="167" t="s">
        <v>805</v>
      </c>
      <c r="B4614" s="163" t="s">
        <v>129</v>
      </c>
      <c r="C4614" s="164" t="s">
        <v>130</v>
      </c>
      <c r="D4614">
        <v>67.7</v>
      </c>
      <c r="E4614" s="4">
        <v>7992</v>
      </c>
      <c r="F4614">
        <f t="shared" ref="F4614:F4677" si="144">VLOOKUP(D4614,$K$5:$L$15,2)</f>
        <v>2</v>
      </c>
      <c r="G4614" s="6">
        <f t="shared" ref="G4614:G4677" si="145">VLOOKUP(F4614,$L$5:$M$15,2,0)</f>
        <v>1.195804741189294</v>
      </c>
      <c r="H4614" s="4">
        <f>E4614*G4614*Inputs!$B$4/SUMPRODUCT($E$5:$E$6785,$G$5:$G$6785)</f>
        <v>4414.4607418031628</v>
      </c>
    </row>
    <row r="4615" spans="1:8" x14ac:dyDescent="0.2">
      <c r="A4615" s="167" t="s">
        <v>805</v>
      </c>
      <c r="B4615" s="163" t="s">
        <v>140</v>
      </c>
      <c r="C4615" s="164" t="s">
        <v>141</v>
      </c>
      <c r="D4615">
        <v>74.400000000000006</v>
      </c>
      <c r="E4615" s="4">
        <v>10759</v>
      </c>
      <c r="F4615">
        <f t="shared" si="144"/>
        <v>3</v>
      </c>
      <c r="G4615" s="6">
        <f t="shared" si="145"/>
        <v>1.4299489790507947</v>
      </c>
      <c r="H4615" s="4">
        <f>E4615*G4615*Inputs!$B$4/SUMPRODUCT($E$5:$E$6785,$G$5:$G$6785)</f>
        <v>7106.4771220992934</v>
      </c>
    </row>
    <row r="4616" spans="1:8" x14ac:dyDescent="0.2">
      <c r="A4616" s="167" t="s">
        <v>805</v>
      </c>
      <c r="B4616" s="163" t="s">
        <v>142</v>
      </c>
      <c r="C4616" s="164" t="s">
        <v>143</v>
      </c>
      <c r="D4616">
        <v>72.5</v>
      </c>
      <c r="E4616" s="4">
        <v>9568</v>
      </c>
      <c r="F4616">
        <f t="shared" si="144"/>
        <v>2</v>
      </c>
      <c r="G4616" s="6">
        <f t="shared" si="145"/>
        <v>1.195804741189294</v>
      </c>
      <c r="H4616" s="4">
        <f>E4616*G4616*Inputs!$B$4/SUMPRODUCT($E$5:$E$6785,$G$5:$G$6785)</f>
        <v>5284.9800272238062</v>
      </c>
    </row>
    <row r="4617" spans="1:8" x14ac:dyDescent="0.2">
      <c r="A4617" s="167" t="s">
        <v>805</v>
      </c>
      <c r="B4617" s="163" t="s">
        <v>144</v>
      </c>
      <c r="C4617" s="164" t="s">
        <v>145</v>
      </c>
      <c r="D4617">
        <v>63</v>
      </c>
      <c r="E4617" s="4">
        <v>6205</v>
      </c>
      <c r="F4617">
        <f t="shared" si="144"/>
        <v>2</v>
      </c>
      <c r="G4617" s="6">
        <f t="shared" si="145"/>
        <v>1.195804741189294</v>
      </c>
      <c r="H4617" s="4">
        <f>E4617*G4617*Inputs!$B$4/SUMPRODUCT($E$5:$E$6785,$G$5:$G$6785)</f>
        <v>3427.3935063674458</v>
      </c>
    </row>
    <row r="4618" spans="1:8" x14ac:dyDescent="0.2">
      <c r="A4618" s="167" t="s">
        <v>805</v>
      </c>
      <c r="B4618" s="163" t="s">
        <v>146</v>
      </c>
      <c r="C4618" s="164" t="s">
        <v>147</v>
      </c>
      <c r="D4618">
        <v>70.400000000000006</v>
      </c>
      <c r="E4618" s="4">
        <v>5357</v>
      </c>
      <c r="F4618">
        <f t="shared" si="144"/>
        <v>2</v>
      </c>
      <c r="G4618" s="6">
        <f t="shared" si="145"/>
        <v>1.195804741189294</v>
      </c>
      <c r="H4618" s="4">
        <f>E4618*G4618*Inputs!$B$4/SUMPRODUCT($E$5:$E$6785,$G$5:$G$6785)</f>
        <v>2958.9922664964388</v>
      </c>
    </row>
    <row r="4619" spans="1:8" x14ac:dyDescent="0.2">
      <c r="A4619" s="167" t="s">
        <v>805</v>
      </c>
      <c r="B4619" s="163" t="s">
        <v>148</v>
      </c>
      <c r="C4619" s="164" t="s">
        <v>149</v>
      </c>
      <c r="D4619">
        <v>54.5</v>
      </c>
      <c r="E4619" s="4">
        <v>8215</v>
      </c>
      <c r="F4619">
        <f t="shared" si="144"/>
        <v>1</v>
      </c>
      <c r="G4619" s="6">
        <f t="shared" si="145"/>
        <v>1</v>
      </c>
      <c r="H4619" s="4">
        <f>E4619*G4619*Inputs!$B$4/SUMPRODUCT($E$5:$E$6785,$G$5:$G$6785)</f>
        <v>3794.6303898556562</v>
      </c>
    </row>
    <row r="4620" spans="1:8" x14ac:dyDescent="0.2">
      <c r="A4620" s="167" t="s">
        <v>805</v>
      </c>
      <c r="B4620" s="163" t="s">
        <v>150</v>
      </c>
      <c r="C4620" s="164" t="s">
        <v>151</v>
      </c>
      <c r="D4620">
        <v>78.900000000000006</v>
      </c>
      <c r="E4620" s="4">
        <v>8707</v>
      </c>
      <c r="F4620">
        <f t="shared" si="144"/>
        <v>3</v>
      </c>
      <c r="G4620" s="6">
        <f t="shared" si="145"/>
        <v>1.4299489790507947</v>
      </c>
      <c r="H4620" s="4">
        <f>E4620*G4620*Inputs!$B$4/SUMPRODUCT($E$5:$E$6785,$G$5:$G$6785)</f>
        <v>5751.1010597749382</v>
      </c>
    </row>
    <row r="4621" spans="1:8" x14ac:dyDescent="0.2">
      <c r="A4621" s="167" t="s">
        <v>805</v>
      </c>
      <c r="B4621" s="163" t="s">
        <v>152</v>
      </c>
      <c r="C4621" s="164" t="s">
        <v>153</v>
      </c>
      <c r="D4621">
        <v>73.400000000000006</v>
      </c>
      <c r="E4621" s="4">
        <v>8036</v>
      </c>
      <c r="F4621">
        <f t="shared" si="144"/>
        <v>2</v>
      </c>
      <c r="G4621" s="6">
        <f t="shared" si="145"/>
        <v>1.195804741189294</v>
      </c>
      <c r="H4621" s="4">
        <f>E4621*G4621*Inputs!$B$4/SUMPRODUCT($E$5:$E$6785,$G$5:$G$6785)</f>
        <v>4438.764579720998</v>
      </c>
    </row>
    <row r="4622" spans="1:8" x14ac:dyDescent="0.2">
      <c r="A4622" s="167" t="s">
        <v>805</v>
      </c>
      <c r="B4622" s="163" t="s">
        <v>154</v>
      </c>
      <c r="C4622" s="164" t="s">
        <v>155</v>
      </c>
      <c r="D4622">
        <v>50.7</v>
      </c>
      <c r="E4622" s="4">
        <v>7199</v>
      </c>
      <c r="F4622">
        <f t="shared" si="144"/>
        <v>1</v>
      </c>
      <c r="G4622" s="6">
        <f t="shared" si="145"/>
        <v>1</v>
      </c>
      <c r="H4622" s="4">
        <f>E4622*G4622*Inputs!$B$4/SUMPRODUCT($E$5:$E$6785,$G$5:$G$6785)</f>
        <v>3325.3249149812377</v>
      </c>
    </row>
    <row r="4623" spans="1:8" x14ac:dyDescent="0.2">
      <c r="A4623" s="167" t="s">
        <v>805</v>
      </c>
      <c r="B4623" s="163" t="s">
        <v>156</v>
      </c>
      <c r="C4623" s="164" t="s">
        <v>157</v>
      </c>
      <c r="D4623">
        <v>72.900000000000006</v>
      </c>
      <c r="E4623" s="4">
        <v>7555</v>
      </c>
      <c r="F4623">
        <f t="shared" si="144"/>
        <v>2</v>
      </c>
      <c r="G4623" s="6">
        <f t="shared" si="145"/>
        <v>1.195804741189294</v>
      </c>
      <c r="H4623" s="4">
        <f>E4623*G4623*Inputs!$B$4/SUMPRODUCT($E$5:$E$6785,$G$5:$G$6785)</f>
        <v>4173.0794424828446</v>
      </c>
    </row>
    <row r="4624" spans="1:8" x14ac:dyDescent="0.2">
      <c r="A4624" s="167" t="s">
        <v>805</v>
      </c>
      <c r="B4624" s="163" t="s">
        <v>158</v>
      </c>
      <c r="C4624" s="164" t="s">
        <v>159</v>
      </c>
      <c r="D4624">
        <v>87.4</v>
      </c>
      <c r="E4624" s="4">
        <v>7652</v>
      </c>
      <c r="F4624">
        <f t="shared" si="144"/>
        <v>4</v>
      </c>
      <c r="G4624" s="6">
        <f t="shared" si="145"/>
        <v>1.7099397688077311</v>
      </c>
      <c r="H4624" s="4">
        <f>E4624*G4624*Inputs!$B$4/SUMPRODUCT($E$5:$E$6785,$G$5:$G$6785)</f>
        <v>6043.9058036650576</v>
      </c>
    </row>
    <row r="4625" spans="1:8" x14ac:dyDescent="0.2">
      <c r="A4625" s="167" t="s">
        <v>805</v>
      </c>
      <c r="B4625" s="163" t="s">
        <v>160</v>
      </c>
      <c r="C4625" s="164" t="s">
        <v>161</v>
      </c>
      <c r="D4625">
        <v>101.5</v>
      </c>
      <c r="E4625" s="4">
        <v>5749</v>
      </c>
      <c r="F4625">
        <f t="shared" si="144"/>
        <v>5</v>
      </c>
      <c r="G4625" s="6">
        <f t="shared" si="145"/>
        <v>2.0447540826884101</v>
      </c>
      <c r="H4625" s="4">
        <f>E4625*G4625*Inputs!$B$4/SUMPRODUCT($E$5:$E$6785,$G$5:$G$6785)</f>
        <v>5429.9434339909349</v>
      </c>
    </row>
    <row r="4626" spans="1:8" x14ac:dyDescent="0.2">
      <c r="A4626" s="167" t="s">
        <v>805</v>
      </c>
      <c r="B4626" s="163" t="s">
        <v>162</v>
      </c>
      <c r="C4626" s="164" t="s">
        <v>163</v>
      </c>
      <c r="D4626">
        <v>92.8</v>
      </c>
      <c r="E4626" s="4">
        <v>6615</v>
      </c>
      <c r="F4626">
        <f t="shared" si="144"/>
        <v>4</v>
      </c>
      <c r="G4626" s="6">
        <f t="shared" si="145"/>
        <v>1.7099397688077311</v>
      </c>
      <c r="H4626" s="4">
        <f>E4626*G4626*Inputs!$B$4/SUMPRODUCT($E$5:$E$6785,$G$5:$G$6785)</f>
        <v>5224.8349308996812</v>
      </c>
    </row>
    <row r="4627" spans="1:8" x14ac:dyDescent="0.2">
      <c r="A4627" s="167" t="s">
        <v>805</v>
      </c>
      <c r="B4627" s="163" t="s">
        <v>164</v>
      </c>
      <c r="C4627" s="164" t="s">
        <v>165</v>
      </c>
      <c r="D4627">
        <v>73.8</v>
      </c>
      <c r="E4627" s="4">
        <v>8347</v>
      </c>
      <c r="F4627">
        <f t="shared" si="144"/>
        <v>2</v>
      </c>
      <c r="G4627" s="6">
        <f t="shared" si="145"/>
        <v>1.195804741189294</v>
      </c>
      <c r="H4627" s="4">
        <f>E4627*G4627*Inputs!$B$4/SUMPRODUCT($E$5:$E$6785,$G$5:$G$6785)</f>
        <v>4610.5485250038791</v>
      </c>
    </row>
    <row r="4628" spans="1:8" x14ac:dyDescent="0.2">
      <c r="A4628" s="167" t="s">
        <v>805</v>
      </c>
      <c r="B4628" s="163" t="s">
        <v>166</v>
      </c>
      <c r="C4628" s="164" t="s">
        <v>167</v>
      </c>
      <c r="D4628">
        <v>71</v>
      </c>
      <c r="E4628" s="4">
        <v>5935</v>
      </c>
      <c r="F4628">
        <f t="shared" si="144"/>
        <v>2</v>
      </c>
      <c r="G4628" s="6">
        <f t="shared" si="145"/>
        <v>1.195804741189294</v>
      </c>
      <c r="H4628" s="4">
        <f>E4628*G4628*Inputs!$B$4/SUMPRODUCT($E$5:$E$6785,$G$5:$G$6785)</f>
        <v>3278.2563191443655</v>
      </c>
    </row>
    <row r="4629" spans="1:8" x14ac:dyDescent="0.2">
      <c r="A4629" s="167" t="s">
        <v>805</v>
      </c>
      <c r="B4629" s="163" t="s">
        <v>168</v>
      </c>
      <c r="C4629" s="164" t="s">
        <v>169</v>
      </c>
      <c r="D4629">
        <v>79</v>
      </c>
      <c r="E4629" s="4">
        <v>9528</v>
      </c>
      <c r="F4629">
        <f t="shared" si="144"/>
        <v>3</v>
      </c>
      <c r="G4629" s="6">
        <f t="shared" si="145"/>
        <v>1.4299489790507947</v>
      </c>
      <c r="H4629" s="4">
        <f>E4629*G4629*Inputs!$B$4/SUMPRODUCT($E$5:$E$6785,$G$5:$G$6785)</f>
        <v>6293.3835876347312</v>
      </c>
    </row>
    <row r="4630" spans="1:8" x14ac:dyDescent="0.2">
      <c r="A4630" s="167" t="s">
        <v>805</v>
      </c>
      <c r="B4630" s="163" t="s">
        <v>170</v>
      </c>
      <c r="C4630" s="164" t="s">
        <v>579</v>
      </c>
      <c r="D4630">
        <v>62.4</v>
      </c>
      <c r="E4630" s="4">
        <v>9365</v>
      </c>
      <c r="F4630">
        <f t="shared" si="144"/>
        <v>2</v>
      </c>
      <c r="G4630" s="6">
        <f t="shared" si="145"/>
        <v>1.195804741189294</v>
      </c>
      <c r="H4630" s="4">
        <f>E4630*G4630*Inputs!$B$4/SUMPRODUCT($E$5:$E$6785,$G$5:$G$6785)</f>
        <v>5172.8509568301579</v>
      </c>
    </row>
    <row r="4631" spans="1:8" x14ac:dyDescent="0.2">
      <c r="A4631" s="167" t="s">
        <v>805</v>
      </c>
      <c r="B4631" s="163" t="s">
        <v>580</v>
      </c>
      <c r="C4631" s="164" t="s">
        <v>581</v>
      </c>
      <c r="D4631">
        <v>83.5</v>
      </c>
      <c r="E4631" s="4">
        <v>5299</v>
      </c>
      <c r="F4631">
        <f t="shared" si="144"/>
        <v>3</v>
      </c>
      <c r="G4631" s="6">
        <f t="shared" si="145"/>
        <v>1.4299489790507947</v>
      </c>
      <c r="H4631" s="4">
        <f>E4631*G4631*Inputs!$B$4/SUMPRODUCT($E$5:$E$6785,$G$5:$G$6785)</f>
        <v>3500.0671317040765</v>
      </c>
    </row>
    <row r="4632" spans="1:8" x14ac:dyDescent="0.2">
      <c r="A4632" s="167" t="s">
        <v>805</v>
      </c>
      <c r="B4632" s="163" t="s">
        <v>582</v>
      </c>
      <c r="C4632" s="164" t="s">
        <v>583</v>
      </c>
      <c r="D4632">
        <v>114</v>
      </c>
      <c r="E4632" s="4">
        <v>7907</v>
      </c>
      <c r="F4632">
        <f t="shared" si="144"/>
        <v>6</v>
      </c>
      <c r="G4632" s="6">
        <f t="shared" si="145"/>
        <v>2.4451266266449672</v>
      </c>
      <c r="H4632" s="4">
        <f>E4632*G4632*Inputs!$B$4/SUMPRODUCT($E$5:$E$6785,$G$5:$G$6785)</f>
        <v>8930.484201859801</v>
      </c>
    </row>
    <row r="4633" spans="1:8" x14ac:dyDescent="0.2">
      <c r="A4633" s="167" t="s">
        <v>805</v>
      </c>
      <c r="B4633" s="163" t="s">
        <v>584</v>
      </c>
      <c r="C4633" s="164" t="s">
        <v>585</v>
      </c>
      <c r="D4633">
        <v>98.6</v>
      </c>
      <c r="E4633" s="4">
        <v>12176</v>
      </c>
      <c r="F4633">
        <f t="shared" si="144"/>
        <v>4</v>
      </c>
      <c r="G4633" s="6">
        <f t="shared" si="145"/>
        <v>1.7099397688077311</v>
      </c>
      <c r="H4633" s="4">
        <f>E4633*G4633*Inputs!$B$4/SUMPRODUCT($E$5:$E$6785,$G$5:$G$6785)</f>
        <v>9617.1715976771757</v>
      </c>
    </row>
    <row r="4634" spans="1:8" x14ac:dyDescent="0.2">
      <c r="A4634" s="167" t="s">
        <v>805</v>
      </c>
      <c r="B4634" s="163" t="s">
        <v>586</v>
      </c>
      <c r="C4634" s="164" t="s">
        <v>587</v>
      </c>
      <c r="D4634">
        <v>93.9</v>
      </c>
      <c r="E4634" s="4">
        <v>6632</v>
      </c>
      <c r="F4634">
        <f t="shared" si="144"/>
        <v>4</v>
      </c>
      <c r="G4634" s="6">
        <f t="shared" si="145"/>
        <v>1.7099397688077311</v>
      </c>
      <c r="H4634" s="4">
        <f>E4634*G4634*Inputs!$B$4/SUMPRODUCT($E$5:$E$6785,$G$5:$G$6785)</f>
        <v>5238.2623222564907</v>
      </c>
    </row>
    <row r="4635" spans="1:8" x14ac:dyDescent="0.2">
      <c r="A4635" s="167" t="s">
        <v>805</v>
      </c>
      <c r="B4635" s="163" t="s">
        <v>588</v>
      </c>
      <c r="C4635" s="164" t="s">
        <v>589</v>
      </c>
      <c r="D4635">
        <v>79</v>
      </c>
      <c r="E4635" s="4">
        <v>5003</v>
      </c>
      <c r="F4635">
        <f t="shared" si="144"/>
        <v>3</v>
      </c>
      <c r="G4635" s="6">
        <f t="shared" si="145"/>
        <v>1.4299489790507947</v>
      </c>
      <c r="H4635" s="4">
        <f>E4635*G4635*Inputs!$B$4/SUMPRODUCT($E$5:$E$6785,$G$5:$G$6785)</f>
        <v>3304.5547952284387</v>
      </c>
    </row>
    <row r="4636" spans="1:8" x14ac:dyDescent="0.2">
      <c r="A4636" s="167" t="s">
        <v>805</v>
      </c>
      <c r="B4636" s="163" t="s">
        <v>590</v>
      </c>
      <c r="C4636" s="164" t="s">
        <v>591</v>
      </c>
      <c r="D4636">
        <v>92.4</v>
      </c>
      <c r="E4636" s="4">
        <v>10327</v>
      </c>
      <c r="F4636">
        <f t="shared" si="144"/>
        <v>4</v>
      </c>
      <c r="G4636" s="6">
        <f t="shared" si="145"/>
        <v>1.7099397688077311</v>
      </c>
      <c r="H4636" s="4">
        <f>E4636*G4636*Inputs!$B$4/SUMPRODUCT($E$5:$E$6785,$G$5:$G$6785)</f>
        <v>8156.7453259865479</v>
      </c>
    </row>
    <row r="4637" spans="1:8" x14ac:dyDescent="0.2">
      <c r="A4637" s="167" t="s">
        <v>805</v>
      </c>
      <c r="B4637" s="163" t="s">
        <v>592</v>
      </c>
      <c r="C4637" s="164" t="s">
        <v>6428</v>
      </c>
      <c r="D4637">
        <v>90.6</v>
      </c>
      <c r="E4637" s="4">
        <v>8274</v>
      </c>
      <c r="F4637">
        <f t="shared" si="144"/>
        <v>4</v>
      </c>
      <c r="G4637" s="6">
        <f t="shared" si="145"/>
        <v>1.7099397688077311</v>
      </c>
      <c r="H4637" s="4">
        <f>E4637*G4637*Inputs!$B$4/SUMPRODUCT($E$5:$E$6785,$G$5:$G$6785)</f>
        <v>6535.1903580142043</v>
      </c>
    </row>
    <row r="4638" spans="1:8" x14ac:dyDescent="0.2">
      <c r="A4638" s="167" t="s">
        <v>805</v>
      </c>
      <c r="B4638" s="163" t="s">
        <v>6429</v>
      </c>
      <c r="C4638" s="164" t="s">
        <v>6430</v>
      </c>
      <c r="D4638">
        <v>100.5</v>
      </c>
      <c r="E4638" s="4">
        <v>10381</v>
      </c>
      <c r="F4638">
        <f t="shared" si="144"/>
        <v>5</v>
      </c>
      <c r="G4638" s="6">
        <f t="shared" si="145"/>
        <v>2.0447540826884101</v>
      </c>
      <c r="H4638" s="4">
        <f>E4638*G4638*Inputs!$B$4/SUMPRODUCT($E$5:$E$6785,$G$5:$G$6785)</f>
        <v>9804.8778549764993</v>
      </c>
    </row>
    <row r="4639" spans="1:8" x14ac:dyDescent="0.2">
      <c r="A4639" s="167" t="s">
        <v>805</v>
      </c>
      <c r="B4639" s="163" t="s">
        <v>6431</v>
      </c>
      <c r="C4639" s="164" t="s">
        <v>6432</v>
      </c>
      <c r="D4639">
        <v>93.3</v>
      </c>
      <c r="E4639" s="4">
        <v>7515</v>
      </c>
      <c r="F4639">
        <f t="shared" si="144"/>
        <v>4</v>
      </c>
      <c r="G4639" s="6">
        <f t="shared" si="145"/>
        <v>1.7099397688077311</v>
      </c>
      <c r="H4639" s="4">
        <f>E4639*G4639*Inputs!$B$4/SUMPRODUCT($E$5:$E$6785,$G$5:$G$6785)</f>
        <v>5935.6968262601822</v>
      </c>
    </row>
    <row r="4640" spans="1:8" x14ac:dyDescent="0.2">
      <c r="A4640" s="167" t="s">
        <v>805</v>
      </c>
      <c r="B4640" s="163" t="s">
        <v>6433</v>
      </c>
      <c r="C4640" s="164" t="s">
        <v>6434</v>
      </c>
      <c r="D4640">
        <v>79.400000000000006</v>
      </c>
      <c r="E4640" s="4">
        <v>8097</v>
      </c>
      <c r="F4640">
        <f t="shared" si="144"/>
        <v>3</v>
      </c>
      <c r="G4640" s="6">
        <f t="shared" si="145"/>
        <v>1.4299489790507947</v>
      </c>
      <c r="H4640" s="4">
        <f>E4640*G4640*Inputs!$B$4/SUMPRODUCT($E$5:$E$6785,$G$5:$G$6785)</f>
        <v>5348.1871231190617</v>
      </c>
    </row>
    <row r="4641" spans="1:8" x14ac:dyDescent="0.2">
      <c r="A4641" s="167" t="s">
        <v>805</v>
      </c>
      <c r="B4641" s="163" t="s">
        <v>6435</v>
      </c>
      <c r="C4641" s="164" t="s">
        <v>6436</v>
      </c>
      <c r="D4641">
        <v>136</v>
      </c>
      <c r="E4641" s="4">
        <v>8502</v>
      </c>
      <c r="F4641">
        <f t="shared" si="144"/>
        <v>7</v>
      </c>
      <c r="G4641" s="6">
        <f t="shared" si="145"/>
        <v>2.9238940129502371</v>
      </c>
      <c r="H4641" s="4">
        <f>E4641*G4641*Inputs!$B$4/SUMPRODUCT($E$5:$E$6785,$G$5:$G$6785)</f>
        <v>11482.716416232419</v>
      </c>
    </row>
    <row r="4642" spans="1:8" x14ac:dyDescent="0.2">
      <c r="A4642" s="167" t="s">
        <v>805</v>
      </c>
      <c r="B4642" s="163" t="s">
        <v>6437</v>
      </c>
      <c r="C4642" s="164" t="s">
        <v>6438</v>
      </c>
      <c r="D4642">
        <v>91.8</v>
      </c>
      <c r="E4642" s="4">
        <v>5650</v>
      </c>
      <c r="F4642">
        <f t="shared" si="144"/>
        <v>4</v>
      </c>
      <c r="G4642" s="6">
        <f t="shared" si="145"/>
        <v>1.7099397688077311</v>
      </c>
      <c r="H4642" s="4">
        <f>E4642*G4642*Inputs!$B$4/SUMPRODUCT($E$5:$E$6785,$G$5:$G$6785)</f>
        <v>4462.6330097631435</v>
      </c>
    </row>
    <row r="4643" spans="1:8" x14ac:dyDescent="0.2">
      <c r="A4643" s="167" t="s">
        <v>805</v>
      </c>
      <c r="B4643" s="163" t="s">
        <v>6439</v>
      </c>
      <c r="C4643" s="164" t="s">
        <v>6440</v>
      </c>
      <c r="D4643">
        <v>139.30000000000001</v>
      </c>
      <c r="E4643" s="4">
        <v>7563</v>
      </c>
      <c r="F4643">
        <f t="shared" si="144"/>
        <v>8</v>
      </c>
      <c r="G4643" s="6">
        <f t="shared" si="145"/>
        <v>3.4964063234208851</v>
      </c>
      <c r="H4643" s="4">
        <f>E4643*G4643*Inputs!$B$4/SUMPRODUCT($E$5:$E$6785,$G$5:$G$6785)</f>
        <v>12214.562333110334</v>
      </c>
    </row>
    <row r="4644" spans="1:8" x14ac:dyDescent="0.2">
      <c r="A4644" s="167" t="s">
        <v>805</v>
      </c>
      <c r="B4644" s="163" t="s">
        <v>6441</v>
      </c>
      <c r="C4644" s="164" t="s">
        <v>6442</v>
      </c>
      <c r="D4644">
        <v>153.19999999999999</v>
      </c>
      <c r="E4644" s="4">
        <v>8180</v>
      </c>
      <c r="F4644">
        <f t="shared" si="144"/>
        <v>9</v>
      </c>
      <c r="G4644" s="6">
        <f t="shared" si="145"/>
        <v>4.1810192586709229</v>
      </c>
      <c r="H4644" s="4">
        <f>E4644*G4644*Inputs!$B$4/SUMPRODUCT($E$5:$E$6785,$G$5:$G$6785)</f>
        <v>15797.828120427268</v>
      </c>
    </row>
    <row r="4645" spans="1:8" x14ac:dyDescent="0.2">
      <c r="A4645" s="167" t="s">
        <v>805</v>
      </c>
      <c r="B4645" s="163" t="s">
        <v>6443</v>
      </c>
      <c r="C4645" s="164" t="s">
        <v>6444</v>
      </c>
      <c r="D4645">
        <v>78.7</v>
      </c>
      <c r="E4645" s="4">
        <v>7082</v>
      </c>
      <c r="F4645">
        <f t="shared" si="144"/>
        <v>3</v>
      </c>
      <c r="G4645" s="6">
        <f t="shared" si="145"/>
        <v>1.4299489790507947</v>
      </c>
      <c r="H4645" s="4">
        <f>E4645*G4645*Inputs!$B$4/SUMPRODUCT($E$5:$E$6785,$G$5:$G$6785)</f>
        <v>4677.7647531096936</v>
      </c>
    </row>
    <row r="4646" spans="1:8" x14ac:dyDescent="0.2">
      <c r="A4646" s="167" t="s">
        <v>805</v>
      </c>
      <c r="B4646" s="163" t="s">
        <v>6445</v>
      </c>
      <c r="C4646" s="164" t="s">
        <v>6446</v>
      </c>
      <c r="D4646">
        <v>82.9</v>
      </c>
      <c r="E4646" s="4">
        <v>11569</v>
      </c>
      <c r="F4646">
        <f t="shared" si="144"/>
        <v>3</v>
      </c>
      <c r="G4646" s="6">
        <f t="shared" si="145"/>
        <v>1.4299489790507947</v>
      </c>
      <c r="H4646" s="4">
        <f>E4646*G4646*Inputs!$B$4/SUMPRODUCT($E$5:$E$6785,$G$5:$G$6785)</f>
        <v>7641.4939888062772</v>
      </c>
    </row>
    <row r="4647" spans="1:8" x14ac:dyDescent="0.2">
      <c r="A4647" s="167" t="s">
        <v>805</v>
      </c>
      <c r="B4647" s="163" t="s">
        <v>6447</v>
      </c>
      <c r="C4647" s="164" t="s">
        <v>6448</v>
      </c>
      <c r="D4647">
        <v>140.80000000000001</v>
      </c>
      <c r="E4647" s="4">
        <v>8019</v>
      </c>
      <c r="F4647">
        <f t="shared" si="144"/>
        <v>8</v>
      </c>
      <c r="G4647" s="6">
        <f t="shared" si="145"/>
        <v>3.4964063234208851</v>
      </c>
      <c r="H4647" s="4">
        <f>E4647*G4647*Inputs!$B$4/SUMPRODUCT($E$5:$E$6785,$G$5:$G$6785)</f>
        <v>12951.021466245113</v>
      </c>
    </row>
    <row r="4648" spans="1:8" x14ac:dyDescent="0.2">
      <c r="A4648" s="167" t="s">
        <v>805</v>
      </c>
      <c r="B4648" s="163" t="s">
        <v>6449</v>
      </c>
      <c r="C4648" s="164" t="s">
        <v>6450</v>
      </c>
      <c r="D4648">
        <v>125</v>
      </c>
      <c r="E4648" s="4">
        <v>8443</v>
      </c>
      <c r="F4648">
        <f t="shared" si="144"/>
        <v>7</v>
      </c>
      <c r="G4648" s="6">
        <f t="shared" si="145"/>
        <v>2.9238940129502371</v>
      </c>
      <c r="H4648" s="4">
        <f>E4648*G4648*Inputs!$B$4/SUMPRODUCT($E$5:$E$6785,$G$5:$G$6785)</f>
        <v>11403.031604593074</v>
      </c>
    </row>
    <row r="4649" spans="1:8" x14ac:dyDescent="0.2">
      <c r="A4649" s="167" t="s">
        <v>805</v>
      </c>
      <c r="B4649" s="163" t="s">
        <v>6451</v>
      </c>
      <c r="C4649" s="164" t="s">
        <v>6452</v>
      </c>
      <c r="D4649">
        <v>71.599999999999994</v>
      </c>
      <c r="E4649" s="4">
        <v>9381</v>
      </c>
      <c r="F4649">
        <f t="shared" si="144"/>
        <v>2</v>
      </c>
      <c r="G4649" s="6">
        <f t="shared" si="145"/>
        <v>1.195804741189294</v>
      </c>
      <c r="H4649" s="4">
        <f>E4649*G4649*Inputs!$B$4/SUMPRODUCT($E$5:$E$6785,$G$5:$G$6785)</f>
        <v>5181.6887160730066</v>
      </c>
    </row>
    <row r="4650" spans="1:8" x14ac:dyDescent="0.2">
      <c r="A4650" s="167" t="s">
        <v>805</v>
      </c>
      <c r="B4650" s="163" t="s">
        <v>6453</v>
      </c>
      <c r="C4650" s="164" t="s">
        <v>12119</v>
      </c>
      <c r="D4650">
        <v>128.6</v>
      </c>
      <c r="E4650" s="4">
        <v>8545</v>
      </c>
      <c r="F4650">
        <f t="shared" si="144"/>
        <v>7</v>
      </c>
      <c r="G4650" s="6">
        <f t="shared" si="145"/>
        <v>2.9238940129502371</v>
      </c>
      <c r="H4650" s="4">
        <f>E4650*G4650*Inputs!$B$4/SUMPRODUCT($E$5:$E$6785,$G$5:$G$6785)</f>
        <v>11540.791787427195</v>
      </c>
    </row>
    <row r="4651" spans="1:8" x14ac:dyDescent="0.2">
      <c r="A4651" s="167" t="s">
        <v>805</v>
      </c>
      <c r="B4651" s="163" t="s">
        <v>12120</v>
      </c>
      <c r="C4651" s="164" t="s">
        <v>12121</v>
      </c>
      <c r="D4651">
        <v>92.8</v>
      </c>
      <c r="E4651" s="4">
        <v>5751</v>
      </c>
      <c r="F4651">
        <f t="shared" si="144"/>
        <v>4</v>
      </c>
      <c r="G4651" s="6">
        <f t="shared" si="145"/>
        <v>1.7099397688077311</v>
      </c>
      <c r="H4651" s="4">
        <f>E4651*G4651*Inputs!$B$4/SUMPRODUCT($E$5:$E$6785,$G$5:$G$6785)</f>
        <v>4542.4075113536001</v>
      </c>
    </row>
    <row r="4652" spans="1:8" x14ac:dyDescent="0.2">
      <c r="A4652" s="167" t="s">
        <v>805</v>
      </c>
      <c r="B4652" s="163" t="s">
        <v>12122</v>
      </c>
      <c r="C4652" s="164" t="s">
        <v>12123</v>
      </c>
      <c r="D4652">
        <v>96</v>
      </c>
      <c r="E4652" s="4">
        <v>5621</v>
      </c>
      <c r="F4652">
        <f t="shared" si="144"/>
        <v>4</v>
      </c>
      <c r="G4652" s="6">
        <f t="shared" si="145"/>
        <v>1.7099397688077311</v>
      </c>
      <c r="H4652" s="4">
        <f>E4652*G4652*Inputs!$B$4/SUMPRODUCT($E$5:$E$6785,$G$5:$G$6785)</f>
        <v>4439.7274598015283</v>
      </c>
    </row>
    <row r="4653" spans="1:8" x14ac:dyDescent="0.2">
      <c r="A4653" s="167" t="s">
        <v>805</v>
      </c>
      <c r="B4653" s="163" t="s">
        <v>12124</v>
      </c>
      <c r="C4653" s="164" t="s">
        <v>12125</v>
      </c>
      <c r="D4653">
        <v>65.599999999999994</v>
      </c>
      <c r="E4653" s="4">
        <v>6908</v>
      </c>
      <c r="F4653">
        <f t="shared" si="144"/>
        <v>2</v>
      </c>
      <c r="G4653" s="6">
        <f t="shared" si="145"/>
        <v>1.195804741189294</v>
      </c>
      <c r="H4653" s="4">
        <f>E4653*G4653*Inputs!$B$4/SUMPRODUCT($E$5:$E$6785,$G$5:$G$6785)</f>
        <v>3815.7025531001309</v>
      </c>
    </row>
    <row r="4654" spans="1:8" x14ac:dyDescent="0.2">
      <c r="A4654" s="167" t="s">
        <v>805</v>
      </c>
      <c r="B4654" s="163" t="s">
        <v>12126</v>
      </c>
      <c r="C4654" s="164" t="s">
        <v>12127</v>
      </c>
      <c r="D4654">
        <v>105.3</v>
      </c>
      <c r="E4654" s="4">
        <v>9129</v>
      </c>
      <c r="F4654">
        <f t="shared" si="144"/>
        <v>5</v>
      </c>
      <c r="G4654" s="6">
        <f t="shared" si="145"/>
        <v>2.0447540826884101</v>
      </c>
      <c r="H4654" s="4">
        <f>E4654*G4654*Inputs!$B$4/SUMPRODUCT($E$5:$E$6785,$G$5:$G$6785)</f>
        <v>8622.3610382506959</v>
      </c>
    </row>
    <row r="4655" spans="1:8" x14ac:dyDescent="0.2">
      <c r="A4655" s="167" t="s">
        <v>805</v>
      </c>
      <c r="B4655" s="163" t="s">
        <v>12128</v>
      </c>
      <c r="C4655" s="164" t="s">
        <v>12129</v>
      </c>
      <c r="D4655">
        <v>77.7</v>
      </c>
      <c r="E4655" s="4">
        <v>7553</v>
      </c>
      <c r="F4655">
        <f t="shared" si="144"/>
        <v>3</v>
      </c>
      <c r="G4655" s="6">
        <f t="shared" si="145"/>
        <v>1.4299489790507947</v>
      </c>
      <c r="H4655" s="4">
        <f>E4655*G4655*Inputs!$B$4/SUMPRODUCT($E$5:$E$6785,$G$5:$G$6785)</f>
        <v>4988.8671533800498</v>
      </c>
    </row>
    <row r="4656" spans="1:8" x14ac:dyDescent="0.2">
      <c r="A4656" s="167" t="s">
        <v>805</v>
      </c>
      <c r="B4656" s="163" t="s">
        <v>12130</v>
      </c>
      <c r="C4656" s="164" t="s">
        <v>12131</v>
      </c>
      <c r="D4656">
        <v>56.8</v>
      </c>
      <c r="E4656" s="4">
        <v>6485</v>
      </c>
      <c r="F4656">
        <f t="shared" si="144"/>
        <v>1</v>
      </c>
      <c r="G4656" s="6">
        <f t="shared" si="145"/>
        <v>1</v>
      </c>
      <c r="H4656" s="4">
        <f>E4656*G4656*Inputs!$B$4/SUMPRODUCT($E$5:$E$6785,$G$5:$G$6785)</f>
        <v>2995.5177210242155</v>
      </c>
    </row>
    <row r="4657" spans="1:8" x14ac:dyDescent="0.2">
      <c r="A4657" s="167" t="s">
        <v>805</v>
      </c>
      <c r="B4657" s="163" t="s">
        <v>12132</v>
      </c>
      <c r="C4657" s="164" t="s">
        <v>12133</v>
      </c>
      <c r="D4657">
        <v>77.7</v>
      </c>
      <c r="E4657" s="4">
        <v>6758</v>
      </c>
      <c r="F4657">
        <f t="shared" si="144"/>
        <v>3</v>
      </c>
      <c r="G4657" s="6">
        <f t="shared" si="145"/>
        <v>1.4299489790507947</v>
      </c>
      <c r="H4657" s="4">
        <f>E4657*G4657*Inputs!$B$4/SUMPRODUCT($E$5:$E$6785,$G$5:$G$6785)</f>
        <v>4463.7580064269014</v>
      </c>
    </row>
    <row r="4658" spans="1:8" x14ac:dyDescent="0.2">
      <c r="A4658" s="167" t="s">
        <v>805</v>
      </c>
      <c r="B4658" s="163" t="s">
        <v>12134</v>
      </c>
      <c r="C4658" s="164" t="s">
        <v>12135</v>
      </c>
      <c r="D4658">
        <v>89.5</v>
      </c>
      <c r="E4658" s="4">
        <v>11074</v>
      </c>
      <c r="F4658">
        <f t="shared" si="144"/>
        <v>4</v>
      </c>
      <c r="G4658" s="6">
        <f t="shared" si="145"/>
        <v>1.7099397688077311</v>
      </c>
      <c r="H4658" s="4">
        <f>E4658*G4658*Inputs!$B$4/SUMPRODUCT($E$5:$E$6785,$G$5:$G$6785)</f>
        <v>8746.7606991357625</v>
      </c>
    </row>
    <row r="4659" spans="1:8" x14ac:dyDescent="0.2">
      <c r="A4659" s="167" t="s">
        <v>805</v>
      </c>
      <c r="B4659" s="163" t="s">
        <v>12136</v>
      </c>
      <c r="C4659" s="164" t="s">
        <v>12137</v>
      </c>
      <c r="D4659">
        <v>107</v>
      </c>
      <c r="E4659" s="4">
        <v>7793</v>
      </c>
      <c r="F4659">
        <f t="shared" si="144"/>
        <v>5</v>
      </c>
      <c r="G4659" s="6">
        <f t="shared" si="145"/>
        <v>2.0447540826884101</v>
      </c>
      <c r="H4659" s="4">
        <f>E4659*G4659*Inputs!$B$4/SUMPRODUCT($E$5:$E$6785,$G$5:$G$6785)</f>
        <v>7360.5060325432869</v>
      </c>
    </row>
    <row r="4660" spans="1:8" x14ac:dyDescent="0.2">
      <c r="A4660" s="167" t="s">
        <v>805</v>
      </c>
      <c r="B4660" s="163" t="s">
        <v>12138</v>
      </c>
      <c r="C4660" s="164" t="s">
        <v>12139</v>
      </c>
      <c r="D4660">
        <v>103.2</v>
      </c>
      <c r="E4660" s="4">
        <v>10848</v>
      </c>
      <c r="F4660">
        <f t="shared" si="144"/>
        <v>5</v>
      </c>
      <c r="G4660" s="6">
        <f t="shared" si="145"/>
        <v>2.0447540826884101</v>
      </c>
      <c r="H4660" s="4">
        <f>E4660*G4660*Inputs!$B$4/SUMPRODUCT($E$5:$E$6785,$G$5:$G$6785)</f>
        <v>10245.960405624222</v>
      </c>
    </row>
    <row r="4661" spans="1:8" x14ac:dyDescent="0.2">
      <c r="A4661" s="167" t="s">
        <v>805</v>
      </c>
      <c r="B4661" s="163" t="s">
        <v>12140</v>
      </c>
      <c r="C4661" s="164" t="s">
        <v>12141</v>
      </c>
      <c r="D4661">
        <v>70.900000000000006</v>
      </c>
      <c r="E4661" s="4">
        <v>6756</v>
      </c>
      <c r="F4661">
        <f t="shared" si="144"/>
        <v>2</v>
      </c>
      <c r="G4661" s="6">
        <f t="shared" si="145"/>
        <v>1.195804741189294</v>
      </c>
      <c r="H4661" s="4">
        <f>E4661*G4661*Inputs!$B$4/SUMPRODUCT($E$5:$E$6785,$G$5:$G$6785)</f>
        <v>3731.7438402930638</v>
      </c>
    </row>
    <row r="4662" spans="1:8" x14ac:dyDescent="0.2">
      <c r="A4662" s="167" t="s">
        <v>805</v>
      </c>
      <c r="B4662" s="163" t="s">
        <v>12142</v>
      </c>
      <c r="C4662" s="164" t="s">
        <v>12143</v>
      </c>
      <c r="D4662">
        <v>70.7</v>
      </c>
      <c r="E4662" s="4">
        <v>6499</v>
      </c>
      <c r="F4662">
        <f t="shared" si="144"/>
        <v>2</v>
      </c>
      <c r="G4662" s="6">
        <f t="shared" si="145"/>
        <v>1.195804741189294</v>
      </c>
      <c r="H4662" s="4">
        <f>E4662*G4662*Inputs!$B$4/SUMPRODUCT($E$5:$E$6785,$G$5:$G$6785)</f>
        <v>3589.7873324547991</v>
      </c>
    </row>
    <row r="4663" spans="1:8" x14ac:dyDescent="0.2">
      <c r="A4663" s="167" t="s">
        <v>805</v>
      </c>
      <c r="B4663" s="163" t="s">
        <v>12144</v>
      </c>
      <c r="C4663" s="164" t="s">
        <v>12145</v>
      </c>
      <c r="D4663">
        <v>80.5</v>
      </c>
      <c r="E4663" s="4">
        <v>6331</v>
      </c>
      <c r="F4663">
        <f t="shared" si="144"/>
        <v>3</v>
      </c>
      <c r="G4663" s="6">
        <f t="shared" si="145"/>
        <v>1.4299489790507947</v>
      </c>
      <c r="H4663" s="4">
        <f>E4663*G4663*Inputs!$B$4/SUMPRODUCT($E$5:$E$6785,$G$5:$G$6785)</f>
        <v>4181.718250767788</v>
      </c>
    </row>
    <row r="4664" spans="1:8" x14ac:dyDescent="0.2">
      <c r="A4664" s="167" t="s">
        <v>805</v>
      </c>
      <c r="B4664" s="163" t="s">
        <v>12146</v>
      </c>
      <c r="C4664" s="164" t="s">
        <v>12147</v>
      </c>
      <c r="D4664">
        <v>73.900000000000006</v>
      </c>
      <c r="E4664" s="4">
        <v>6189</v>
      </c>
      <c r="F4664">
        <f t="shared" si="144"/>
        <v>2</v>
      </c>
      <c r="G4664" s="6">
        <f t="shared" si="145"/>
        <v>1.195804741189294</v>
      </c>
      <c r="H4664" s="4">
        <f>E4664*G4664*Inputs!$B$4/SUMPRODUCT($E$5:$E$6785,$G$5:$G$6785)</f>
        <v>3418.5557471245961</v>
      </c>
    </row>
    <row r="4665" spans="1:8" x14ac:dyDescent="0.2">
      <c r="A4665" s="167" t="s">
        <v>805</v>
      </c>
      <c r="B4665" s="163" t="s">
        <v>12148</v>
      </c>
      <c r="C4665" s="164" t="s">
        <v>12149</v>
      </c>
      <c r="D4665">
        <v>87</v>
      </c>
      <c r="E4665" s="4">
        <v>7991</v>
      </c>
      <c r="F4665">
        <f t="shared" si="144"/>
        <v>4</v>
      </c>
      <c r="G4665" s="6">
        <f t="shared" si="145"/>
        <v>1.7099397688077311</v>
      </c>
      <c r="H4665" s="4">
        <f>E4665*G4665*Inputs!$B$4/SUMPRODUCT($E$5:$E$6785,$G$5:$G$6785)</f>
        <v>6311.6637842508471</v>
      </c>
    </row>
    <row r="4666" spans="1:8" x14ac:dyDescent="0.2">
      <c r="A4666" s="167" t="s">
        <v>805</v>
      </c>
      <c r="B4666" s="163" t="s">
        <v>12150</v>
      </c>
      <c r="C4666" s="164" t="s">
        <v>12151</v>
      </c>
      <c r="D4666">
        <v>90</v>
      </c>
      <c r="E4666" s="4">
        <v>5911</v>
      </c>
      <c r="F4666">
        <f t="shared" si="144"/>
        <v>4</v>
      </c>
      <c r="G4666" s="6">
        <f t="shared" si="145"/>
        <v>1.7099397688077311</v>
      </c>
      <c r="H4666" s="4">
        <f>E4666*G4666*Inputs!$B$4/SUMPRODUCT($E$5:$E$6785,$G$5:$G$6785)</f>
        <v>4668.7829594176892</v>
      </c>
    </row>
    <row r="4667" spans="1:8" x14ac:dyDescent="0.2">
      <c r="A4667" s="167" t="s">
        <v>805</v>
      </c>
      <c r="B4667" s="163" t="s">
        <v>12152</v>
      </c>
      <c r="C4667" s="164" t="s">
        <v>12153</v>
      </c>
      <c r="D4667">
        <v>84.4</v>
      </c>
      <c r="E4667" s="4">
        <v>6472</v>
      </c>
      <c r="F4667">
        <f t="shared" si="144"/>
        <v>3</v>
      </c>
      <c r="G4667" s="6">
        <f t="shared" si="145"/>
        <v>1.4299489790507947</v>
      </c>
      <c r="H4667" s="4">
        <f>E4667*G4667*Inputs!$B$4/SUMPRODUCT($E$5:$E$6785,$G$5:$G$6785)</f>
        <v>4274.850816453818</v>
      </c>
    </row>
    <row r="4668" spans="1:8" x14ac:dyDescent="0.2">
      <c r="A4668" s="167" t="s">
        <v>805</v>
      </c>
      <c r="B4668" s="163" t="s">
        <v>12154</v>
      </c>
      <c r="C4668" s="164" t="s">
        <v>12155</v>
      </c>
      <c r="D4668">
        <v>90.2</v>
      </c>
      <c r="E4668" s="4">
        <v>6598</v>
      </c>
      <c r="F4668">
        <f t="shared" si="144"/>
        <v>4</v>
      </c>
      <c r="G4668" s="6">
        <f t="shared" si="145"/>
        <v>1.7099397688077311</v>
      </c>
      <c r="H4668" s="4">
        <f>E4668*G4668*Inputs!$B$4/SUMPRODUCT($E$5:$E$6785,$G$5:$G$6785)</f>
        <v>5211.4075395428717</v>
      </c>
    </row>
    <row r="4669" spans="1:8" x14ac:dyDescent="0.2">
      <c r="A4669" s="167" t="s">
        <v>805</v>
      </c>
      <c r="B4669" s="163" t="s">
        <v>192</v>
      </c>
      <c r="C4669" s="164" t="s">
        <v>193</v>
      </c>
      <c r="D4669">
        <v>78.900000000000006</v>
      </c>
      <c r="E4669" s="4">
        <v>8459</v>
      </c>
      <c r="F4669">
        <f t="shared" si="144"/>
        <v>3</v>
      </c>
      <c r="G4669" s="6">
        <f t="shared" si="145"/>
        <v>1.4299489790507947</v>
      </c>
      <c r="H4669" s="4">
        <f>E4669*G4669*Inputs!$B$4/SUMPRODUCT($E$5:$E$6785,$G$5:$G$6785)</f>
        <v>5587.2934265115655</v>
      </c>
    </row>
    <row r="4670" spans="1:8" x14ac:dyDescent="0.2">
      <c r="A4670" s="167" t="s">
        <v>805</v>
      </c>
      <c r="B4670" s="163" t="s">
        <v>194</v>
      </c>
      <c r="C4670" s="164" t="s">
        <v>195</v>
      </c>
      <c r="D4670">
        <v>84</v>
      </c>
      <c r="E4670" s="4">
        <v>11593</v>
      </c>
      <c r="F4670">
        <f t="shared" si="144"/>
        <v>3</v>
      </c>
      <c r="G4670" s="6">
        <f t="shared" si="145"/>
        <v>1.4299489790507947</v>
      </c>
      <c r="H4670" s="4">
        <f>E4670*G4670*Inputs!$B$4/SUMPRODUCT($E$5:$E$6785,$G$5:$G$6785)</f>
        <v>7657.3463404124086</v>
      </c>
    </row>
    <row r="4671" spans="1:8" x14ac:dyDescent="0.2">
      <c r="A4671" s="167" t="s">
        <v>805</v>
      </c>
      <c r="B4671" s="163" t="s">
        <v>196</v>
      </c>
      <c r="C4671" s="164" t="s">
        <v>197</v>
      </c>
      <c r="D4671">
        <v>96.8</v>
      </c>
      <c r="E4671" s="4">
        <v>10124</v>
      </c>
      <c r="F4671">
        <f t="shared" si="144"/>
        <v>4</v>
      </c>
      <c r="G4671" s="6">
        <f t="shared" si="145"/>
        <v>1.7099397688077311</v>
      </c>
      <c r="H4671" s="4">
        <f>E4671*G4671*Inputs!$B$4/SUMPRODUCT($E$5:$E$6785,$G$5:$G$6785)</f>
        <v>7996.4064762552343</v>
      </c>
    </row>
    <row r="4672" spans="1:8" x14ac:dyDescent="0.2">
      <c r="A4672" s="167" t="s">
        <v>805</v>
      </c>
      <c r="B4672" s="163" t="s">
        <v>198</v>
      </c>
      <c r="C4672" s="164" t="s">
        <v>199</v>
      </c>
      <c r="D4672">
        <v>55.8</v>
      </c>
      <c r="E4672" s="4">
        <v>8475</v>
      </c>
      <c r="F4672">
        <f t="shared" si="144"/>
        <v>1</v>
      </c>
      <c r="G4672" s="6">
        <f t="shared" si="145"/>
        <v>1</v>
      </c>
      <c r="H4672" s="4">
        <f>E4672*G4672*Inputs!$B$4/SUMPRODUCT($E$5:$E$6785,$G$5:$G$6785)</f>
        <v>3914.7282475991096</v>
      </c>
    </row>
    <row r="4673" spans="1:8" x14ac:dyDescent="0.2">
      <c r="A4673" s="167" t="s">
        <v>805</v>
      </c>
      <c r="B4673" s="163" t="s">
        <v>200</v>
      </c>
      <c r="C4673" s="164" t="s">
        <v>201</v>
      </c>
      <c r="D4673">
        <v>58.4</v>
      </c>
      <c r="E4673" s="4">
        <v>6555</v>
      </c>
      <c r="F4673">
        <f t="shared" si="144"/>
        <v>1</v>
      </c>
      <c r="G4673" s="6">
        <f t="shared" si="145"/>
        <v>1</v>
      </c>
      <c r="H4673" s="4">
        <f>E4673*G4673*Inputs!$B$4/SUMPRODUCT($E$5:$E$6785,$G$5:$G$6785)</f>
        <v>3027.851759647453</v>
      </c>
    </row>
    <row r="4674" spans="1:8" x14ac:dyDescent="0.2">
      <c r="A4674" s="167" t="s">
        <v>805</v>
      </c>
      <c r="B4674" s="163" t="s">
        <v>202</v>
      </c>
      <c r="C4674" s="164" t="s">
        <v>203</v>
      </c>
      <c r="D4674">
        <v>80.099999999999994</v>
      </c>
      <c r="E4674" s="4">
        <v>12620</v>
      </c>
      <c r="F4674">
        <f t="shared" si="144"/>
        <v>3</v>
      </c>
      <c r="G4674" s="6">
        <f t="shared" si="145"/>
        <v>1.4299489790507947</v>
      </c>
      <c r="H4674" s="4">
        <f>E4674*G4674*Inputs!$B$4/SUMPRODUCT($E$5:$E$6785,$G$5:$G$6785)</f>
        <v>8335.6948862248428</v>
      </c>
    </row>
    <row r="4675" spans="1:8" x14ac:dyDescent="0.2">
      <c r="A4675" s="167" t="s">
        <v>805</v>
      </c>
      <c r="B4675" s="163" t="s">
        <v>204</v>
      </c>
      <c r="C4675" s="164" t="s">
        <v>6219</v>
      </c>
      <c r="D4675">
        <v>68.099999999999994</v>
      </c>
      <c r="E4675" s="4">
        <v>6228</v>
      </c>
      <c r="F4675">
        <f t="shared" si="144"/>
        <v>2</v>
      </c>
      <c r="G4675" s="6">
        <f t="shared" si="145"/>
        <v>1.195804741189294</v>
      </c>
      <c r="H4675" s="4">
        <f>E4675*G4675*Inputs!$B$4/SUMPRODUCT($E$5:$E$6785,$G$5:$G$6785)</f>
        <v>3440.0977852790411</v>
      </c>
    </row>
    <row r="4676" spans="1:8" x14ac:dyDescent="0.2">
      <c r="A4676" s="167" t="s">
        <v>805</v>
      </c>
      <c r="B4676" s="163" t="s">
        <v>12081</v>
      </c>
      <c r="C4676" s="164" t="s">
        <v>12082</v>
      </c>
      <c r="D4676">
        <v>81</v>
      </c>
      <c r="E4676" s="4">
        <v>12083</v>
      </c>
      <c r="F4676">
        <f t="shared" si="144"/>
        <v>3</v>
      </c>
      <c r="G4676" s="6">
        <f t="shared" si="145"/>
        <v>1.4299489790507947</v>
      </c>
      <c r="H4676" s="4">
        <f>E4676*G4676*Inputs!$B$4/SUMPRODUCT($E$5:$E$6785,$G$5:$G$6785)</f>
        <v>7980.9985190376219</v>
      </c>
    </row>
    <row r="4677" spans="1:8" x14ac:dyDescent="0.2">
      <c r="A4677" s="167" t="s">
        <v>805</v>
      </c>
      <c r="B4677" s="163" t="s">
        <v>12083</v>
      </c>
      <c r="C4677" s="164" t="s">
        <v>12084</v>
      </c>
      <c r="D4677">
        <v>113.8</v>
      </c>
      <c r="E4677" s="4">
        <v>5416</v>
      </c>
      <c r="F4677">
        <f t="shared" si="144"/>
        <v>6</v>
      </c>
      <c r="G4677" s="6">
        <f t="shared" si="145"/>
        <v>2.4451266266449672</v>
      </c>
      <c r="H4677" s="4">
        <f>E4677*G4677*Inputs!$B$4/SUMPRODUCT($E$5:$E$6785,$G$5:$G$6785)</f>
        <v>6117.0484933947992</v>
      </c>
    </row>
    <row r="4678" spans="1:8" x14ac:dyDescent="0.2">
      <c r="A4678" s="167" t="s">
        <v>805</v>
      </c>
      <c r="B4678" s="163" t="s">
        <v>12085</v>
      </c>
      <c r="C4678" s="164" t="s">
        <v>12086</v>
      </c>
      <c r="D4678">
        <v>113.1</v>
      </c>
      <c r="E4678" s="4">
        <v>8596</v>
      </c>
      <c r="F4678">
        <f t="shared" ref="F4678:F4741" si="146">VLOOKUP(D4678,$K$5:$L$15,2)</f>
        <v>6</v>
      </c>
      <c r="G4678" s="6">
        <f t="shared" ref="G4678:G4741" si="147">VLOOKUP(F4678,$L$5:$M$15,2,0)</f>
        <v>2.4451266266449672</v>
      </c>
      <c r="H4678" s="4">
        <f>E4678*G4678*Inputs!$B$4/SUMPRODUCT($E$5:$E$6785,$G$5:$G$6785)</f>
        <v>9708.6685467543757</v>
      </c>
    </row>
    <row r="4679" spans="1:8" x14ac:dyDescent="0.2">
      <c r="A4679" s="167" t="s">
        <v>9793</v>
      </c>
      <c r="B4679" s="163" t="s">
        <v>9791</v>
      </c>
      <c r="C4679" s="164" t="s">
        <v>9792</v>
      </c>
      <c r="D4679">
        <v>89.1</v>
      </c>
      <c r="E4679" s="4">
        <v>7483</v>
      </c>
      <c r="F4679">
        <f t="shared" si="146"/>
        <v>4</v>
      </c>
      <c r="G4679" s="6">
        <f t="shared" si="147"/>
        <v>1.7099397688077311</v>
      </c>
      <c r="H4679" s="4">
        <f>E4679*G4679*Inputs!$B$4/SUMPRODUCT($E$5:$E$6785,$G$5:$G$6785)</f>
        <v>5910.4217366473649</v>
      </c>
    </row>
    <row r="4680" spans="1:8" x14ac:dyDescent="0.2">
      <c r="A4680" s="167" t="s">
        <v>9793</v>
      </c>
      <c r="B4680" s="163" t="s">
        <v>9794</v>
      </c>
      <c r="C4680" s="164" t="s">
        <v>9746</v>
      </c>
      <c r="D4680">
        <v>58.8</v>
      </c>
      <c r="E4680" s="4">
        <v>8047</v>
      </c>
      <c r="F4680">
        <f t="shared" si="146"/>
        <v>1</v>
      </c>
      <c r="G4680" s="6">
        <f t="shared" si="147"/>
        <v>1</v>
      </c>
      <c r="H4680" s="4">
        <f>E4680*G4680*Inputs!$B$4/SUMPRODUCT($E$5:$E$6785,$G$5:$G$6785)</f>
        <v>3717.0286971598862</v>
      </c>
    </row>
    <row r="4681" spans="1:8" x14ac:dyDescent="0.2">
      <c r="A4681" s="167" t="s">
        <v>9793</v>
      </c>
      <c r="B4681" s="163" t="s">
        <v>9747</v>
      </c>
      <c r="C4681" s="164" t="s">
        <v>9748</v>
      </c>
      <c r="D4681">
        <v>68.8</v>
      </c>
      <c r="E4681" s="4">
        <v>7191</v>
      </c>
      <c r="F4681">
        <f t="shared" si="146"/>
        <v>2</v>
      </c>
      <c r="G4681" s="6">
        <f t="shared" si="147"/>
        <v>1.195804741189294</v>
      </c>
      <c r="H4681" s="4">
        <f>E4681*G4681*Inputs!$B$4/SUMPRODUCT($E$5:$E$6785,$G$5:$G$6785)</f>
        <v>3972.0204197080257</v>
      </c>
    </row>
    <row r="4682" spans="1:8" x14ac:dyDescent="0.2">
      <c r="A4682" s="167" t="s">
        <v>9793</v>
      </c>
      <c r="B4682" s="163" t="s">
        <v>9749</v>
      </c>
      <c r="C4682" s="164" t="s">
        <v>9750</v>
      </c>
      <c r="D4682">
        <v>71.5</v>
      </c>
      <c r="E4682" s="4">
        <v>7429</v>
      </c>
      <c r="F4682">
        <f t="shared" si="146"/>
        <v>2</v>
      </c>
      <c r="G4682" s="6">
        <f t="shared" si="147"/>
        <v>1.195804741189294</v>
      </c>
      <c r="H4682" s="4">
        <f>E4682*G4682*Inputs!$B$4/SUMPRODUCT($E$5:$E$6785,$G$5:$G$6785)</f>
        <v>4103.4820884454066</v>
      </c>
    </row>
    <row r="4683" spans="1:8" x14ac:dyDescent="0.2">
      <c r="A4683" s="167" t="s">
        <v>9793</v>
      </c>
      <c r="B4683" s="163" t="s">
        <v>9751</v>
      </c>
      <c r="C4683" s="164" t="s">
        <v>9752</v>
      </c>
      <c r="D4683">
        <v>63.7</v>
      </c>
      <c r="E4683" s="4">
        <v>8177</v>
      </c>
      <c r="F4683">
        <f t="shared" si="146"/>
        <v>2</v>
      </c>
      <c r="G4683" s="6">
        <f t="shared" si="147"/>
        <v>1.195804741189294</v>
      </c>
      <c r="H4683" s="4">
        <f>E4683*G4683*Inputs!$B$4/SUMPRODUCT($E$5:$E$6785,$G$5:$G$6785)</f>
        <v>4516.647333048606</v>
      </c>
    </row>
    <row r="4684" spans="1:8" x14ac:dyDescent="0.2">
      <c r="A4684" s="167" t="s">
        <v>9793</v>
      </c>
      <c r="B4684" s="163" t="s">
        <v>9753</v>
      </c>
      <c r="C4684" s="164" t="s">
        <v>9754</v>
      </c>
      <c r="D4684">
        <v>62.7</v>
      </c>
      <c r="E4684" s="4">
        <v>6390</v>
      </c>
      <c r="F4684">
        <f t="shared" si="146"/>
        <v>2</v>
      </c>
      <c r="G4684" s="6">
        <f t="shared" si="147"/>
        <v>1.195804741189294</v>
      </c>
      <c r="H4684" s="4">
        <f>E4684*G4684*Inputs!$B$4/SUMPRODUCT($E$5:$E$6785,$G$5:$G$6785)</f>
        <v>3529.5800976128889</v>
      </c>
    </row>
    <row r="4685" spans="1:8" x14ac:dyDescent="0.2">
      <c r="A4685" s="167" t="s">
        <v>9793</v>
      </c>
      <c r="B4685" s="163" t="s">
        <v>9755</v>
      </c>
      <c r="C4685" s="164" t="s">
        <v>12536</v>
      </c>
      <c r="D4685">
        <v>142.6</v>
      </c>
      <c r="E4685" s="4">
        <v>10263</v>
      </c>
      <c r="F4685">
        <f t="shared" si="146"/>
        <v>8</v>
      </c>
      <c r="G4685" s="6">
        <f t="shared" si="147"/>
        <v>3.4964063234208851</v>
      </c>
      <c r="H4685" s="4">
        <f>E4685*G4685*Inputs!$B$4/SUMPRODUCT($E$5:$E$6785,$G$5:$G$6785)</f>
        <v>16575.175621408354</v>
      </c>
    </row>
    <row r="4686" spans="1:8" x14ac:dyDescent="0.2">
      <c r="A4686" s="167" t="s">
        <v>9793</v>
      </c>
      <c r="B4686" s="163" t="s">
        <v>12537</v>
      </c>
      <c r="C4686" s="164" t="s">
        <v>12538</v>
      </c>
      <c r="D4686">
        <v>86</v>
      </c>
      <c r="E4686" s="4">
        <v>7759</v>
      </c>
      <c r="F4686">
        <f t="shared" si="146"/>
        <v>3</v>
      </c>
      <c r="G4686" s="6">
        <f t="shared" si="147"/>
        <v>1.4299489790507947</v>
      </c>
      <c r="H4686" s="4">
        <f>E4686*G4686*Inputs!$B$4/SUMPRODUCT($E$5:$E$6785,$G$5:$G$6785)</f>
        <v>5124.933171332691</v>
      </c>
    </row>
    <row r="4687" spans="1:8" x14ac:dyDescent="0.2">
      <c r="A4687" s="167" t="s">
        <v>9793</v>
      </c>
      <c r="B4687" s="163" t="s">
        <v>12539</v>
      </c>
      <c r="C4687" s="164" t="s">
        <v>13504</v>
      </c>
      <c r="D4687">
        <v>118.6</v>
      </c>
      <c r="E4687" s="4">
        <v>6884</v>
      </c>
      <c r="F4687">
        <f t="shared" si="146"/>
        <v>6</v>
      </c>
      <c r="G4687" s="6">
        <f t="shared" si="147"/>
        <v>2.4451266266449672</v>
      </c>
      <c r="H4687" s="4">
        <f>E4687*G4687*Inputs!$B$4/SUMPRODUCT($E$5:$E$6785,$G$5:$G$6785)</f>
        <v>7775.0668073356355</v>
      </c>
    </row>
    <row r="4688" spans="1:8" x14ac:dyDescent="0.2">
      <c r="A4688" s="167" t="s">
        <v>9793</v>
      </c>
      <c r="B4688" s="163" t="s">
        <v>13505</v>
      </c>
      <c r="C4688" s="164" t="s">
        <v>13506</v>
      </c>
      <c r="D4688">
        <v>106.9</v>
      </c>
      <c r="E4688" s="4">
        <v>8520</v>
      </c>
      <c r="F4688">
        <f t="shared" si="146"/>
        <v>5</v>
      </c>
      <c r="G4688" s="6">
        <f t="shared" si="147"/>
        <v>2.0447540826884101</v>
      </c>
      <c r="H4688" s="4">
        <f>E4688*G4688*Inputs!$B$4/SUMPRODUCT($E$5:$E$6785,$G$5:$G$6785)</f>
        <v>8047.1591681340697</v>
      </c>
    </row>
    <row r="4689" spans="1:8" x14ac:dyDescent="0.2">
      <c r="A4689" s="167" t="s">
        <v>9793</v>
      </c>
      <c r="B4689" s="163" t="s">
        <v>13507</v>
      </c>
      <c r="C4689" s="164" t="s">
        <v>13508</v>
      </c>
      <c r="D4689">
        <v>88.7</v>
      </c>
      <c r="E4689" s="4">
        <v>6472</v>
      </c>
      <c r="F4689">
        <f t="shared" si="146"/>
        <v>4</v>
      </c>
      <c r="G4689" s="6">
        <f t="shared" si="147"/>
        <v>1.7099397688077311</v>
      </c>
      <c r="H4689" s="4">
        <f>E4689*G4689*Inputs!$B$4/SUMPRODUCT($E$5:$E$6785,$G$5:$G$6785)</f>
        <v>5111.8868741924016</v>
      </c>
    </row>
    <row r="4690" spans="1:8" x14ac:dyDescent="0.2">
      <c r="A4690" s="167" t="s">
        <v>9793</v>
      </c>
      <c r="B4690" s="163" t="s">
        <v>13509</v>
      </c>
      <c r="C4690" s="164" t="s">
        <v>13510</v>
      </c>
      <c r="D4690">
        <v>97.1</v>
      </c>
      <c r="E4690" s="4">
        <v>7718</v>
      </c>
      <c r="F4690">
        <f t="shared" si="146"/>
        <v>4</v>
      </c>
      <c r="G4690" s="6">
        <f t="shared" si="147"/>
        <v>1.7099397688077311</v>
      </c>
      <c r="H4690" s="4">
        <f>E4690*G4690*Inputs!$B$4/SUMPRODUCT($E$5:$E$6785,$G$5:$G$6785)</f>
        <v>6096.0356759914948</v>
      </c>
    </row>
    <row r="4691" spans="1:8" x14ac:dyDescent="0.2">
      <c r="A4691" s="167" t="s">
        <v>9793</v>
      </c>
      <c r="B4691" s="163" t="s">
        <v>13511</v>
      </c>
      <c r="C4691" s="164" t="s">
        <v>13512</v>
      </c>
      <c r="D4691">
        <v>114</v>
      </c>
      <c r="E4691" s="4">
        <v>7149</v>
      </c>
      <c r="F4691">
        <f t="shared" si="146"/>
        <v>6</v>
      </c>
      <c r="G4691" s="6">
        <f t="shared" si="147"/>
        <v>2.4451266266449672</v>
      </c>
      <c r="H4691" s="4">
        <f>E4691*G4691*Inputs!$B$4/SUMPRODUCT($E$5:$E$6785,$G$5:$G$6785)</f>
        <v>8074.3684784489333</v>
      </c>
    </row>
    <row r="4692" spans="1:8" x14ac:dyDescent="0.2">
      <c r="A4692" s="167" t="s">
        <v>9793</v>
      </c>
      <c r="B4692" s="163" t="s">
        <v>13513</v>
      </c>
      <c r="C4692" s="164" t="s">
        <v>1982</v>
      </c>
      <c r="D4692">
        <v>114.1</v>
      </c>
      <c r="E4692" s="4">
        <v>7365</v>
      </c>
      <c r="F4692">
        <f t="shared" si="146"/>
        <v>6</v>
      </c>
      <c r="G4692" s="6">
        <f t="shared" si="147"/>
        <v>2.4451266266449672</v>
      </c>
      <c r="H4692" s="4">
        <f>E4692*G4692*Inputs!$B$4/SUMPRODUCT($E$5:$E$6785,$G$5:$G$6785)</f>
        <v>8318.3275764129794</v>
      </c>
    </row>
    <row r="4693" spans="1:8" x14ac:dyDescent="0.2">
      <c r="A4693" s="167" t="s">
        <v>9793</v>
      </c>
      <c r="B4693" s="163" t="s">
        <v>1983</v>
      </c>
      <c r="C4693" s="164" t="s">
        <v>1984</v>
      </c>
      <c r="D4693">
        <v>72.099999999999994</v>
      </c>
      <c r="E4693" s="4">
        <v>5506</v>
      </c>
      <c r="F4693">
        <f t="shared" si="146"/>
        <v>2</v>
      </c>
      <c r="G4693" s="6">
        <f t="shared" si="147"/>
        <v>1.195804741189294</v>
      </c>
      <c r="H4693" s="4">
        <f>E4693*G4693*Inputs!$B$4/SUMPRODUCT($E$5:$E$6785,$G$5:$G$6785)</f>
        <v>3041.2938994454721</v>
      </c>
    </row>
    <row r="4694" spans="1:8" x14ac:dyDescent="0.2">
      <c r="A4694" s="167" t="s">
        <v>9793</v>
      </c>
      <c r="B4694" s="163" t="s">
        <v>1985</v>
      </c>
      <c r="C4694" s="164" t="s">
        <v>13501</v>
      </c>
      <c r="D4694">
        <v>75.3</v>
      </c>
      <c r="E4694" s="4">
        <v>7884</v>
      </c>
      <c r="F4694">
        <f t="shared" si="146"/>
        <v>3</v>
      </c>
      <c r="G4694" s="6">
        <f t="shared" si="147"/>
        <v>1.4299489790507947</v>
      </c>
      <c r="H4694" s="4">
        <f>E4694*G4694*Inputs!$B$4/SUMPRODUCT($E$5:$E$6785,$G$5:$G$6785)</f>
        <v>5207.497502614633</v>
      </c>
    </row>
    <row r="4695" spans="1:8" x14ac:dyDescent="0.2">
      <c r="A4695" s="167" t="s">
        <v>9793</v>
      </c>
      <c r="B4695" s="163" t="s">
        <v>13502</v>
      </c>
      <c r="C4695" s="164" t="s">
        <v>13514</v>
      </c>
      <c r="D4695">
        <v>73</v>
      </c>
      <c r="E4695" s="4">
        <v>7860</v>
      </c>
      <c r="F4695">
        <f t="shared" si="146"/>
        <v>2</v>
      </c>
      <c r="G4695" s="6">
        <f t="shared" si="147"/>
        <v>1.195804741189294</v>
      </c>
      <c r="H4695" s="4">
        <f>E4695*G4695*Inputs!$B$4/SUMPRODUCT($E$5:$E$6785,$G$5:$G$6785)</f>
        <v>4341.5492280496564</v>
      </c>
    </row>
    <row r="4696" spans="1:8" x14ac:dyDescent="0.2">
      <c r="A4696" s="167" t="s">
        <v>9793</v>
      </c>
      <c r="B4696" s="163" t="s">
        <v>13515</v>
      </c>
      <c r="C4696" s="164" t="s">
        <v>13516</v>
      </c>
      <c r="D4696">
        <v>61.6</v>
      </c>
      <c r="E4696" s="4">
        <v>7343</v>
      </c>
      <c r="F4696">
        <f t="shared" si="146"/>
        <v>1</v>
      </c>
      <c r="G4696" s="6">
        <f t="shared" si="147"/>
        <v>1</v>
      </c>
      <c r="H4696" s="4">
        <f>E4696*G4696*Inputs!$B$4/SUMPRODUCT($E$5:$E$6785,$G$5:$G$6785)</f>
        <v>3391.8406515776123</v>
      </c>
    </row>
    <row r="4697" spans="1:8" x14ac:dyDescent="0.2">
      <c r="A4697" s="167" t="s">
        <v>9793</v>
      </c>
      <c r="B4697" s="163" t="s">
        <v>13517</v>
      </c>
      <c r="C4697" s="164" t="s">
        <v>13518</v>
      </c>
      <c r="D4697">
        <v>103</v>
      </c>
      <c r="E4697" s="4">
        <v>7212</v>
      </c>
      <c r="F4697">
        <f t="shared" si="146"/>
        <v>5</v>
      </c>
      <c r="G4697" s="6">
        <f t="shared" si="147"/>
        <v>2.0447540826884101</v>
      </c>
      <c r="H4697" s="4">
        <f>E4697*G4697*Inputs!$B$4/SUMPRODUCT($E$5:$E$6785,$G$5:$G$6785)</f>
        <v>6811.7502254205292</v>
      </c>
    </row>
    <row r="4698" spans="1:8" x14ac:dyDescent="0.2">
      <c r="A4698" s="167" t="s">
        <v>9793</v>
      </c>
      <c r="B4698" s="163" t="s">
        <v>13519</v>
      </c>
      <c r="C4698" s="164" t="s">
        <v>13520</v>
      </c>
      <c r="D4698">
        <v>88.8</v>
      </c>
      <c r="E4698" s="4">
        <v>6654</v>
      </c>
      <c r="F4698">
        <f t="shared" si="146"/>
        <v>4</v>
      </c>
      <c r="G4698" s="6">
        <f t="shared" si="147"/>
        <v>1.7099397688077311</v>
      </c>
      <c r="H4698" s="4">
        <f>E4698*G4698*Inputs!$B$4/SUMPRODUCT($E$5:$E$6785,$G$5:$G$6785)</f>
        <v>5255.6389463653031</v>
      </c>
    </row>
    <row r="4699" spans="1:8" x14ac:dyDescent="0.2">
      <c r="A4699" s="167" t="s">
        <v>9793</v>
      </c>
      <c r="B4699" s="163" t="s">
        <v>13521</v>
      </c>
      <c r="C4699" s="164" t="s">
        <v>13522</v>
      </c>
      <c r="D4699">
        <v>52.3</v>
      </c>
      <c r="E4699" s="4">
        <v>9747</v>
      </c>
      <c r="F4699">
        <f t="shared" si="146"/>
        <v>1</v>
      </c>
      <c r="G4699" s="6">
        <f t="shared" si="147"/>
        <v>1</v>
      </c>
      <c r="H4699" s="4">
        <f>E4699*G4699*Inputs!$B$4/SUMPRODUCT($E$5:$E$6785,$G$5:$G$6785)</f>
        <v>4502.2839208670821</v>
      </c>
    </row>
    <row r="4700" spans="1:8" x14ac:dyDescent="0.2">
      <c r="A4700" s="167" t="s">
        <v>9793</v>
      </c>
      <c r="B4700" s="163" t="s">
        <v>13523</v>
      </c>
      <c r="C4700" s="164" t="s">
        <v>13524</v>
      </c>
      <c r="D4700">
        <v>69.599999999999994</v>
      </c>
      <c r="E4700" s="4">
        <v>6067</v>
      </c>
      <c r="F4700">
        <f t="shared" si="146"/>
        <v>2</v>
      </c>
      <c r="G4700" s="6">
        <f t="shared" si="147"/>
        <v>1.195804741189294</v>
      </c>
      <c r="H4700" s="4">
        <f>E4700*G4700*Inputs!$B$4/SUMPRODUCT($E$5:$E$6785,$G$5:$G$6785)</f>
        <v>3351.167832897871</v>
      </c>
    </row>
    <row r="4701" spans="1:8" x14ac:dyDescent="0.2">
      <c r="A4701" s="167" t="s">
        <v>9793</v>
      </c>
      <c r="B4701" s="163" t="s">
        <v>13525</v>
      </c>
      <c r="C4701" s="164" t="s">
        <v>13526</v>
      </c>
      <c r="D4701">
        <v>51.7</v>
      </c>
      <c r="E4701" s="4">
        <v>5679</v>
      </c>
      <c r="F4701">
        <f t="shared" si="146"/>
        <v>1</v>
      </c>
      <c r="G4701" s="6">
        <f t="shared" si="147"/>
        <v>1</v>
      </c>
      <c r="H4701" s="4">
        <f>E4701*G4701*Inputs!$B$4/SUMPRODUCT($E$5:$E$6785,$G$5:$G$6785)</f>
        <v>2623.2143620195097</v>
      </c>
    </row>
    <row r="4702" spans="1:8" x14ac:dyDescent="0.2">
      <c r="A4702" s="167" t="s">
        <v>9793</v>
      </c>
      <c r="B4702" s="163" t="s">
        <v>13527</v>
      </c>
      <c r="C4702" s="164" t="s">
        <v>13528</v>
      </c>
      <c r="D4702">
        <v>131.4</v>
      </c>
      <c r="E4702" s="4">
        <v>5442</v>
      </c>
      <c r="F4702">
        <f t="shared" si="146"/>
        <v>7</v>
      </c>
      <c r="G4702" s="6">
        <f t="shared" si="147"/>
        <v>2.9238940129502371</v>
      </c>
      <c r="H4702" s="4">
        <f>E4702*G4702*Inputs!$B$4/SUMPRODUCT($E$5:$E$6785,$G$5:$G$6785)</f>
        <v>7349.9109312087539</v>
      </c>
    </row>
    <row r="4703" spans="1:8" x14ac:dyDescent="0.2">
      <c r="A4703" s="167" t="s">
        <v>9793</v>
      </c>
      <c r="B4703" s="163" t="s">
        <v>13529</v>
      </c>
      <c r="C4703" s="164" t="s">
        <v>13530</v>
      </c>
      <c r="D4703">
        <v>73.400000000000006</v>
      </c>
      <c r="E4703" s="4">
        <v>9776</v>
      </c>
      <c r="F4703">
        <f t="shared" si="146"/>
        <v>2</v>
      </c>
      <c r="G4703" s="6">
        <f t="shared" si="147"/>
        <v>1.195804741189294</v>
      </c>
      <c r="H4703" s="4">
        <f>E4703*G4703*Inputs!$B$4/SUMPRODUCT($E$5:$E$6785,$G$5:$G$6785)</f>
        <v>5399.8708973808461</v>
      </c>
    </row>
    <row r="4704" spans="1:8" x14ac:dyDescent="0.2">
      <c r="A4704" s="167" t="s">
        <v>9793</v>
      </c>
      <c r="B4704" s="163" t="s">
        <v>13531</v>
      </c>
      <c r="C4704" s="164" t="s">
        <v>13532</v>
      </c>
      <c r="D4704">
        <v>103.4</v>
      </c>
      <c r="E4704" s="4">
        <v>5928</v>
      </c>
      <c r="F4704">
        <f t="shared" si="146"/>
        <v>5</v>
      </c>
      <c r="G4704" s="6">
        <f t="shared" si="147"/>
        <v>2.0447540826884101</v>
      </c>
      <c r="H4704" s="4">
        <f>E4704*G4704*Inputs!$B$4/SUMPRODUCT($E$5:$E$6785,$G$5:$G$6785)</f>
        <v>5599.0093367017334</v>
      </c>
    </row>
    <row r="4705" spans="1:8" x14ac:dyDescent="0.2">
      <c r="A4705" s="167" t="s">
        <v>9793</v>
      </c>
      <c r="B4705" s="163" t="s">
        <v>13533</v>
      </c>
      <c r="C4705" s="164" t="s">
        <v>13534</v>
      </c>
      <c r="D4705">
        <v>63.9</v>
      </c>
      <c r="E4705" s="4">
        <v>6357</v>
      </c>
      <c r="F4705">
        <f t="shared" si="146"/>
        <v>2</v>
      </c>
      <c r="G4705" s="6">
        <f t="shared" si="147"/>
        <v>1.195804741189294</v>
      </c>
      <c r="H4705" s="4">
        <f>E4705*G4705*Inputs!$B$4/SUMPRODUCT($E$5:$E$6785,$G$5:$G$6785)</f>
        <v>3511.3522191745124</v>
      </c>
    </row>
    <row r="4706" spans="1:8" x14ac:dyDescent="0.2">
      <c r="A4706" s="167" t="s">
        <v>9793</v>
      </c>
      <c r="B4706" s="163" t="s">
        <v>13535</v>
      </c>
      <c r="C4706" s="164" t="s">
        <v>13536</v>
      </c>
      <c r="D4706">
        <v>96.1</v>
      </c>
      <c r="E4706" s="4">
        <v>8098</v>
      </c>
      <c r="F4706">
        <f t="shared" si="146"/>
        <v>4</v>
      </c>
      <c r="G4706" s="6">
        <f t="shared" si="147"/>
        <v>1.7099397688077311</v>
      </c>
      <c r="H4706" s="4">
        <f>E4706*G4706*Inputs!$B$4/SUMPRODUCT($E$5:$E$6785,$G$5:$G$6785)</f>
        <v>6396.177365143707</v>
      </c>
    </row>
    <row r="4707" spans="1:8" x14ac:dyDescent="0.2">
      <c r="A4707" s="167" t="s">
        <v>9793</v>
      </c>
      <c r="B4707" s="163" t="s">
        <v>13537</v>
      </c>
      <c r="C4707" s="164" t="s">
        <v>13538</v>
      </c>
      <c r="D4707">
        <v>64.900000000000006</v>
      </c>
      <c r="E4707" s="4">
        <v>10322</v>
      </c>
      <c r="F4707">
        <f t="shared" si="146"/>
        <v>2</v>
      </c>
      <c r="G4707" s="6">
        <f t="shared" si="147"/>
        <v>1.195804741189294</v>
      </c>
      <c r="H4707" s="4">
        <f>E4707*G4707*Inputs!$B$4/SUMPRODUCT($E$5:$E$6785,$G$5:$G$6785)</f>
        <v>5701.4594315430741</v>
      </c>
    </row>
    <row r="4708" spans="1:8" x14ac:dyDescent="0.2">
      <c r="A4708" s="167" t="s">
        <v>9793</v>
      </c>
      <c r="B4708" s="163" t="s">
        <v>13539</v>
      </c>
      <c r="C4708" s="164" t="s">
        <v>13540</v>
      </c>
      <c r="D4708">
        <v>79.7</v>
      </c>
      <c r="E4708" s="4">
        <v>6154</v>
      </c>
      <c r="F4708">
        <f t="shared" si="146"/>
        <v>3</v>
      </c>
      <c r="G4708" s="6">
        <f t="shared" si="147"/>
        <v>1.4299489790507947</v>
      </c>
      <c r="H4708" s="4">
        <f>E4708*G4708*Inputs!$B$4/SUMPRODUCT($E$5:$E$6785,$G$5:$G$6785)</f>
        <v>4064.8071576725588</v>
      </c>
    </row>
    <row r="4709" spans="1:8" x14ac:dyDescent="0.2">
      <c r="A4709" s="167" t="s">
        <v>9793</v>
      </c>
      <c r="B4709" s="163" t="s">
        <v>13541</v>
      </c>
      <c r="C4709" s="164" t="s">
        <v>13542</v>
      </c>
      <c r="D4709">
        <v>85.9</v>
      </c>
      <c r="E4709" s="4">
        <v>8297</v>
      </c>
      <c r="F4709">
        <f t="shared" si="146"/>
        <v>3</v>
      </c>
      <c r="G4709" s="6">
        <f t="shared" si="147"/>
        <v>1.4299489790507947</v>
      </c>
      <c r="H4709" s="4">
        <f>E4709*G4709*Inputs!$B$4/SUMPRODUCT($E$5:$E$6785,$G$5:$G$6785)</f>
        <v>5480.2900531701689</v>
      </c>
    </row>
    <row r="4710" spans="1:8" x14ac:dyDescent="0.2">
      <c r="A4710" s="167" t="s">
        <v>9793</v>
      </c>
      <c r="B4710" s="163" t="s">
        <v>13543</v>
      </c>
      <c r="C4710" s="164" t="s">
        <v>13544</v>
      </c>
      <c r="D4710">
        <v>115.8</v>
      </c>
      <c r="E4710" s="4">
        <v>7351</v>
      </c>
      <c r="F4710">
        <f t="shared" si="146"/>
        <v>6</v>
      </c>
      <c r="G4710" s="6">
        <f t="shared" si="147"/>
        <v>2.4451266266449672</v>
      </c>
      <c r="H4710" s="4">
        <f>E4710*G4710*Inputs!$B$4/SUMPRODUCT($E$5:$E$6785,$G$5:$G$6785)</f>
        <v>8302.5154126560519</v>
      </c>
    </row>
    <row r="4711" spans="1:8" x14ac:dyDescent="0.2">
      <c r="A4711" s="167" t="s">
        <v>9793</v>
      </c>
      <c r="B4711" s="163" t="s">
        <v>13545</v>
      </c>
      <c r="C4711" s="164" t="s">
        <v>13546</v>
      </c>
      <c r="D4711">
        <v>66.099999999999994</v>
      </c>
      <c r="E4711" s="4">
        <v>11335</v>
      </c>
      <c r="F4711">
        <f t="shared" si="146"/>
        <v>2</v>
      </c>
      <c r="G4711" s="6">
        <f t="shared" si="147"/>
        <v>1.195804741189294</v>
      </c>
      <c r="H4711" s="4">
        <f>E4711*G4711*Inputs!$B$4/SUMPRODUCT($E$5:$E$6785,$G$5:$G$6785)</f>
        <v>6261.0000636059622</v>
      </c>
    </row>
    <row r="4712" spans="1:8" x14ac:dyDescent="0.2">
      <c r="A4712" s="167" t="s">
        <v>9793</v>
      </c>
      <c r="B4712" s="163" t="s">
        <v>13547</v>
      </c>
      <c r="C4712" s="164" t="s">
        <v>13548</v>
      </c>
      <c r="D4712">
        <v>82.3</v>
      </c>
      <c r="E4712" s="4">
        <v>8204</v>
      </c>
      <c r="F4712">
        <f t="shared" si="146"/>
        <v>3</v>
      </c>
      <c r="G4712" s="6">
        <f t="shared" si="147"/>
        <v>1.4299489790507947</v>
      </c>
      <c r="H4712" s="4">
        <f>E4712*G4712*Inputs!$B$4/SUMPRODUCT($E$5:$E$6785,$G$5:$G$6785)</f>
        <v>5418.8621906964045</v>
      </c>
    </row>
    <row r="4713" spans="1:8" x14ac:dyDescent="0.2">
      <c r="A4713" s="167" t="s">
        <v>9793</v>
      </c>
      <c r="B4713" s="163" t="s">
        <v>13549</v>
      </c>
      <c r="C4713" s="164" t="s">
        <v>13550</v>
      </c>
      <c r="D4713">
        <v>51.7</v>
      </c>
      <c r="E4713" s="4">
        <v>7227</v>
      </c>
      <c r="F4713">
        <f t="shared" si="146"/>
        <v>1</v>
      </c>
      <c r="G4713" s="6">
        <f t="shared" si="147"/>
        <v>1</v>
      </c>
      <c r="H4713" s="4">
        <f>E4713*G4713*Inputs!$B$4/SUMPRODUCT($E$5:$E$6785,$G$5:$G$6785)</f>
        <v>3338.258530430533</v>
      </c>
    </row>
    <row r="4714" spans="1:8" x14ac:dyDescent="0.2">
      <c r="A4714" s="167" t="s">
        <v>9793</v>
      </c>
      <c r="B4714" s="163" t="s">
        <v>13551</v>
      </c>
      <c r="C4714" s="164" t="s">
        <v>13552</v>
      </c>
      <c r="D4714">
        <v>74.5</v>
      </c>
      <c r="E4714" s="4">
        <v>6132</v>
      </c>
      <c r="F4714">
        <f t="shared" si="146"/>
        <v>3</v>
      </c>
      <c r="G4714" s="6">
        <f t="shared" si="147"/>
        <v>1.4299489790507947</v>
      </c>
      <c r="H4714" s="4">
        <f>E4714*G4714*Inputs!$B$4/SUMPRODUCT($E$5:$E$6785,$G$5:$G$6785)</f>
        <v>4050.275835366936</v>
      </c>
    </row>
    <row r="4715" spans="1:8" x14ac:dyDescent="0.2">
      <c r="A4715" s="167" t="s">
        <v>9793</v>
      </c>
      <c r="B4715" s="163" t="s">
        <v>13553</v>
      </c>
      <c r="C4715" s="164" t="s">
        <v>13554</v>
      </c>
      <c r="D4715">
        <v>68.2</v>
      </c>
      <c r="E4715" s="4">
        <v>6276</v>
      </c>
      <c r="F4715">
        <f t="shared" si="146"/>
        <v>2</v>
      </c>
      <c r="G4715" s="6">
        <f t="shared" si="147"/>
        <v>1.195804741189294</v>
      </c>
      <c r="H4715" s="4">
        <f>E4715*G4715*Inputs!$B$4/SUMPRODUCT($E$5:$E$6785,$G$5:$G$6785)</f>
        <v>3466.6110630075887</v>
      </c>
    </row>
    <row r="4716" spans="1:8" x14ac:dyDescent="0.2">
      <c r="A4716" s="167" t="s">
        <v>9793</v>
      </c>
      <c r="B4716" s="163" t="s">
        <v>13555</v>
      </c>
      <c r="C4716" s="164" t="s">
        <v>13556</v>
      </c>
      <c r="D4716">
        <v>56.2</v>
      </c>
      <c r="E4716" s="4">
        <v>8585</v>
      </c>
      <c r="F4716">
        <f t="shared" si="146"/>
        <v>1</v>
      </c>
      <c r="G4716" s="6">
        <f t="shared" si="147"/>
        <v>1</v>
      </c>
      <c r="H4716" s="4">
        <f>E4716*G4716*Inputs!$B$4/SUMPRODUCT($E$5:$E$6785,$G$5:$G$6785)</f>
        <v>3965.53887972134</v>
      </c>
    </row>
    <row r="4717" spans="1:8" x14ac:dyDescent="0.2">
      <c r="A4717" s="167" t="s">
        <v>9793</v>
      </c>
      <c r="B4717" s="163" t="s">
        <v>13557</v>
      </c>
      <c r="C4717" s="164" t="s">
        <v>13558</v>
      </c>
      <c r="D4717">
        <v>74.099999999999994</v>
      </c>
      <c r="E4717" s="4">
        <v>7807</v>
      </c>
      <c r="F4717">
        <f t="shared" si="146"/>
        <v>2</v>
      </c>
      <c r="G4717" s="6">
        <f t="shared" si="147"/>
        <v>1.195804741189294</v>
      </c>
      <c r="H4717" s="4">
        <f>E4717*G4717*Inputs!$B$4/SUMPRODUCT($E$5:$E$6785,$G$5:$G$6785)</f>
        <v>4312.2741505577187</v>
      </c>
    </row>
    <row r="4718" spans="1:8" x14ac:dyDescent="0.2">
      <c r="A4718" s="167" t="s">
        <v>9793</v>
      </c>
      <c r="B4718" s="163" t="s">
        <v>13559</v>
      </c>
      <c r="C4718" s="164" t="s">
        <v>13560</v>
      </c>
      <c r="D4718">
        <v>76.7</v>
      </c>
      <c r="E4718" s="4">
        <v>7354</v>
      </c>
      <c r="F4718">
        <f t="shared" si="146"/>
        <v>3</v>
      </c>
      <c r="G4718" s="6">
        <f t="shared" si="147"/>
        <v>1.4299489790507947</v>
      </c>
      <c r="H4718" s="4">
        <f>E4718*G4718*Inputs!$B$4/SUMPRODUCT($E$5:$E$6785,$G$5:$G$6785)</f>
        <v>4857.4247379791996</v>
      </c>
    </row>
    <row r="4719" spans="1:8" x14ac:dyDescent="0.2">
      <c r="A4719" s="167" t="s">
        <v>9793</v>
      </c>
      <c r="B4719" s="163" t="s">
        <v>13561</v>
      </c>
      <c r="C4719" s="164" t="s">
        <v>13562</v>
      </c>
      <c r="D4719">
        <v>95</v>
      </c>
      <c r="E4719" s="4">
        <v>7669</v>
      </c>
      <c r="F4719">
        <f t="shared" si="146"/>
        <v>4</v>
      </c>
      <c r="G4719" s="6">
        <f t="shared" si="147"/>
        <v>1.7099397688077311</v>
      </c>
      <c r="H4719" s="4">
        <f>E4719*G4719*Inputs!$B$4/SUMPRODUCT($E$5:$E$6785,$G$5:$G$6785)</f>
        <v>6057.3331950218671</v>
      </c>
    </row>
    <row r="4720" spans="1:8" x14ac:dyDescent="0.2">
      <c r="A4720" s="167" t="s">
        <v>9793</v>
      </c>
      <c r="B4720" s="163" t="s">
        <v>13563</v>
      </c>
      <c r="C4720" s="164" t="s">
        <v>9896</v>
      </c>
      <c r="D4720">
        <v>87.8</v>
      </c>
      <c r="E4720" s="4">
        <v>8589</v>
      </c>
      <c r="F4720">
        <f t="shared" si="146"/>
        <v>4</v>
      </c>
      <c r="G4720" s="6">
        <f t="shared" si="147"/>
        <v>1.7099397688077311</v>
      </c>
      <c r="H4720" s="4">
        <f>E4720*G4720*Inputs!$B$4/SUMPRODUCT($E$5:$E$6785,$G$5:$G$6785)</f>
        <v>6783.9920213903797</v>
      </c>
    </row>
    <row r="4721" spans="1:8" x14ac:dyDescent="0.2">
      <c r="A4721" s="167" t="s">
        <v>9793</v>
      </c>
      <c r="B4721" s="163" t="s">
        <v>9897</v>
      </c>
      <c r="C4721" s="164" t="s">
        <v>9898</v>
      </c>
      <c r="D4721">
        <v>129.9</v>
      </c>
      <c r="E4721" s="4">
        <v>9037</v>
      </c>
      <c r="F4721">
        <f t="shared" si="146"/>
        <v>7</v>
      </c>
      <c r="G4721" s="6">
        <f t="shared" si="147"/>
        <v>2.9238940129502371</v>
      </c>
      <c r="H4721" s="4">
        <f>E4721*G4721*Inputs!$B$4/SUMPRODUCT($E$5:$E$6785,$G$5:$G$6785)</f>
        <v>12205.282081097668</v>
      </c>
    </row>
    <row r="4722" spans="1:8" x14ac:dyDescent="0.2">
      <c r="A4722" s="167" t="s">
        <v>9793</v>
      </c>
      <c r="B4722" s="163" t="s">
        <v>9899</v>
      </c>
      <c r="C4722" s="164" t="s">
        <v>9900</v>
      </c>
      <c r="D4722">
        <v>108.5</v>
      </c>
      <c r="E4722" s="4">
        <v>8357</v>
      </c>
      <c r="F4722">
        <f t="shared" si="146"/>
        <v>5</v>
      </c>
      <c r="G4722" s="6">
        <f t="shared" si="147"/>
        <v>2.0447540826884101</v>
      </c>
      <c r="H4722" s="4">
        <f>E4722*G4722*Inputs!$B$4/SUMPRODUCT($E$5:$E$6785,$G$5:$G$6785)</f>
        <v>7893.2053014197672</v>
      </c>
    </row>
    <row r="4723" spans="1:8" x14ac:dyDescent="0.2">
      <c r="A4723" s="167" t="s">
        <v>9793</v>
      </c>
      <c r="B4723" s="163" t="s">
        <v>9901</v>
      </c>
      <c r="C4723" s="164" t="s">
        <v>9902</v>
      </c>
      <c r="D4723">
        <v>69.400000000000006</v>
      </c>
      <c r="E4723" s="4">
        <v>10185</v>
      </c>
      <c r="F4723">
        <f t="shared" si="146"/>
        <v>2</v>
      </c>
      <c r="G4723" s="6">
        <f t="shared" si="147"/>
        <v>1.195804741189294</v>
      </c>
      <c r="H4723" s="4">
        <f>E4723*G4723*Inputs!$B$4/SUMPRODUCT($E$5:$E$6785,$G$5:$G$6785)</f>
        <v>5625.786118026178</v>
      </c>
    </row>
    <row r="4724" spans="1:8" x14ac:dyDescent="0.2">
      <c r="A4724" s="167" t="s">
        <v>9793</v>
      </c>
      <c r="B4724" s="163" t="s">
        <v>9903</v>
      </c>
      <c r="C4724" s="164" t="s">
        <v>9904</v>
      </c>
      <c r="D4724">
        <v>75.2</v>
      </c>
      <c r="E4724" s="4">
        <v>10801</v>
      </c>
      <c r="F4724">
        <f t="shared" si="146"/>
        <v>3</v>
      </c>
      <c r="G4724" s="6">
        <f t="shared" si="147"/>
        <v>1.4299489790507947</v>
      </c>
      <c r="H4724" s="4">
        <f>E4724*G4724*Inputs!$B$4/SUMPRODUCT($E$5:$E$6785,$G$5:$G$6785)</f>
        <v>7134.2187374100267</v>
      </c>
    </row>
    <row r="4725" spans="1:8" x14ac:dyDescent="0.2">
      <c r="A4725" s="167" t="s">
        <v>9793</v>
      </c>
      <c r="B4725" s="163" t="s">
        <v>9905</v>
      </c>
      <c r="C4725" s="164" t="s">
        <v>9906</v>
      </c>
      <c r="D4725">
        <v>61.2</v>
      </c>
      <c r="E4725" s="4">
        <v>8964</v>
      </c>
      <c r="F4725">
        <f t="shared" si="146"/>
        <v>1</v>
      </c>
      <c r="G4725" s="6">
        <f t="shared" si="147"/>
        <v>1</v>
      </c>
      <c r="H4725" s="4">
        <f>E4725*G4725*Inputs!$B$4/SUMPRODUCT($E$5:$E$6785,$G$5:$G$6785)</f>
        <v>4140.6046031242977</v>
      </c>
    </row>
    <row r="4726" spans="1:8" x14ac:dyDescent="0.2">
      <c r="A4726" s="167" t="s">
        <v>9793</v>
      </c>
      <c r="B4726" s="163" t="s">
        <v>9907</v>
      </c>
      <c r="C4726" s="164" t="s">
        <v>9908</v>
      </c>
      <c r="D4726">
        <v>111.3</v>
      </c>
      <c r="E4726" s="4">
        <v>7217</v>
      </c>
      <c r="F4726">
        <f t="shared" si="146"/>
        <v>5</v>
      </c>
      <c r="G4726" s="6">
        <f t="shared" si="147"/>
        <v>2.0447540826884101</v>
      </c>
      <c r="H4726" s="4">
        <f>E4726*G4726*Inputs!$B$4/SUMPRODUCT($E$5:$E$6785,$G$5:$G$6785)</f>
        <v>6816.4727366694342</v>
      </c>
    </row>
    <row r="4727" spans="1:8" x14ac:dyDescent="0.2">
      <c r="A4727" s="167" t="s">
        <v>9793</v>
      </c>
      <c r="B4727" s="163" t="s">
        <v>9909</v>
      </c>
      <c r="C4727" s="164" t="s">
        <v>9910</v>
      </c>
      <c r="D4727">
        <v>62</v>
      </c>
      <c r="E4727" s="4">
        <v>9365</v>
      </c>
      <c r="F4727">
        <f t="shared" si="146"/>
        <v>2</v>
      </c>
      <c r="G4727" s="6">
        <f t="shared" si="147"/>
        <v>1.195804741189294</v>
      </c>
      <c r="H4727" s="4">
        <f>E4727*G4727*Inputs!$B$4/SUMPRODUCT($E$5:$E$6785,$G$5:$G$6785)</f>
        <v>5172.8509568301579</v>
      </c>
    </row>
    <row r="4728" spans="1:8" x14ac:dyDescent="0.2">
      <c r="A4728" s="167" t="s">
        <v>9793</v>
      </c>
      <c r="B4728" s="163" t="s">
        <v>9911</v>
      </c>
      <c r="C4728" s="164" t="s">
        <v>9912</v>
      </c>
      <c r="D4728">
        <v>70.8</v>
      </c>
      <c r="E4728" s="4">
        <v>7638</v>
      </c>
      <c r="F4728">
        <f t="shared" si="146"/>
        <v>2</v>
      </c>
      <c r="G4728" s="6">
        <f t="shared" si="147"/>
        <v>1.195804741189294</v>
      </c>
      <c r="H4728" s="4">
        <f>E4728*G4728*Inputs!$B$4/SUMPRODUCT($E$5:$E$6785,$G$5:$G$6785)</f>
        <v>4218.9253185551242</v>
      </c>
    </row>
    <row r="4729" spans="1:8" x14ac:dyDescent="0.2">
      <c r="A4729" s="167" t="s">
        <v>9793</v>
      </c>
      <c r="B4729" s="163" t="s">
        <v>9913</v>
      </c>
      <c r="C4729" s="164" t="s">
        <v>9914</v>
      </c>
      <c r="D4729">
        <v>100</v>
      </c>
      <c r="E4729" s="4">
        <v>5178</v>
      </c>
      <c r="F4729">
        <f t="shared" si="146"/>
        <v>5</v>
      </c>
      <c r="G4729" s="6">
        <f t="shared" si="147"/>
        <v>2.0447540826884101</v>
      </c>
      <c r="H4729" s="4">
        <f>E4729*G4729*Inputs!$B$4/SUMPRODUCT($E$5:$E$6785,$G$5:$G$6785)</f>
        <v>4890.6326493659872</v>
      </c>
    </row>
    <row r="4730" spans="1:8" x14ac:dyDescent="0.2">
      <c r="A4730" s="167" t="s">
        <v>9793</v>
      </c>
      <c r="B4730" s="163" t="s">
        <v>9915</v>
      </c>
      <c r="C4730" s="164" t="s">
        <v>9916</v>
      </c>
      <c r="D4730">
        <v>74.599999999999994</v>
      </c>
      <c r="E4730" s="4">
        <v>5624</v>
      </c>
      <c r="F4730">
        <f t="shared" si="146"/>
        <v>3</v>
      </c>
      <c r="G4730" s="6">
        <f t="shared" si="147"/>
        <v>1.4299489790507947</v>
      </c>
      <c r="H4730" s="4">
        <f>E4730*G4730*Inputs!$B$4/SUMPRODUCT($E$5:$E$6785,$G$5:$G$6785)</f>
        <v>3714.7343930371248</v>
      </c>
    </row>
    <row r="4731" spans="1:8" x14ac:dyDescent="0.2">
      <c r="A4731" s="167" t="s">
        <v>9793</v>
      </c>
      <c r="B4731" s="163" t="s">
        <v>9917</v>
      </c>
      <c r="C4731" s="164" t="s">
        <v>9918</v>
      </c>
      <c r="D4731">
        <v>62.8</v>
      </c>
      <c r="E4731" s="4">
        <v>9157</v>
      </c>
      <c r="F4731">
        <f t="shared" si="146"/>
        <v>2</v>
      </c>
      <c r="G4731" s="6">
        <f t="shared" si="147"/>
        <v>1.195804741189294</v>
      </c>
      <c r="H4731" s="4">
        <f>E4731*G4731*Inputs!$B$4/SUMPRODUCT($E$5:$E$6785,$G$5:$G$6785)</f>
        <v>5057.9600866731189</v>
      </c>
    </row>
    <row r="4732" spans="1:8" x14ac:dyDescent="0.2">
      <c r="A4732" s="167" t="s">
        <v>9793</v>
      </c>
      <c r="B4732" s="163" t="s">
        <v>9919</v>
      </c>
      <c r="C4732" s="164" t="s">
        <v>9920</v>
      </c>
      <c r="D4732">
        <v>80.8</v>
      </c>
      <c r="E4732" s="4">
        <v>8642</v>
      </c>
      <c r="F4732">
        <f t="shared" si="146"/>
        <v>3</v>
      </c>
      <c r="G4732" s="6">
        <f t="shared" si="147"/>
        <v>1.4299489790507947</v>
      </c>
      <c r="H4732" s="4">
        <f>E4732*G4732*Inputs!$B$4/SUMPRODUCT($E$5:$E$6785,$G$5:$G$6785)</f>
        <v>5708.1676075083278</v>
      </c>
    </row>
    <row r="4733" spans="1:8" x14ac:dyDescent="0.2">
      <c r="A4733" s="167" t="s">
        <v>9793</v>
      </c>
      <c r="B4733" s="163" t="s">
        <v>9921</v>
      </c>
      <c r="C4733" s="164" t="s">
        <v>9922</v>
      </c>
      <c r="D4733">
        <v>98.6</v>
      </c>
      <c r="E4733" s="4">
        <v>7282</v>
      </c>
      <c r="F4733">
        <f t="shared" si="146"/>
        <v>4</v>
      </c>
      <c r="G4733" s="6">
        <f t="shared" si="147"/>
        <v>1.7099397688077311</v>
      </c>
      <c r="H4733" s="4">
        <f>E4733*G4733*Inputs!$B$4/SUMPRODUCT($E$5:$E$6785,$G$5:$G$6785)</f>
        <v>5751.6625800168531</v>
      </c>
    </row>
    <row r="4734" spans="1:8" x14ac:dyDescent="0.2">
      <c r="A4734" s="167" t="s">
        <v>9793</v>
      </c>
      <c r="B4734" s="163" t="s">
        <v>9923</v>
      </c>
      <c r="C4734" s="164" t="s">
        <v>9924</v>
      </c>
      <c r="D4734">
        <v>62.5</v>
      </c>
      <c r="E4734" s="4">
        <v>8768</v>
      </c>
      <c r="F4734">
        <f t="shared" si="146"/>
        <v>2</v>
      </c>
      <c r="G4734" s="6">
        <f t="shared" si="147"/>
        <v>1.195804741189294</v>
      </c>
      <c r="H4734" s="4">
        <f>E4734*G4734*Inputs!$B$4/SUMPRODUCT($E$5:$E$6785,$G$5:$G$6785)</f>
        <v>4843.0920650813478</v>
      </c>
    </row>
    <row r="4735" spans="1:8" x14ac:dyDescent="0.2">
      <c r="A4735" s="167" t="s">
        <v>9793</v>
      </c>
      <c r="B4735" s="163" t="s">
        <v>9925</v>
      </c>
      <c r="C4735" s="164" t="s">
        <v>9926</v>
      </c>
      <c r="D4735">
        <v>49.5</v>
      </c>
      <c r="E4735" s="4">
        <v>7733</v>
      </c>
      <c r="F4735">
        <f t="shared" si="146"/>
        <v>1</v>
      </c>
      <c r="G4735" s="6">
        <f t="shared" si="147"/>
        <v>1</v>
      </c>
      <c r="H4735" s="4">
        <f>E4735*G4735*Inputs!$B$4/SUMPRODUCT($E$5:$E$6785,$G$5:$G$6785)</f>
        <v>3571.9874381927925</v>
      </c>
    </row>
    <row r="4736" spans="1:8" x14ac:dyDescent="0.2">
      <c r="A4736" s="167" t="s">
        <v>9793</v>
      </c>
      <c r="B4736" s="163" t="s">
        <v>13693</v>
      </c>
      <c r="C4736" s="164" t="s">
        <v>13694</v>
      </c>
      <c r="D4736">
        <v>69</v>
      </c>
      <c r="E4736" s="4">
        <v>8315</v>
      </c>
      <c r="F4736">
        <f t="shared" si="146"/>
        <v>2</v>
      </c>
      <c r="G4736" s="6">
        <f t="shared" si="147"/>
        <v>1.195804741189294</v>
      </c>
      <c r="H4736" s="4">
        <f>E4736*G4736*Inputs!$B$4/SUMPRODUCT($E$5:$E$6785,$G$5:$G$6785)</f>
        <v>4592.8730065181808</v>
      </c>
    </row>
    <row r="4737" spans="1:8" x14ac:dyDescent="0.2">
      <c r="A4737" s="167" t="s">
        <v>9793</v>
      </c>
      <c r="B4737" s="163" t="s">
        <v>13695</v>
      </c>
      <c r="C4737" s="164" t="s">
        <v>13696</v>
      </c>
      <c r="D4737">
        <v>66</v>
      </c>
      <c r="E4737" s="4">
        <v>7232</v>
      </c>
      <c r="F4737">
        <f t="shared" si="146"/>
        <v>2</v>
      </c>
      <c r="G4737" s="6">
        <f t="shared" si="147"/>
        <v>1.195804741189294</v>
      </c>
      <c r="H4737" s="4">
        <f>E4737*G4737*Inputs!$B$4/SUMPRODUCT($E$5:$E$6785,$G$5:$G$6785)</f>
        <v>3994.6671777678262</v>
      </c>
    </row>
    <row r="4738" spans="1:8" x14ac:dyDescent="0.2">
      <c r="A4738" s="167" t="s">
        <v>9793</v>
      </c>
      <c r="B4738" s="163" t="s">
        <v>13697</v>
      </c>
      <c r="C4738" s="164" t="s">
        <v>13698</v>
      </c>
      <c r="D4738">
        <v>83</v>
      </c>
      <c r="E4738" s="4">
        <v>10100</v>
      </c>
      <c r="F4738">
        <f t="shared" si="146"/>
        <v>3</v>
      </c>
      <c r="G4738" s="6">
        <f t="shared" si="147"/>
        <v>1.4299489790507947</v>
      </c>
      <c r="H4738" s="4">
        <f>E4738*G4738*Inputs!$B$4/SUMPRODUCT($E$5:$E$6785,$G$5:$G$6785)</f>
        <v>6671.1979675808961</v>
      </c>
    </row>
    <row r="4739" spans="1:8" x14ac:dyDescent="0.2">
      <c r="A4739" s="167" t="s">
        <v>9793</v>
      </c>
      <c r="B4739" s="163" t="s">
        <v>13699</v>
      </c>
      <c r="C4739" s="164" t="s">
        <v>13700</v>
      </c>
      <c r="D4739">
        <v>72.8</v>
      </c>
      <c r="E4739" s="4">
        <v>7437</v>
      </c>
      <c r="F4739">
        <f t="shared" si="146"/>
        <v>2</v>
      </c>
      <c r="G4739" s="6">
        <f t="shared" si="147"/>
        <v>1.195804741189294</v>
      </c>
      <c r="H4739" s="4">
        <f>E4739*G4739*Inputs!$B$4/SUMPRODUCT($E$5:$E$6785,$G$5:$G$6785)</f>
        <v>4107.9009680668323</v>
      </c>
    </row>
    <row r="4740" spans="1:8" x14ac:dyDescent="0.2">
      <c r="A4740" s="167" t="s">
        <v>9793</v>
      </c>
      <c r="B4740" s="163" t="s">
        <v>13701</v>
      </c>
      <c r="C4740" s="164" t="s">
        <v>13702</v>
      </c>
      <c r="D4740">
        <v>67.599999999999994</v>
      </c>
      <c r="E4740" s="4">
        <v>7934</v>
      </c>
      <c r="F4740">
        <f t="shared" si="146"/>
        <v>2</v>
      </c>
      <c r="G4740" s="6">
        <f t="shared" si="147"/>
        <v>1.195804741189294</v>
      </c>
      <c r="H4740" s="4">
        <f>E4740*G4740*Inputs!$B$4/SUMPRODUCT($E$5:$E$6785,$G$5:$G$6785)</f>
        <v>4382.4238645478345</v>
      </c>
    </row>
    <row r="4741" spans="1:8" x14ac:dyDescent="0.2">
      <c r="A4741" s="167" t="s">
        <v>9793</v>
      </c>
      <c r="B4741" s="163" t="s">
        <v>13703</v>
      </c>
      <c r="C4741" s="164" t="s">
        <v>13704</v>
      </c>
      <c r="D4741">
        <v>97.1</v>
      </c>
      <c r="E4741" s="4">
        <v>7139</v>
      </c>
      <c r="F4741">
        <f t="shared" si="146"/>
        <v>4</v>
      </c>
      <c r="G4741" s="6">
        <f t="shared" si="147"/>
        <v>1.7099397688077311</v>
      </c>
      <c r="H4741" s="4">
        <f>E4741*G4741*Inputs!$B$4/SUMPRODUCT($E$5:$E$6785,$G$5:$G$6785)</f>
        <v>5638.7145233095725</v>
      </c>
    </row>
    <row r="4742" spans="1:8" x14ac:dyDescent="0.2">
      <c r="A4742" s="167" t="s">
        <v>9793</v>
      </c>
      <c r="B4742" s="163" t="s">
        <v>13705</v>
      </c>
      <c r="C4742" s="164" t="s">
        <v>13706</v>
      </c>
      <c r="D4742">
        <v>80.7</v>
      </c>
      <c r="E4742" s="4">
        <v>7386</v>
      </c>
      <c r="F4742">
        <f t="shared" ref="F4742:F4805" si="148">VLOOKUP(D4742,$K$5:$L$15,2)</f>
        <v>3</v>
      </c>
      <c r="G4742" s="6">
        <f t="shared" ref="G4742:G4805" si="149">VLOOKUP(F4742,$L$5:$M$15,2,0)</f>
        <v>1.4299489790507947</v>
      </c>
      <c r="H4742" s="4">
        <f>E4742*G4742*Inputs!$B$4/SUMPRODUCT($E$5:$E$6785,$G$5:$G$6785)</f>
        <v>4878.5612067873762</v>
      </c>
    </row>
    <row r="4743" spans="1:8" x14ac:dyDescent="0.2">
      <c r="A4743" s="167" t="s">
        <v>9793</v>
      </c>
      <c r="B4743" s="163" t="s">
        <v>13707</v>
      </c>
      <c r="C4743" s="164" t="s">
        <v>13708</v>
      </c>
      <c r="D4743">
        <v>87.6</v>
      </c>
      <c r="E4743" s="4">
        <v>7868</v>
      </c>
      <c r="F4743">
        <f t="shared" si="148"/>
        <v>4</v>
      </c>
      <c r="G4743" s="6">
        <f t="shared" si="149"/>
        <v>1.7099397688077311</v>
      </c>
      <c r="H4743" s="4">
        <f>E4743*G4743*Inputs!$B$4/SUMPRODUCT($E$5:$E$6785,$G$5:$G$6785)</f>
        <v>6214.5126585515791</v>
      </c>
    </row>
    <row r="4744" spans="1:8" x14ac:dyDescent="0.2">
      <c r="A4744" s="167" t="s">
        <v>9793</v>
      </c>
      <c r="B4744" s="163" t="s">
        <v>13709</v>
      </c>
      <c r="C4744" s="164" t="s">
        <v>13710</v>
      </c>
      <c r="D4744">
        <v>58</v>
      </c>
      <c r="E4744" s="4">
        <v>7115</v>
      </c>
      <c r="F4744">
        <f t="shared" si="148"/>
        <v>1</v>
      </c>
      <c r="G4744" s="6">
        <f t="shared" si="149"/>
        <v>1</v>
      </c>
      <c r="H4744" s="4">
        <f>E4744*G4744*Inputs!$B$4/SUMPRODUCT($E$5:$E$6785,$G$5:$G$6785)</f>
        <v>3286.5240686333527</v>
      </c>
    </row>
    <row r="4745" spans="1:8" x14ac:dyDescent="0.2">
      <c r="A4745" s="167" t="s">
        <v>9793</v>
      </c>
      <c r="B4745" s="163" t="s">
        <v>13711</v>
      </c>
      <c r="C4745" s="164" t="s">
        <v>13712</v>
      </c>
      <c r="D4745">
        <v>122.7</v>
      </c>
      <c r="E4745" s="4">
        <v>7472</v>
      </c>
      <c r="F4745">
        <f t="shared" si="148"/>
        <v>6</v>
      </c>
      <c r="G4745" s="6">
        <f t="shared" si="149"/>
        <v>2.4451266266449672</v>
      </c>
      <c r="H4745" s="4">
        <f>E4745*G4745*Inputs!$B$4/SUMPRODUCT($E$5:$E$6785,$G$5:$G$6785)</f>
        <v>8439.1776851266513</v>
      </c>
    </row>
    <row r="4746" spans="1:8" x14ac:dyDescent="0.2">
      <c r="A4746" s="167" t="s">
        <v>9793</v>
      </c>
      <c r="B4746" s="163" t="s">
        <v>13713</v>
      </c>
      <c r="C4746" s="164" t="s">
        <v>13714</v>
      </c>
      <c r="D4746">
        <v>123.8</v>
      </c>
      <c r="E4746" s="4">
        <v>7122</v>
      </c>
      <c r="F4746">
        <f t="shared" si="148"/>
        <v>6</v>
      </c>
      <c r="G4746" s="6">
        <f t="shared" si="149"/>
        <v>2.4451266266449672</v>
      </c>
      <c r="H4746" s="4">
        <f>E4746*G4746*Inputs!$B$4/SUMPRODUCT($E$5:$E$6785,$G$5:$G$6785)</f>
        <v>8043.8735912034263</v>
      </c>
    </row>
    <row r="4747" spans="1:8" x14ac:dyDescent="0.2">
      <c r="A4747" s="167" t="s">
        <v>9793</v>
      </c>
      <c r="B4747" s="163" t="s">
        <v>13715</v>
      </c>
      <c r="C4747" s="164" t="s">
        <v>13716</v>
      </c>
      <c r="D4747">
        <v>89.8</v>
      </c>
      <c r="E4747" s="4">
        <v>7454</v>
      </c>
      <c r="F4747">
        <f t="shared" si="148"/>
        <v>4</v>
      </c>
      <c r="G4747" s="6">
        <f t="shared" si="149"/>
        <v>1.7099397688077311</v>
      </c>
      <c r="H4747" s="4">
        <f>E4747*G4747*Inputs!$B$4/SUMPRODUCT($E$5:$E$6785,$G$5:$G$6785)</f>
        <v>5887.5161866857479</v>
      </c>
    </row>
    <row r="4748" spans="1:8" x14ac:dyDescent="0.2">
      <c r="A4748" s="167" t="s">
        <v>9793</v>
      </c>
      <c r="B4748" s="163" t="s">
        <v>13717</v>
      </c>
      <c r="C4748" s="164" t="s">
        <v>13718</v>
      </c>
      <c r="D4748">
        <v>116.4</v>
      </c>
      <c r="E4748" s="4">
        <v>8797</v>
      </c>
      <c r="F4748">
        <f t="shared" si="148"/>
        <v>6</v>
      </c>
      <c r="G4748" s="6">
        <f t="shared" si="149"/>
        <v>2.4451266266449672</v>
      </c>
      <c r="H4748" s="4">
        <f>E4748*G4748*Inputs!$B$4/SUMPRODUCT($E$5:$E$6785,$G$5:$G$6785)</f>
        <v>9935.686040693141</v>
      </c>
    </row>
    <row r="4749" spans="1:8" x14ac:dyDescent="0.2">
      <c r="A4749" s="167" t="s">
        <v>9793</v>
      </c>
      <c r="B4749" s="163" t="s">
        <v>13719</v>
      </c>
      <c r="C4749" s="164" t="s">
        <v>13720</v>
      </c>
      <c r="D4749">
        <v>144.5</v>
      </c>
      <c r="E4749" s="4">
        <v>8380</v>
      </c>
      <c r="F4749">
        <f t="shared" si="148"/>
        <v>8</v>
      </c>
      <c r="G4749" s="6">
        <f t="shared" si="149"/>
        <v>3.4964063234208851</v>
      </c>
      <c r="H4749" s="4">
        <f>E4749*G4749*Inputs!$B$4/SUMPRODUCT($E$5:$E$6785,$G$5:$G$6785)</f>
        <v>13534.051613310143</v>
      </c>
    </row>
    <row r="4750" spans="1:8" x14ac:dyDescent="0.2">
      <c r="A4750" s="167" t="s">
        <v>9793</v>
      </c>
      <c r="B4750" s="163" t="s">
        <v>13721</v>
      </c>
      <c r="C4750" s="164" t="s">
        <v>13722</v>
      </c>
      <c r="D4750">
        <v>65.099999999999994</v>
      </c>
      <c r="E4750" s="4">
        <v>10169</v>
      </c>
      <c r="F4750">
        <f t="shared" si="148"/>
        <v>2</v>
      </c>
      <c r="G4750" s="6">
        <f t="shared" si="149"/>
        <v>1.195804741189294</v>
      </c>
      <c r="H4750" s="4">
        <f>E4750*G4750*Inputs!$B$4/SUMPRODUCT($E$5:$E$6785,$G$5:$G$6785)</f>
        <v>5616.9483587833283</v>
      </c>
    </row>
    <row r="4751" spans="1:8" x14ac:dyDescent="0.2">
      <c r="A4751" s="167" t="s">
        <v>9793</v>
      </c>
      <c r="B4751" s="163" t="s">
        <v>13723</v>
      </c>
      <c r="C4751" s="164" t="s">
        <v>13724</v>
      </c>
      <c r="D4751">
        <v>105.1</v>
      </c>
      <c r="E4751" s="4">
        <v>7176</v>
      </c>
      <c r="F4751">
        <f t="shared" si="148"/>
        <v>5</v>
      </c>
      <c r="G4751" s="6">
        <f t="shared" si="149"/>
        <v>2.0447540826884101</v>
      </c>
      <c r="H4751" s="4">
        <f>E4751*G4751*Inputs!$B$4/SUMPRODUCT($E$5:$E$6785,$G$5:$G$6785)</f>
        <v>6777.7481444284131</v>
      </c>
    </row>
    <row r="4752" spans="1:8" x14ac:dyDescent="0.2">
      <c r="A4752" s="167" t="s">
        <v>9793</v>
      </c>
      <c r="B4752" s="163" t="s">
        <v>13725</v>
      </c>
      <c r="C4752" s="164" t="s">
        <v>13726</v>
      </c>
      <c r="D4752">
        <v>147</v>
      </c>
      <c r="E4752" s="4">
        <v>8406</v>
      </c>
      <c r="F4752">
        <f t="shared" si="148"/>
        <v>8</v>
      </c>
      <c r="G4752" s="6">
        <f t="shared" si="149"/>
        <v>3.4964063234208851</v>
      </c>
      <c r="H4752" s="4">
        <f>E4752*G4752*Inputs!$B$4/SUMPRODUCT($E$5:$E$6785,$G$5:$G$6785)</f>
        <v>13576.042704234495</v>
      </c>
    </row>
    <row r="4753" spans="1:8" x14ac:dyDescent="0.2">
      <c r="A4753" s="167" t="s">
        <v>9793</v>
      </c>
      <c r="B4753" s="163" t="s">
        <v>13727</v>
      </c>
      <c r="C4753" s="164" t="s">
        <v>13728</v>
      </c>
      <c r="D4753">
        <v>86.2</v>
      </c>
      <c r="E4753" s="4">
        <v>6921</v>
      </c>
      <c r="F4753">
        <f t="shared" si="148"/>
        <v>3</v>
      </c>
      <c r="G4753" s="6">
        <f t="shared" si="149"/>
        <v>1.4299489790507947</v>
      </c>
      <c r="H4753" s="4">
        <f>E4753*G4753*Inputs!$B$4/SUMPRODUCT($E$5:$E$6785,$G$5:$G$6785)</f>
        <v>4571.4218944185532</v>
      </c>
    </row>
    <row r="4754" spans="1:8" x14ac:dyDescent="0.2">
      <c r="A4754" s="167" t="s">
        <v>9793</v>
      </c>
      <c r="B4754" s="163" t="s">
        <v>13729</v>
      </c>
      <c r="C4754" s="164" t="s">
        <v>10097</v>
      </c>
      <c r="D4754">
        <v>79.3</v>
      </c>
      <c r="E4754" s="4">
        <v>7995</v>
      </c>
      <c r="F4754">
        <f t="shared" si="148"/>
        <v>3</v>
      </c>
      <c r="G4754" s="6">
        <f t="shared" si="149"/>
        <v>1.4299489790507947</v>
      </c>
      <c r="H4754" s="4">
        <f>E4754*G4754*Inputs!$B$4/SUMPRODUCT($E$5:$E$6785,$G$5:$G$6785)</f>
        <v>5280.8146287929967</v>
      </c>
    </row>
    <row r="4755" spans="1:8" x14ac:dyDescent="0.2">
      <c r="A4755" s="167" t="s">
        <v>9793</v>
      </c>
      <c r="B4755" s="163" t="s">
        <v>10098</v>
      </c>
      <c r="C4755" s="164" t="s">
        <v>10099</v>
      </c>
      <c r="D4755">
        <v>85</v>
      </c>
      <c r="E4755" s="4">
        <v>8246</v>
      </c>
      <c r="F4755">
        <f t="shared" si="148"/>
        <v>3</v>
      </c>
      <c r="G4755" s="6">
        <f t="shared" si="149"/>
        <v>1.4299489790507947</v>
      </c>
      <c r="H4755" s="4">
        <f>E4755*G4755*Inputs!$B$4/SUMPRODUCT($E$5:$E$6785,$G$5:$G$6785)</f>
        <v>5446.603806007136</v>
      </c>
    </row>
    <row r="4756" spans="1:8" x14ac:dyDescent="0.2">
      <c r="A4756" s="167" t="s">
        <v>9793</v>
      </c>
      <c r="B4756" s="163" t="s">
        <v>10100</v>
      </c>
      <c r="C4756" s="164" t="s">
        <v>10101</v>
      </c>
      <c r="D4756">
        <v>63.7</v>
      </c>
      <c r="E4756" s="4">
        <v>8313</v>
      </c>
      <c r="F4756">
        <f t="shared" si="148"/>
        <v>2</v>
      </c>
      <c r="G4756" s="6">
        <f t="shared" si="149"/>
        <v>1.195804741189294</v>
      </c>
      <c r="H4756" s="4">
        <f>E4756*G4756*Inputs!$B$4/SUMPRODUCT($E$5:$E$6785,$G$5:$G$6785)</f>
        <v>4591.7682866128243</v>
      </c>
    </row>
    <row r="4757" spans="1:8" x14ac:dyDescent="0.2">
      <c r="A4757" s="167" t="s">
        <v>9793</v>
      </c>
      <c r="B4757" s="163" t="s">
        <v>10102</v>
      </c>
      <c r="C4757" s="164" t="s">
        <v>10103</v>
      </c>
      <c r="D4757">
        <v>82.7</v>
      </c>
      <c r="E4757" s="4">
        <v>10465</v>
      </c>
      <c r="F4757">
        <f t="shared" si="148"/>
        <v>3</v>
      </c>
      <c r="G4757" s="6">
        <f t="shared" si="149"/>
        <v>1.4299489790507947</v>
      </c>
      <c r="H4757" s="4">
        <f>E4757*G4757*Inputs!$B$4/SUMPRODUCT($E$5:$E$6785,$G$5:$G$6785)</f>
        <v>6912.2858149241665</v>
      </c>
    </row>
    <row r="4758" spans="1:8" x14ac:dyDescent="0.2">
      <c r="A4758" s="167" t="s">
        <v>9793</v>
      </c>
      <c r="B4758" s="163" t="s">
        <v>10104</v>
      </c>
      <c r="C4758" s="164" t="s">
        <v>10105</v>
      </c>
      <c r="D4758">
        <v>67.900000000000006</v>
      </c>
      <c r="E4758" s="4">
        <v>6040</v>
      </c>
      <c r="F4758">
        <f t="shared" si="148"/>
        <v>2</v>
      </c>
      <c r="G4758" s="6">
        <f t="shared" si="149"/>
        <v>1.195804741189294</v>
      </c>
      <c r="H4758" s="4">
        <f>E4758*G4758*Inputs!$B$4/SUMPRODUCT($E$5:$E$6785,$G$5:$G$6785)</f>
        <v>3336.2541141755632</v>
      </c>
    </row>
    <row r="4759" spans="1:8" x14ac:dyDescent="0.2">
      <c r="A4759" s="167" t="s">
        <v>9793</v>
      </c>
      <c r="B4759" s="163" t="s">
        <v>10106</v>
      </c>
      <c r="C4759" s="164" t="s">
        <v>10107</v>
      </c>
      <c r="D4759">
        <v>59.6</v>
      </c>
      <c r="E4759" s="4">
        <v>11554</v>
      </c>
      <c r="F4759">
        <f t="shared" si="148"/>
        <v>1</v>
      </c>
      <c r="G4759" s="6">
        <f t="shared" si="149"/>
        <v>1</v>
      </c>
      <c r="H4759" s="4">
        <f>E4759*G4759*Inputs!$B$4/SUMPRODUCT($E$5:$E$6785,$G$5:$G$6785)</f>
        <v>5336.9640321840843</v>
      </c>
    </row>
    <row r="4760" spans="1:8" x14ac:dyDescent="0.2">
      <c r="A4760" s="167" t="s">
        <v>9793</v>
      </c>
      <c r="B4760" s="163" t="s">
        <v>13753</v>
      </c>
      <c r="C4760" s="164" t="s">
        <v>13754</v>
      </c>
      <c r="D4760">
        <v>58.7</v>
      </c>
      <c r="E4760" s="4">
        <v>8393</v>
      </c>
      <c r="F4760">
        <f t="shared" si="148"/>
        <v>1</v>
      </c>
      <c r="G4760" s="6">
        <f t="shared" si="149"/>
        <v>1</v>
      </c>
      <c r="H4760" s="4">
        <f>E4760*G4760*Inputs!$B$4/SUMPRODUCT($E$5:$E$6785,$G$5:$G$6785)</f>
        <v>3876.8512309261746</v>
      </c>
    </row>
    <row r="4761" spans="1:8" x14ac:dyDescent="0.2">
      <c r="A4761" s="167" t="s">
        <v>9793</v>
      </c>
      <c r="B4761" s="163" t="s">
        <v>13755</v>
      </c>
      <c r="C4761" s="164" t="s">
        <v>13756</v>
      </c>
      <c r="D4761">
        <v>59.9</v>
      </c>
      <c r="E4761" s="4">
        <v>8217</v>
      </c>
      <c r="F4761">
        <f t="shared" si="148"/>
        <v>1</v>
      </c>
      <c r="G4761" s="6">
        <f t="shared" si="149"/>
        <v>1</v>
      </c>
      <c r="H4761" s="4">
        <f>E4761*G4761*Inputs!$B$4/SUMPRODUCT($E$5:$E$6785,$G$5:$G$6785)</f>
        <v>3795.5542195306061</v>
      </c>
    </row>
    <row r="4762" spans="1:8" x14ac:dyDescent="0.2">
      <c r="A4762" s="167" t="s">
        <v>9793</v>
      </c>
      <c r="B4762" s="163" t="s">
        <v>13757</v>
      </c>
      <c r="C4762" s="164" t="s">
        <v>13758</v>
      </c>
      <c r="D4762">
        <v>70.7</v>
      </c>
      <c r="E4762" s="4">
        <v>7788</v>
      </c>
      <c r="F4762">
        <f t="shared" si="148"/>
        <v>2</v>
      </c>
      <c r="G4762" s="6">
        <f t="shared" si="149"/>
        <v>1.195804741189294</v>
      </c>
      <c r="H4762" s="4">
        <f>E4762*G4762*Inputs!$B$4/SUMPRODUCT($E$5:$E$6785,$G$5:$G$6785)</f>
        <v>4301.7793114568358</v>
      </c>
    </row>
    <row r="4763" spans="1:8" x14ac:dyDescent="0.2">
      <c r="A4763" s="167" t="s">
        <v>9793</v>
      </c>
      <c r="B4763" s="163" t="s">
        <v>13759</v>
      </c>
      <c r="C4763" s="164" t="s">
        <v>13760</v>
      </c>
      <c r="D4763">
        <v>77.8</v>
      </c>
      <c r="E4763" s="4">
        <v>8089</v>
      </c>
      <c r="F4763">
        <f t="shared" si="148"/>
        <v>3</v>
      </c>
      <c r="G4763" s="6">
        <f t="shared" si="149"/>
        <v>1.4299489790507947</v>
      </c>
      <c r="H4763" s="4">
        <f>E4763*G4763*Inputs!$B$4/SUMPRODUCT($E$5:$E$6785,$G$5:$G$6785)</f>
        <v>5342.9030059170173</v>
      </c>
    </row>
    <row r="4764" spans="1:8" x14ac:dyDescent="0.2">
      <c r="A4764" s="167" t="s">
        <v>9793</v>
      </c>
      <c r="B4764" s="163" t="s">
        <v>13761</v>
      </c>
      <c r="C4764" s="164" t="s">
        <v>13762</v>
      </c>
      <c r="D4764">
        <v>58.2</v>
      </c>
      <c r="E4764" s="4">
        <v>7892</v>
      </c>
      <c r="F4764">
        <f t="shared" si="148"/>
        <v>1</v>
      </c>
      <c r="G4764" s="6">
        <f t="shared" si="149"/>
        <v>1</v>
      </c>
      <c r="H4764" s="4">
        <f>E4764*G4764*Inputs!$B$4/SUMPRODUCT($E$5:$E$6785,$G$5:$G$6785)</f>
        <v>3645.4318973512891</v>
      </c>
    </row>
    <row r="4765" spans="1:8" x14ac:dyDescent="0.2">
      <c r="A4765" s="167" t="s">
        <v>9793</v>
      </c>
      <c r="B4765" s="163" t="s">
        <v>13763</v>
      </c>
      <c r="C4765" s="164" t="s">
        <v>13764</v>
      </c>
      <c r="D4765">
        <v>48.8</v>
      </c>
      <c r="E4765" s="4">
        <v>6192</v>
      </c>
      <c r="F4765">
        <f t="shared" si="148"/>
        <v>1</v>
      </c>
      <c r="G4765" s="6">
        <f t="shared" si="149"/>
        <v>1</v>
      </c>
      <c r="H4765" s="4">
        <f>E4765*G4765*Inputs!$B$4/SUMPRODUCT($E$5:$E$6785,$G$5:$G$6785)</f>
        <v>2860.1766736440932</v>
      </c>
    </row>
    <row r="4766" spans="1:8" x14ac:dyDescent="0.2">
      <c r="A4766" s="167" t="s">
        <v>9793</v>
      </c>
      <c r="B4766" s="163" t="s">
        <v>13765</v>
      </c>
      <c r="C4766" s="164" t="s">
        <v>13766</v>
      </c>
      <c r="D4766">
        <v>93.9</v>
      </c>
      <c r="E4766" s="4">
        <v>6445</v>
      </c>
      <c r="F4766">
        <f t="shared" si="148"/>
        <v>4</v>
      </c>
      <c r="G4766" s="6">
        <f t="shared" si="149"/>
        <v>1.7099397688077311</v>
      </c>
      <c r="H4766" s="4">
        <f>E4766*G4766*Inputs!$B$4/SUMPRODUCT($E$5:$E$6785,$G$5:$G$6785)</f>
        <v>5090.5610173315872</v>
      </c>
    </row>
    <row r="4767" spans="1:8" x14ac:dyDescent="0.2">
      <c r="A4767" s="167" t="s">
        <v>9793</v>
      </c>
      <c r="B4767" s="163" t="s">
        <v>13767</v>
      </c>
      <c r="C4767" s="164" t="s">
        <v>13768</v>
      </c>
      <c r="D4767">
        <v>75</v>
      </c>
      <c r="E4767" s="4">
        <v>6111</v>
      </c>
      <c r="F4767">
        <f t="shared" si="148"/>
        <v>3</v>
      </c>
      <c r="G4767" s="6">
        <f t="shared" si="149"/>
        <v>1.4299489790507947</v>
      </c>
      <c r="H4767" s="4">
        <f>E4767*G4767*Inputs!$B$4/SUMPRODUCT($E$5:$E$6785,$G$5:$G$6785)</f>
        <v>4036.4050277115698</v>
      </c>
    </row>
    <row r="4768" spans="1:8" x14ac:dyDescent="0.2">
      <c r="A4768" s="167" t="s">
        <v>9793</v>
      </c>
      <c r="B4768" s="163" t="s">
        <v>13769</v>
      </c>
      <c r="C4768" s="164" t="s">
        <v>13770</v>
      </c>
      <c r="D4768">
        <v>84.2</v>
      </c>
      <c r="E4768" s="4">
        <v>7745</v>
      </c>
      <c r="F4768">
        <f t="shared" si="148"/>
        <v>3</v>
      </c>
      <c r="G4768" s="6">
        <f t="shared" si="149"/>
        <v>1.4299489790507947</v>
      </c>
      <c r="H4768" s="4">
        <f>E4768*G4768*Inputs!$B$4/SUMPRODUCT($E$5:$E$6785,$G$5:$G$6785)</f>
        <v>5115.6859662291126</v>
      </c>
    </row>
    <row r="4769" spans="1:8" x14ac:dyDescent="0.2">
      <c r="A4769" s="167" t="s">
        <v>9793</v>
      </c>
      <c r="B4769" s="163" t="s">
        <v>10795</v>
      </c>
      <c r="C4769" s="164" t="s">
        <v>10796</v>
      </c>
      <c r="D4769">
        <v>60.2</v>
      </c>
      <c r="E4769" s="4">
        <v>5912</v>
      </c>
      <c r="F4769">
        <f t="shared" si="148"/>
        <v>1</v>
      </c>
      <c r="G4769" s="6">
        <f t="shared" si="149"/>
        <v>1</v>
      </c>
      <c r="H4769" s="4">
        <f>E4769*G4769*Inputs!$B$4/SUMPRODUCT($E$5:$E$6785,$G$5:$G$6785)</f>
        <v>2730.8405191511429</v>
      </c>
    </row>
    <row r="4770" spans="1:8" x14ac:dyDescent="0.2">
      <c r="A4770" s="167" t="s">
        <v>9793</v>
      </c>
      <c r="B4770" s="163" t="s">
        <v>10797</v>
      </c>
      <c r="C4770" s="164" t="s">
        <v>10798</v>
      </c>
      <c r="D4770">
        <v>140.30000000000001</v>
      </c>
      <c r="E4770" s="4">
        <v>6204</v>
      </c>
      <c r="F4770">
        <f t="shared" si="148"/>
        <v>8</v>
      </c>
      <c r="G4770" s="6">
        <f t="shared" si="149"/>
        <v>3.4964063234208851</v>
      </c>
      <c r="H4770" s="4">
        <f>E4770*G4770*Inputs!$B$4/SUMPRODUCT($E$5:$E$6785,$G$5:$G$6785)</f>
        <v>10019.720311333665</v>
      </c>
    </row>
    <row r="4771" spans="1:8" x14ac:dyDescent="0.2">
      <c r="A4771" s="167" t="s">
        <v>9793</v>
      </c>
      <c r="B4771" s="163" t="s">
        <v>10799</v>
      </c>
      <c r="C4771" s="164" t="s">
        <v>10800</v>
      </c>
      <c r="D4771">
        <v>140.1</v>
      </c>
      <c r="E4771" s="4">
        <v>5436</v>
      </c>
      <c r="F4771">
        <f t="shared" si="148"/>
        <v>8</v>
      </c>
      <c r="G4771" s="6">
        <f t="shared" si="149"/>
        <v>3.4964063234208851</v>
      </c>
      <c r="H4771" s="4">
        <f>E4771*G4771*Inputs!$B$4/SUMPRODUCT($E$5:$E$6785,$G$5:$G$6785)</f>
        <v>8779.3680871066754</v>
      </c>
    </row>
    <row r="4772" spans="1:8" x14ac:dyDescent="0.2">
      <c r="A4772" s="167" t="s">
        <v>9793</v>
      </c>
      <c r="B4772" s="163" t="s">
        <v>10801</v>
      </c>
      <c r="C4772" s="164" t="s">
        <v>10802</v>
      </c>
      <c r="D4772">
        <v>98.1</v>
      </c>
      <c r="E4772" s="4">
        <v>5487</v>
      </c>
      <c r="F4772">
        <f t="shared" si="148"/>
        <v>4</v>
      </c>
      <c r="G4772" s="6">
        <f t="shared" si="149"/>
        <v>1.7099397688077311</v>
      </c>
      <c r="H4772" s="4">
        <f>E4772*G4772*Inputs!$B$4/SUMPRODUCT($E$5:$E$6785,$G$5:$G$6785)</f>
        <v>4333.8880220478541</v>
      </c>
    </row>
    <row r="4773" spans="1:8" x14ac:dyDescent="0.2">
      <c r="A4773" s="167" t="s">
        <v>9793</v>
      </c>
      <c r="B4773" s="163" t="s">
        <v>13651</v>
      </c>
      <c r="C4773" s="164" t="s">
        <v>13652</v>
      </c>
      <c r="D4773">
        <v>152.4</v>
      </c>
      <c r="E4773" s="4">
        <v>6076</v>
      </c>
      <c r="F4773">
        <f t="shared" si="148"/>
        <v>9</v>
      </c>
      <c r="G4773" s="6">
        <f t="shared" si="149"/>
        <v>4.1810192586709229</v>
      </c>
      <c r="H4773" s="4">
        <f>E4773*G4773*Inputs!$B$4/SUMPRODUCT($E$5:$E$6785,$G$5:$G$6785)</f>
        <v>11734.425875270914</v>
      </c>
    </row>
    <row r="4774" spans="1:8" x14ac:dyDescent="0.2">
      <c r="A4774" s="167" t="s">
        <v>9793</v>
      </c>
      <c r="B4774" s="163" t="s">
        <v>13653</v>
      </c>
      <c r="C4774" s="164" t="s">
        <v>13654</v>
      </c>
      <c r="D4774">
        <v>126.9</v>
      </c>
      <c r="E4774" s="4">
        <v>6655</v>
      </c>
      <c r="F4774">
        <f t="shared" si="148"/>
        <v>7</v>
      </c>
      <c r="G4774" s="6">
        <f t="shared" si="149"/>
        <v>2.9238940129502371</v>
      </c>
      <c r="H4774" s="4">
        <f>E4774*G4774*Inputs!$B$4/SUMPRODUCT($E$5:$E$6785,$G$5:$G$6785)</f>
        <v>8988.1766349125792</v>
      </c>
    </row>
    <row r="4775" spans="1:8" x14ac:dyDescent="0.2">
      <c r="A4775" s="167" t="s">
        <v>9793</v>
      </c>
      <c r="B4775" s="163" t="s">
        <v>13655</v>
      </c>
      <c r="C4775" s="164" t="s">
        <v>13656</v>
      </c>
      <c r="D4775">
        <v>123.3</v>
      </c>
      <c r="E4775" s="4">
        <v>8362</v>
      </c>
      <c r="F4775">
        <f t="shared" si="148"/>
        <v>6</v>
      </c>
      <c r="G4775" s="6">
        <f t="shared" si="149"/>
        <v>2.4451266266449672</v>
      </c>
      <c r="H4775" s="4">
        <f>E4775*G4775*Inputs!$B$4/SUMPRODUCT($E$5:$E$6785,$G$5:$G$6785)</f>
        <v>9444.3795239599913</v>
      </c>
    </row>
    <row r="4776" spans="1:8" x14ac:dyDescent="0.2">
      <c r="A4776" s="167" t="s">
        <v>9793</v>
      </c>
      <c r="B4776" s="163" t="s">
        <v>13657</v>
      </c>
      <c r="C4776" s="164" t="s">
        <v>13658</v>
      </c>
      <c r="D4776">
        <v>96.9</v>
      </c>
      <c r="E4776" s="4">
        <v>9045</v>
      </c>
      <c r="F4776">
        <f t="shared" si="148"/>
        <v>4</v>
      </c>
      <c r="G4776" s="6">
        <f t="shared" si="149"/>
        <v>1.7099397688077311</v>
      </c>
      <c r="H4776" s="4">
        <f>E4776*G4776*Inputs!$B$4/SUMPRODUCT($E$5:$E$6785,$G$5:$G$6785)</f>
        <v>7144.1620483730339</v>
      </c>
    </row>
    <row r="4777" spans="1:8" x14ac:dyDescent="0.2">
      <c r="A4777" s="167" t="s">
        <v>9793</v>
      </c>
      <c r="B4777" s="163" t="s">
        <v>13659</v>
      </c>
      <c r="C4777" s="164" t="s">
        <v>13660</v>
      </c>
      <c r="D4777">
        <v>77.400000000000006</v>
      </c>
      <c r="E4777" s="4">
        <v>8674</v>
      </c>
      <c r="F4777">
        <f t="shared" si="148"/>
        <v>3</v>
      </c>
      <c r="G4777" s="6">
        <f t="shared" si="149"/>
        <v>1.4299489790507947</v>
      </c>
      <c r="H4777" s="4">
        <f>E4777*G4777*Inputs!$B$4/SUMPRODUCT($E$5:$E$6785,$G$5:$G$6785)</f>
        <v>5729.3040763165045</v>
      </c>
    </row>
    <row r="4778" spans="1:8" x14ac:dyDescent="0.2">
      <c r="A4778" s="167" t="s">
        <v>9793</v>
      </c>
      <c r="B4778" s="163" t="s">
        <v>13661</v>
      </c>
      <c r="C4778" s="164" t="s">
        <v>13662</v>
      </c>
      <c r="D4778">
        <v>81.8</v>
      </c>
      <c r="E4778" s="4">
        <v>9200</v>
      </c>
      <c r="F4778">
        <f t="shared" si="148"/>
        <v>3</v>
      </c>
      <c r="G4778" s="6">
        <f t="shared" si="149"/>
        <v>1.4299489790507947</v>
      </c>
      <c r="H4778" s="4">
        <f>E4778*G4778*Inputs!$B$4/SUMPRODUCT($E$5:$E$6785,$G$5:$G$6785)</f>
        <v>6076.7347823509162</v>
      </c>
    </row>
    <row r="4779" spans="1:8" x14ac:dyDescent="0.2">
      <c r="A4779" s="167" t="s">
        <v>9793</v>
      </c>
      <c r="B4779" s="163" t="s">
        <v>13663</v>
      </c>
      <c r="C4779" s="164" t="s">
        <v>13664</v>
      </c>
      <c r="D4779">
        <v>81.5</v>
      </c>
      <c r="E4779" s="4">
        <v>8420</v>
      </c>
      <c r="F4779">
        <f t="shared" si="148"/>
        <v>3</v>
      </c>
      <c r="G4779" s="6">
        <f t="shared" si="149"/>
        <v>1.4299489790507947</v>
      </c>
      <c r="H4779" s="4">
        <f>E4779*G4779*Inputs!$B$4/SUMPRODUCT($E$5:$E$6785,$G$5:$G$6785)</f>
        <v>5561.5333551515987</v>
      </c>
    </row>
    <row r="4780" spans="1:8" x14ac:dyDescent="0.2">
      <c r="A4780" s="167" t="s">
        <v>9793</v>
      </c>
      <c r="B4780" s="163" t="s">
        <v>13665</v>
      </c>
      <c r="C4780" s="164" t="s">
        <v>13666</v>
      </c>
      <c r="D4780">
        <v>80.2</v>
      </c>
      <c r="E4780" s="4">
        <v>6052</v>
      </c>
      <c r="F4780">
        <f t="shared" si="148"/>
        <v>3</v>
      </c>
      <c r="G4780" s="6">
        <f t="shared" si="149"/>
        <v>1.4299489790507947</v>
      </c>
      <c r="H4780" s="4">
        <f>E4780*G4780*Inputs!$B$4/SUMPRODUCT($E$5:$E$6785,$G$5:$G$6785)</f>
        <v>3997.4346633464943</v>
      </c>
    </row>
    <row r="4781" spans="1:8" x14ac:dyDescent="0.2">
      <c r="A4781" s="167" t="s">
        <v>9793</v>
      </c>
      <c r="B4781" s="163" t="s">
        <v>13667</v>
      </c>
      <c r="C4781" s="164" t="s">
        <v>13668</v>
      </c>
      <c r="D4781">
        <v>71</v>
      </c>
      <c r="E4781" s="4">
        <v>5164</v>
      </c>
      <c r="F4781">
        <f t="shared" si="148"/>
        <v>2</v>
      </c>
      <c r="G4781" s="6">
        <f t="shared" si="149"/>
        <v>1.195804741189294</v>
      </c>
      <c r="H4781" s="4">
        <f>E4781*G4781*Inputs!$B$4/SUMPRODUCT($E$5:$E$6785,$G$5:$G$6785)</f>
        <v>2852.3867956295708</v>
      </c>
    </row>
    <row r="4782" spans="1:8" x14ac:dyDescent="0.2">
      <c r="A4782" s="167" t="s">
        <v>9793</v>
      </c>
      <c r="B4782" s="163" t="s">
        <v>13669</v>
      </c>
      <c r="C4782" s="164" t="s">
        <v>13670</v>
      </c>
      <c r="D4782">
        <v>85.8</v>
      </c>
      <c r="E4782" s="4">
        <v>5853</v>
      </c>
      <c r="F4782">
        <f t="shared" si="148"/>
        <v>3</v>
      </c>
      <c r="G4782" s="6">
        <f t="shared" si="149"/>
        <v>1.4299489790507947</v>
      </c>
      <c r="H4782" s="4">
        <f>E4782*G4782*Inputs!$B$4/SUMPRODUCT($E$5:$E$6785,$G$5:$G$6785)</f>
        <v>3865.9922479456422</v>
      </c>
    </row>
    <row r="4783" spans="1:8" x14ac:dyDescent="0.2">
      <c r="A4783" s="167" t="s">
        <v>9793</v>
      </c>
      <c r="B4783" s="163" t="s">
        <v>13671</v>
      </c>
      <c r="C4783" s="164" t="s">
        <v>13672</v>
      </c>
      <c r="D4783">
        <v>60.7</v>
      </c>
      <c r="E4783" s="4">
        <v>11120</v>
      </c>
      <c r="F4783">
        <f t="shared" si="148"/>
        <v>1</v>
      </c>
      <c r="G4783" s="6">
        <f t="shared" si="149"/>
        <v>1</v>
      </c>
      <c r="H4783" s="4">
        <f>E4783*G4783*Inputs!$B$4/SUMPRODUCT($E$5:$E$6785,$G$5:$G$6785)</f>
        <v>5136.4929927200119</v>
      </c>
    </row>
    <row r="4784" spans="1:8" x14ac:dyDescent="0.2">
      <c r="A4784" s="167" t="s">
        <v>9793</v>
      </c>
      <c r="B4784" s="163" t="s">
        <v>13673</v>
      </c>
      <c r="C4784" s="164" t="s">
        <v>13674</v>
      </c>
      <c r="D4784">
        <v>96.1</v>
      </c>
      <c r="E4784" s="4">
        <v>6243</v>
      </c>
      <c r="F4784">
        <f t="shared" si="148"/>
        <v>4</v>
      </c>
      <c r="G4784" s="6">
        <f t="shared" si="149"/>
        <v>1.7099397688077311</v>
      </c>
      <c r="H4784" s="4">
        <f>E4784*G4784*Inputs!$B$4/SUMPRODUCT($E$5:$E$6785,$G$5:$G$6785)</f>
        <v>4931.0120141506741</v>
      </c>
    </row>
    <row r="4785" spans="1:8" x14ac:dyDescent="0.2">
      <c r="A4785" s="167" t="s">
        <v>9793</v>
      </c>
      <c r="B4785" s="163" t="s">
        <v>13675</v>
      </c>
      <c r="C4785" s="164" t="s">
        <v>13676</v>
      </c>
      <c r="D4785">
        <v>69.099999999999994</v>
      </c>
      <c r="E4785" s="4">
        <v>8274</v>
      </c>
      <c r="F4785">
        <f t="shared" si="148"/>
        <v>2</v>
      </c>
      <c r="G4785" s="6">
        <f t="shared" si="149"/>
        <v>1.195804741189294</v>
      </c>
      <c r="H4785" s="4">
        <f>E4785*G4785*Inputs!$B$4/SUMPRODUCT($E$5:$E$6785,$G$5:$G$6785)</f>
        <v>4570.2262484583789</v>
      </c>
    </row>
    <row r="4786" spans="1:8" x14ac:dyDescent="0.2">
      <c r="A4786" s="167" t="s">
        <v>9793</v>
      </c>
      <c r="B4786" s="163" t="s">
        <v>13677</v>
      </c>
      <c r="C4786" s="164" t="s">
        <v>11409</v>
      </c>
      <c r="D4786">
        <v>83.7</v>
      </c>
      <c r="E4786" s="4">
        <v>7657</v>
      </c>
      <c r="F4786">
        <f t="shared" si="148"/>
        <v>3</v>
      </c>
      <c r="G4786" s="6">
        <f t="shared" si="149"/>
        <v>1.4299489790507947</v>
      </c>
      <c r="H4786" s="4">
        <f>E4786*G4786*Inputs!$B$4/SUMPRODUCT($E$5:$E$6785,$G$5:$G$6785)</f>
        <v>5057.5606770066261</v>
      </c>
    </row>
    <row r="4787" spans="1:8" x14ac:dyDescent="0.2">
      <c r="A4787" s="167" t="s">
        <v>9793</v>
      </c>
      <c r="B4787" s="163" t="s">
        <v>7523</v>
      </c>
      <c r="C4787" s="164" t="s">
        <v>7524</v>
      </c>
      <c r="D4787">
        <v>72.7</v>
      </c>
      <c r="E4787" s="4">
        <v>7096</v>
      </c>
      <c r="F4787">
        <f t="shared" si="148"/>
        <v>2</v>
      </c>
      <c r="G4787" s="6">
        <f t="shared" si="149"/>
        <v>1.195804741189294</v>
      </c>
      <c r="H4787" s="4">
        <f>E4787*G4787*Inputs!$B$4/SUMPRODUCT($E$5:$E$6785,$G$5:$G$6785)</f>
        <v>3919.5462242036087</v>
      </c>
    </row>
    <row r="4788" spans="1:8" x14ac:dyDescent="0.2">
      <c r="A4788" s="167" t="s">
        <v>9793</v>
      </c>
      <c r="B4788" s="163" t="s">
        <v>7525</v>
      </c>
      <c r="C4788" s="164" t="s">
        <v>7526</v>
      </c>
      <c r="D4788">
        <v>67.7</v>
      </c>
      <c r="E4788" s="4">
        <v>5858</v>
      </c>
      <c r="F4788">
        <f t="shared" si="148"/>
        <v>2</v>
      </c>
      <c r="G4788" s="6">
        <f t="shared" si="149"/>
        <v>1.195804741189294</v>
      </c>
      <c r="H4788" s="4">
        <f>E4788*G4788*Inputs!$B$4/SUMPRODUCT($E$5:$E$6785,$G$5:$G$6785)</f>
        <v>3235.7246027881538</v>
      </c>
    </row>
    <row r="4789" spans="1:8" x14ac:dyDescent="0.2">
      <c r="A4789" s="167" t="s">
        <v>9793</v>
      </c>
      <c r="B4789" s="163" t="s">
        <v>7527</v>
      </c>
      <c r="C4789" s="164" t="s">
        <v>7528</v>
      </c>
      <c r="D4789">
        <v>58.3</v>
      </c>
      <c r="E4789" s="4">
        <v>5516</v>
      </c>
      <c r="F4789">
        <f t="shared" si="148"/>
        <v>1</v>
      </c>
      <c r="G4789" s="6">
        <f t="shared" si="149"/>
        <v>1</v>
      </c>
      <c r="H4789" s="4">
        <f>E4789*G4789*Inputs!$B$4/SUMPRODUCT($E$5:$E$6785,$G$5:$G$6785)</f>
        <v>2547.9222435111137</v>
      </c>
    </row>
    <row r="4790" spans="1:8" x14ac:dyDescent="0.2">
      <c r="A4790" s="167" t="s">
        <v>9793</v>
      </c>
      <c r="B4790" s="163" t="s">
        <v>7529</v>
      </c>
      <c r="C4790" s="164" t="s">
        <v>7530</v>
      </c>
      <c r="D4790">
        <v>64.8</v>
      </c>
      <c r="E4790" s="4">
        <v>8647</v>
      </c>
      <c r="F4790">
        <f t="shared" si="148"/>
        <v>2</v>
      </c>
      <c r="G4790" s="6">
        <f t="shared" si="149"/>
        <v>1.195804741189294</v>
      </c>
      <c r="H4790" s="4">
        <f>E4790*G4790*Inputs!$B$4/SUMPRODUCT($E$5:$E$6785,$G$5:$G$6785)</f>
        <v>4776.2565108073013</v>
      </c>
    </row>
    <row r="4791" spans="1:8" x14ac:dyDescent="0.2">
      <c r="A4791" s="167" t="s">
        <v>9793</v>
      </c>
      <c r="B4791" s="163" t="s">
        <v>7531</v>
      </c>
      <c r="C4791" s="164" t="s">
        <v>7532</v>
      </c>
      <c r="D4791">
        <v>60.2</v>
      </c>
      <c r="E4791" s="4">
        <v>7371</v>
      </c>
      <c r="F4791">
        <f t="shared" si="148"/>
        <v>1</v>
      </c>
      <c r="G4791" s="6">
        <f t="shared" si="149"/>
        <v>1</v>
      </c>
      <c r="H4791" s="4">
        <f>E4791*G4791*Inputs!$B$4/SUMPRODUCT($E$5:$E$6785,$G$5:$G$6785)</f>
        <v>3404.7742670269072</v>
      </c>
    </row>
    <row r="4792" spans="1:8" x14ac:dyDescent="0.2">
      <c r="A4792" s="167" t="s">
        <v>9793</v>
      </c>
      <c r="B4792" s="163" t="s">
        <v>7533</v>
      </c>
      <c r="C4792" s="164" t="s">
        <v>7534</v>
      </c>
      <c r="D4792">
        <v>59.8</v>
      </c>
      <c r="E4792" s="4">
        <v>7464</v>
      </c>
      <c r="F4792">
        <f t="shared" si="148"/>
        <v>1</v>
      </c>
      <c r="G4792" s="6">
        <f t="shared" si="149"/>
        <v>1</v>
      </c>
      <c r="H4792" s="4">
        <f>E4792*G4792*Inputs!$B$4/SUMPRODUCT($E$5:$E$6785,$G$5:$G$6785)</f>
        <v>3447.7323469120656</v>
      </c>
    </row>
    <row r="4793" spans="1:8" x14ac:dyDescent="0.2">
      <c r="A4793" s="167" t="s">
        <v>9793</v>
      </c>
      <c r="B4793" s="163" t="s">
        <v>7535</v>
      </c>
      <c r="C4793" s="164" t="s">
        <v>7536</v>
      </c>
      <c r="D4793">
        <v>88.1</v>
      </c>
      <c r="E4793" s="4">
        <v>10475</v>
      </c>
      <c r="F4793">
        <f t="shared" si="148"/>
        <v>4</v>
      </c>
      <c r="G4793" s="6">
        <f t="shared" si="149"/>
        <v>1.7099397688077311</v>
      </c>
      <c r="H4793" s="4">
        <f>E4793*G4793*Inputs!$B$4/SUMPRODUCT($E$5:$E$6785,$G$5:$G$6785)</f>
        <v>8273.6426154458295</v>
      </c>
    </row>
    <row r="4794" spans="1:8" x14ac:dyDescent="0.2">
      <c r="A4794" s="167" t="s">
        <v>9793</v>
      </c>
      <c r="B4794" s="163" t="s">
        <v>3968</v>
      </c>
      <c r="C4794" s="164" t="s">
        <v>3969</v>
      </c>
      <c r="D4794">
        <v>81.8</v>
      </c>
      <c r="E4794" s="4">
        <v>7531</v>
      </c>
      <c r="F4794">
        <f t="shared" si="148"/>
        <v>3</v>
      </c>
      <c r="G4794" s="6">
        <f t="shared" si="149"/>
        <v>1.4299489790507947</v>
      </c>
      <c r="H4794" s="4">
        <f>E4794*G4794*Inputs!$B$4/SUMPRODUCT($E$5:$E$6785,$G$5:$G$6785)</f>
        <v>4974.3358310744288</v>
      </c>
    </row>
    <row r="4795" spans="1:8" x14ac:dyDescent="0.2">
      <c r="A4795" s="167" t="s">
        <v>9793</v>
      </c>
      <c r="B4795" s="163" t="s">
        <v>3970</v>
      </c>
      <c r="C4795" s="164" t="s">
        <v>3971</v>
      </c>
      <c r="D4795">
        <v>95.9</v>
      </c>
      <c r="E4795" s="4">
        <v>5705</v>
      </c>
      <c r="F4795">
        <f t="shared" si="148"/>
        <v>4</v>
      </c>
      <c r="G4795" s="6">
        <f t="shared" si="149"/>
        <v>1.7099397688077311</v>
      </c>
      <c r="H4795" s="4">
        <f>E4795*G4795*Inputs!$B$4/SUMPRODUCT($E$5:$E$6785,$G$5:$G$6785)</f>
        <v>4506.0745700351754</v>
      </c>
    </row>
    <row r="4796" spans="1:8" x14ac:dyDescent="0.2">
      <c r="A4796" s="167" t="s">
        <v>9793</v>
      </c>
      <c r="B4796" s="163" t="s">
        <v>3972</v>
      </c>
      <c r="C4796" s="164" t="s">
        <v>3973</v>
      </c>
      <c r="D4796">
        <v>70.7</v>
      </c>
      <c r="E4796" s="4">
        <v>8787</v>
      </c>
      <c r="F4796">
        <f t="shared" si="148"/>
        <v>2</v>
      </c>
      <c r="G4796" s="6">
        <f t="shared" si="149"/>
        <v>1.195804741189294</v>
      </c>
      <c r="H4796" s="4">
        <f>E4796*G4796*Inputs!$B$4/SUMPRODUCT($E$5:$E$6785,$G$5:$G$6785)</f>
        <v>4853.5869041822307</v>
      </c>
    </row>
    <row r="4797" spans="1:8" x14ac:dyDescent="0.2">
      <c r="A4797" s="167" t="s">
        <v>9793</v>
      </c>
      <c r="B4797" s="163" t="s">
        <v>3974</v>
      </c>
      <c r="C4797" s="164" t="s">
        <v>3975</v>
      </c>
      <c r="D4797">
        <v>61.4</v>
      </c>
      <c r="E4797" s="4">
        <v>7467</v>
      </c>
      <c r="F4797">
        <f t="shared" si="148"/>
        <v>1</v>
      </c>
      <c r="G4797" s="6">
        <f t="shared" si="149"/>
        <v>1</v>
      </c>
      <c r="H4797" s="4">
        <f>E4797*G4797*Inputs!$B$4/SUMPRODUCT($E$5:$E$6785,$G$5:$G$6785)</f>
        <v>3449.1180914244901</v>
      </c>
    </row>
    <row r="4798" spans="1:8" x14ac:dyDescent="0.2">
      <c r="A4798" s="167" t="s">
        <v>9793</v>
      </c>
      <c r="B4798" s="163" t="s">
        <v>3976</v>
      </c>
      <c r="C4798" s="164" t="s">
        <v>3977</v>
      </c>
      <c r="D4798">
        <v>58</v>
      </c>
      <c r="E4798" s="4">
        <v>6980</v>
      </c>
      <c r="F4798">
        <f t="shared" si="148"/>
        <v>1</v>
      </c>
      <c r="G4798" s="6">
        <f t="shared" si="149"/>
        <v>1</v>
      </c>
      <c r="H4798" s="4">
        <f>E4798*G4798*Inputs!$B$4/SUMPRODUCT($E$5:$E$6785,$G$5:$G$6785)</f>
        <v>3224.165565574252</v>
      </c>
    </row>
    <row r="4799" spans="1:8" x14ac:dyDescent="0.2">
      <c r="A4799" s="167" t="s">
        <v>9793</v>
      </c>
      <c r="B4799" s="163" t="s">
        <v>3978</v>
      </c>
      <c r="C4799" s="164" t="s">
        <v>9000</v>
      </c>
      <c r="D4799">
        <v>65.3</v>
      </c>
      <c r="E4799" s="4">
        <v>8379</v>
      </c>
      <c r="F4799">
        <f t="shared" si="148"/>
        <v>2</v>
      </c>
      <c r="G4799" s="6">
        <f t="shared" si="149"/>
        <v>1.195804741189294</v>
      </c>
      <c r="H4799" s="4">
        <f>E4799*G4799*Inputs!$B$4/SUMPRODUCT($E$5:$E$6785,$G$5:$G$6785)</f>
        <v>4628.2240434895766</v>
      </c>
    </row>
    <row r="4800" spans="1:8" x14ac:dyDescent="0.2">
      <c r="A4800" s="167" t="s">
        <v>9793</v>
      </c>
      <c r="B4800" s="163" t="s">
        <v>9001</v>
      </c>
      <c r="C4800" s="164" t="s">
        <v>9002</v>
      </c>
      <c r="D4800">
        <v>69.099999999999994</v>
      </c>
      <c r="E4800" s="4">
        <v>9747</v>
      </c>
      <c r="F4800">
        <f t="shared" si="148"/>
        <v>2</v>
      </c>
      <c r="G4800" s="6">
        <f t="shared" si="149"/>
        <v>1.195804741189294</v>
      </c>
      <c r="H4800" s="4">
        <f>E4800*G4800*Inputs!$B$4/SUMPRODUCT($E$5:$E$6785,$G$5:$G$6785)</f>
        <v>5383.8524587531811</v>
      </c>
    </row>
    <row r="4801" spans="1:8" x14ac:dyDescent="0.2">
      <c r="A4801" s="167" t="s">
        <v>9793</v>
      </c>
      <c r="B4801" s="163" t="s">
        <v>9003</v>
      </c>
      <c r="C4801" s="164" t="s">
        <v>9004</v>
      </c>
      <c r="D4801">
        <v>90.2</v>
      </c>
      <c r="E4801" s="4">
        <v>7906</v>
      </c>
      <c r="F4801">
        <f t="shared" si="148"/>
        <v>4</v>
      </c>
      <c r="G4801" s="6">
        <f t="shared" si="149"/>
        <v>1.7099397688077311</v>
      </c>
      <c r="H4801" s="4">
        <f>E4801*G4801*Inputs!$B$4/SUMPRODUCT($E$5:$E$6785,$G$5:$G$6785)</f>
        <v>6244.5268274667997</v>
      </c>
    </row>
    <row r="4802" spans="1:8" x14ac:dyDescent="0.2">
      <c r="A4802" s="167" t="s">
        <v>9793</v>
      </c>
      <c r="B4802" s="163" t="s">
        <v>9005</v>
      </c>
      <c r="C4802" s="164" t="s">
        <v>9006</v>
      </c>
      <c r="D4802">
        <v>76.8</v>
      </c>
      <c r="E4802" s="4">
        <v>6037</v>
      </c>
      <c r="F4802">
        <f t="shared" si="148"/>
        <v>3</v>
      </c>
      <c r="G4802" s="6">
        <f t="shared" si="149"/>
        <v>1.4299489790507947</v>
      </c>
      <c r="H4802" s="4">
        <f>E4802*G4802*Inputs!$B$4/SUMPRODUCT($E$5:$E$6785,$G$5:$G$6785)</f>
        <v>3987.5269435926607</v>
      </c>
    </row>
    <row r="4803" spans="1:8" x14ac:dyDescent="0.2">
      <c r="A4803" s="167" t="s">
        <v>9793</v>
      </c>
      <c r="B4803" s="163" t="s">
        <v>9007</v>
      </c>
      <c r="C4803" s="164" t="s">
        <v>9008</v>
      </c>
      <c r="D4803">
        <v>83.1</v>
      </c>
      <c r="E4803" s="4">
        <v>7763</v>
      </c>
      <c r="F4803">
        <f t="shared" si="148"/>
        <v>3</v>
      </c>
      <c r="G4803" s="6">
        <f t="shared" si="149"/>
        <v>1.4299489790507947</v>
      </c>
      <c r="H4803" s="4">
        <f>E4803*G4803*Inputs!$B$4/SUMPRODUCT($E$5:$E$6785,$G$5:$G$6785)</f>
        <v>5127.5752299337128</v>
      </c>
    </row>
    <row r="4804" spans="1:8" x14ac:dyDescent="0.2">
      <c r="A4804" s="167" t="s">
        <v>9793</v>
      </c>
      <c r="B4804" s="163" t="s">
        <v>9009</v>
      </c>
      <c r="C4804" s="164" t="s">
        <v>9010</v>
      </c>
      <c r="D4804">
        <v>64.099999999999994</v>
      </c>
      <c r="E4804" s="4">
        <v>7293</v>
      </c>
      <c r="F4804">
        <f t="shared" si="148"/>
        <v>2</v>
      </c>
      <c r="G4804" s="6">
        <f t="shared" si="149"/>
        <v>1.195804741189294</v>
      </c>
      <c r="H4804" s="4">
        <f>E4804*G4804*Inputs!$B$4/SUMPRODUCT($E$5:$E$6785,$G$5:$G$6785)</f>
        <v>4028.3611348811892</v>
      </c>
    </row>
    <row r="4805" spans="1:8" x14ac:dyDescent="0.2">
      <c r="A4805" s="167" t="s">
        <v>9793</v>
      </c>
      <c r="B4805" s="163" t="s">
        <v>9011</v>
      </c>
      <c r="C4805" s="164" t="s">
        <v>9012</v>
      </c>
      <c r="D4805">
        <v>61.9</v>
      </c>
      <c r="E4805" s="4">
        <v>7705</v>
      </c>
      <c r="F4805">
        <f t="shared" si="148"/>
        <v>2</v>
      </c>
      <c r="G4805" s="6">
        <f t="shared" si="149"/>
        <v>1.195804741189294</v>
      </c>
      <c r="H4805" s="4">
        <f>E4805*G4805*Inputs!$B$4/SUMPRODUCT($E$5:$E$6785,$G$5:$G$6785)</f>
        <v>4255.9334353845552</v>
      </c>
    </row>
    <row r="4806" spans="1:8" x14ac:dyDescent="0.2">
      <c r="A4806" s="167" t="s">
        <v>9793</v>
      </c>
      <c r="B4806" s="163" t="s">
        <v>9013</v>
      </c>
      <c r="C4806" s="164" t="s">
        <v>9014</v>
      </c>
      <c r="D4806">
        <v>111.2</v>
      </c>
      <c r="E4806" s="4">
        <v>6605</v>
      </c>
      <c r="F4806">
        <f t="shared" ref="F4806:F4869" si="150">VLOOKUP(D4806,$K$5:$L$15,2)</f>
        <v>5</v>
      </c>
      <c r="G4806" s="6">
        <f t="shared" ref="G4806:G4869" si="151">VLOOKUP(F4806,$L$5:$M$15,2,0)</f>
        <v>2.0447540826884101</v>
      </c>
      <c r="H4806" s="4">
        <f>E4806*G4806*Inputs!$B$4/SUMPRODUCT($E$5:$E$6785,$G$5:$G$6785)</f>
        <v>6238.4373598034663</v>
      </c>
    </row>
    <row r="4807" spans="1:8" x14ac:dyDescent="0.2">
      <c r="A4807" s="167" t="s">
        <v>9793</v>
      </c>
      <c r="B4807" s="163" t="s">
        <v>9015</v>
      </c>
      <c r="C4807" s="164" t="s">
        <v>9016</v>
      </c>
      <c r="D4807">
        <v>109.4</v>
      </c>
      <c r="E4807" s="4">
        <v>7606</v>
      </c>
      <c r="F4807">
        <f t="shared" si="150"/>
        <v>5</v>
      </c>
      <c r="G4807" s="6">
        <f t="shared" si="151"/>
        <v>2.0447540826884101</v>
      </c>
      <c r="H4807" s="4">
        <f>E4807*G4807*Inputs!$B$4/SUMPRODUCT($E$5:$E$6785,$G$5:$G$6785)</f>
        <v>7183.8841118342416</v>
      </c>
    </row>
    <row r="4808" spans="1:8" x14ac:dyDescent="0.2">
      <c r="A4808" s="167" t="s">
        <v>9793</v>
      </c>
      <c r="B4808" s="163" t="s">
        <v>9017</v>
      </c>
      <c r="C4808" s="164" t="s">
        <v>9018</v>
      </c>
      <c r="D4808">
        <v>62.3</v>
      </c>
      <c r="E4808" s="4">
        <v>7165</v>
      </c>
      <c r="F4808">
        <f t="shared" si="150"/>
        <v>2</v>
      </c>
      <c r="G4808" s="6">
        <f t="shared" si="151"/>
        <v>1.195804741189294</v>
      </c>
      <c r="H4808" s="4">
        <f>E4808*G4808*Inputs!$B$4/SUMPRODUCT($E$5:$E$6785,$G$5:$G$6785)</f>
        <v>3957.6590609383961</v>
      </c>
    </row>
    <row r="4809" spans="1:8" x14ac:dyDescent="0.2">
      <c r="A4809" s="167" t="s">
        <v>9793</v>
      </c>
      <c r="B4809" s="163" t="s">
        <v>7537</v>
      </c>
      <c r="C4809" s="164" t="s">
        <v>7538</v>
      </c>
      <c r="D4809">
        <v>69.599999999999994</v>
      </c>
      <c r="E4809" s="4">
        <v>7804</v>
      </c>
      <c r="F4809">
        <f t="shared" si="150"/>
        <v>2</v>
      </c>
      <c r="G4809" s="6">
        <f t="shared" si="151"/>
        <v>1.195804741189294</v>
      </c>
      <c r="H4809" s="4">
        <f>E4809*G4809*Inputs!$B$4/SUMPRODUCT($E$5:$E$6785,$G$5:$G$6785)</f>
        <v>4310.6170706996845</v>
      </c>
    </row>
    <row r="4810" spans="1:8" x14ac:dyDescent="0.2">
      <c r="A4810" s="167" t="s">
        <v>9793</v>
      </c>
      <c r="B4810" s="163" t="s">
        <v>7539</v>
      </c>
      <c r="C4810" s="164" t="s">
        <v>7540</v>
      </c>
      <c r="D4810">
        <v>69.400000000000006</v>
      </c>
      <c r="E4810" s="4">
        <v>8437</v>
      </c>
      <c r="F4810">
        <f t="shared" si="150"/>
        <v>2</v>
      </c>
      <c r="G4810" s="6">
        <f t="shared" si="151"/>
        <v>1.195804741189294</v>
      </c>
      <c r="H4810" s="4">
        <f>E4810*G4810*Inputs!$B$4/SUMPRODUCT($E$5:$E$6785,$G$5:$G$6785)</f>
        <v>4660.260920744905</v>
      </c>
    </row>
    <row r="4811" spans="1:8" x14ac:dyDescent="0.2">
      <c r="A4811" s="167" t="s">
        <v>9793</v>
      </c>
      <c r="B4811" s="163" t="s">
        <v>7541</v>
      </c>
      <c r="C4811" s="164" t="s">
        <v>7542</v>
      </c>
      <c r="D4811">
        <v>87.7</v>
      </c>
      <c r="E4811" s="4">
        <v>9011</v>
      </c>
      <c r="F4811">
        <f t="shared" si="150"/>
        <v>4</v>
      </c>
      <c r="G4811" s="6">
        <f t="shared" si="151"/>
        <v>1.7099397688077311</v>
      </c>
      <c r="H4811" s="4">
        <f>E4811*G4811*Inputs!$B$4/SUMPRODUCT($E$5:$E$6785,$G$5:$G$6785)</f>
        <v>7117.307265659414</v>
      </c>
    </row>
    <row r="4812" spans="1:8" x14ac:dyDescent="0.2">
      <c r="A4812" s="167" t="s">
        <v>9793</v>
      </c>
      <c r="B4812" s="163" t="s">
        <v>7543</v>
      </c>
      <c r="C4812" s="164" t="s">
        <v>7544</v>
      </c>
      <c r="D4812">
        <v>93.3</v>
      </c>
      <c r="E4812" s="4">
        <v>9665</v>
      </c>
      <c r="F4812">
        <f t="shared" si="150"/>
        <v>4</v>
      </c>
      <c r="G4812" s="6">
        <f t="shared" si="151"/>
        <v>1.7099397688077311</v>
      </c>
      <c r="H4812" s="4">
        <f>E4812*G4812*Inputs!$B$4/SUMPRODUCT($E$5:$E$6785,$G$5:$G$6785)</f>
        <v>7633.8669096213789</v>
      </c>
    </row>
    <row r="4813" spans="1:8" x14ac:dyDescent="0.2">
      <c r="A4813" s="167" t="s">
        <v>9793</v>
      </c>
      <c r="B4813" s="163" t="s">
        <v>7545</v>
      </c>
      <c r="C4813" s="164" t="s">
        <v>7546</v>
      </c>
      <c r="D4813">
        <v>94.8</v>
      </c>
      <c r="E4813" s="4">
        <v>8433</v>
      </c>
      <c r="F4813">
        <f t="shared" si="150"/>
        <v>4</v>
      </c>
      <c r="G4813" s="6">
        <f t="shared" si="151"/>
        <v>1.7099397688077311</v>
      </c>
      <c r="H4813" s="4">
        <f>E4813*G4813*Inputs!$B$4/SUMPRODUCT($E$5:$E$6785,$G$5:$G$6785)</f>
        <v>6660.7759595278931</v>
      </c>
    </row>
    <row r="4814" spans="1:8" x14ac:dyDescent="0.2">
      <c r="A4814" s="167" t="s">
        <v>9793</v>
      </c>
      <c r="B4814" s="163" t="s">
        <v>7547</v>
      </c>
      <c r="C4814" s="164" t="s">
        <v>7548</v>
      </c>
      <c r="D4814">
        <v>88.9</v>
      </c>
      <c r="E4814" s="4">
        <v>7530</v>
      </c>
      <c r="F4814">
        <f t="shared" si="150"/>
        <v>4</v>
      </c>
      <c r="G4814" s="6">
        <f t="shared" si="151"/>
        <v>1.7099397688077311</v>
      </c>
      <c r="H4814" s="4">
        <f>E4814*G4814*Inputs!$B$4/SUMPRODUCT($E$5:$E$6785,$G$5:$G$6785)</f>
        <v>5947.54452451619</v>
      </c>
    </row>
    <row r="4815" spans="1:8" x14ac:dyDescent="0.2">
      <c r="A4815" s="167" t="s">
        <v>9793</v>
      </c>
      <c r="B4815" s="163" t="s">
        <v>7549</v>
      </c>
      <c r="C4815" s="164" t="s">
        <v>7550</v>
      </c>
      <c r="D4815">
        <v>123.1</v>
      </c>
      <c r="E4815" s="4">
        <v>7442</v>
      </c>
      <c r="F4815">
        <f t="shared" si="150"/>
        <v>6</v>
      </c>
      <c r="G4815" s="6">
        <f t="shared" si="151"/>
        <v>2.4451266266449672</v>
      </c>
      <c r="H4815" s="4">
        <f>E4815*G4815*Inputs!$B$4/SUMPRODUCT($E$5:$E$6785,$G$5:$G$6785)</f>
        <v>8405.2944770760896</v>
      </c>
    </row>
    <row r="4816" spans="1:8" x14ac:dyDescent="0.2">
      <c r="A4816" s="167" t="s">
        <v>9793</v>
      </c>
      <c r="B4816" s="163" t="s">
        <v>7551</v>
      </c>
      <c r="C4816" s="164" t="s">
        <v>7552</v>
      </c>
      <c r="D4816">
        <v>78.400000000000006</v>
      </c>
      <c r="E4816" s="4">
        <v>6433</v>
      </c>
      <c r="F4816">
        <f t="shared" si="150"/>
        <v>3</v>
      </c>
      <c r="G4816" s="6">
        <f t="shared" si="151"/>
        <v>1.4299489790507947</v>
      </c>
      <c r="H4816" s="4">
        <f>E4816*G4816*Inputs!$B$4/SUMPRODUCT($E$5:$E$6785,$G$5:$G$6785)</f>
        <v>4249.0907450938521</v>
      </c>
    </row>
    <row r="4817" spans="1:8" x14ac:dyDescent="0.2">
      <c r="A4817" s="167" t="s">
        <v>9793</v>
      </c>
      <c r="B4817" s="163" t="s">
        <v>7553</v>
      </c>
      <c r="C4817" s="164" t="s">
        <v>7554</v>
      </c>
      <c r="D4817">
        <v>124</v>
      </c>
      <c r="E4817" s="4">
        <v>5847</v>
      </c>
      <c r="F4817">
        <f t="shared" si="150"/>
        <v>7</v>
      </c>
      <c r="G4817" s="6">
        <f t="shared" si="151"/>
        <v>2.9238940129502371</v>
      </c>
      <c r="H4817" s="4">
        <f>E4817*G4817*Inputs!$B$4/SUMPRODUCT($E$5:$E$6785,$G$5:$G$6785)</f>
        <v>7896.8998924618854</v>
      </c>
    </row>
    <row r="4818" spans="1:8" x14ac:dyDescent="0.2">
      <c r="A4818" s="167" t="s">
        <v>9793</v>
      </c>
      <c r="B4818" s="163" t="s">
        <v>7555</v>
      </c>
      <c r="C4818" s="164" t="s">
        <v>7556</v>
      </c>
      <c r="D4818">
        <v>68.5</v>
      </c>
      <c r="E4818" s="4">
        <v>7134</v>
      </c>
      <c r="F4818">
        <f t="shared" si="150"/>
        <v>2</v>
      </c>
      <c r="G4818" s="6">
        <f t="shared" si="151"/>
        <v>1.195804741189294</v>
      </c>
      <c r="H4818" s="4">
        <f>E4818*G4818*Inputs!$B$4/SUMPRODUCT($E$5:$E$6785,$G$5:$G$6785)</f>
        <v>3940.5359024053755</v>
      </c>
    </row>
    <row r="4819" spans="1:8" x14ac:dyDescent="0.2">
      <c r="A4819" s="167" t="s">
        <v>9793</v>
      </c>
      <c r="B4819" s="163" t="s">
        <v>7557</v>
      </c>
      <c r="C4819" s="164" t="s">
        <v>7558</v>
      </c>
      <c r="D4819">
        <v>136.80000000000001</v>
      </c>
      <c r="E4819" s="4">
        <v>7400</v>
      </c>
      <c r="F4819">
        <f t="shared" si="150"/>
        <v>8</v>
      </c>
      <c r="G4819" s="6">
        <f t="shared" si="151"/>
        <v>3.4964063234208851</v>
      </c>
      <c r="H4819" s="4">
        <f>E4819*G4819*Inputs!$B$4/SUMPRODUCT($E$5:$E$6785,$G$5:$G$6785)</f>
        <v>11951.310493853825</v>
      </c>
    </row>
    <row r="4820" spans="1:8" x14ac:dyDescent="0.2">
      <c r="A4820" s="167" t="s">
        <v>9793</v>
      </c>
      <c r="B4820" s="163" t="s">
        <v>7559</v>
      </c>
      <c r="C4820" s="164" t="s">
        <v>7560</v>
      </c>
      <c r="D4820">
        <v>100.1</v>
      </c>
      <c r="E4820" s="4">
        <v>8377</v>
      </c>
      <c r="F4820">
        <f t="shared" si="150"/>
        <v>5</v>
      </c>
      <c r="G4820" s="6">
        <f t="shared" si="151"/>
        <v>2.0447540826884101</v>
      </c>
      <c r="H4820" s="4">
        <f>E4820*G4820*Inputs!$B$4/SUMPRODUCT($E$5:$E$6785,$G$5:$G$6785)</f>
        <v>7912.0953464153872</v>
      </c>
    </row>
    <row r="4821" spans="1:8" x14ac:dyDescent="0.2">
      <c r="A4821" s="167" t="s">
        <v>9793</v>
      </c>
      <c r="B4821" s="163" t="s">
        <v>7561</v>
      </c>
      <c r="C4821" s="164" t="s">
        <v>7562</v>
      </c>
      <c r="D4821">
        <v>104.5</v>
      </c>
      <c r="E4821" s="4">
        <v>7365</v>
      </c>
      <c r="F4821">
        <f t="shared" si="150"/>
        <v>5</v>
      </c>
      <c r="G4821" s="6">
        <f t="shared" si="151"/>
        <v>2.0447540826884101</v>
      </c>
      <c r="H4821" s="4">
        <f>E4821*G4821*Inputs!$B$4/SUMPRODUCT($E$5:$E$6785,$G$5:$G$6785)</f>
        <v>6956.2590696370207</v>
      </c>
    </row>
    <row r="4822" spans="1:8" x14ac:dyDescent="0.2">
      <c r="A4822" s="167" t="s">
        <v>9793</v>
      </c>
      <c r="B4822" s="163" t="s">
        <v>7563</v>
      </c>
      <c r="C4822" s="164" t="s">
        <v>3718</v>
      </c>
      <c r="D4822">
        <v>78.599999999999994</v>
      </c>
      <c r="E4822" s="4">
        <v>9526</v>
      </c>
      <c r="F4822">
        <f t="shared" si="150"/>
        <v>3</v>
      </c>
      <c r="G4822" s="6">
        <f t="shared" si="151"/>
        <v>1.4299489790507947</v>
      </c>
      <c r="H4822" s="4">
        <f>E4822*G4822*Inputs!$B$4/SUMPRODUCT($E$5:$E$6785,$G$5:$G$6785)</f>
        <v>6292.0625583342207</v>
      </c>
    </row>
    <row r="4823" spans="1:8" x14ac:dyDescent="0.2">
      <c r="A4823" s="167" t="s">
        <v>9793</v>
      </c>
      <c r="B4823" s="163" t="s">
        <v>3719</v>
      </c>
      <c r="C4823" s="164" t="s">
        <v>3720</v>
      </c>
      <c r="D4823">
        <v>88</v>
      </c>
      <c r="E4823" s="4">
        <v>7568</v>
      </c>
      <c r="F4823">
        <f t="shared" si="150"/>
        <v>4</v>
      </c>
      <c r="G4823" s="6">
        <f t="shared" si="151"/>
        <v>1.7099397688077311</v>
      </c>
      <c r="H4823" s="4">
        <f>E4823*G4823*Inputs!$B$4/SUMPRODUCT($E$5:$E$6785,$G$5:$G$6785)</f>
        <v>5977.5586934314115</v>
      </c>
    </row>
    <row r="4824" spans="1:8" x14ac:dyDescent="0.2">
      <c r="A4824" s="167" t="s">
        <v>9793</v>
      </c>
      <c r="B4824" s="163" t="s">
        <v>3721</v>
      </c>
      <c r="C4824" s="164" t="s">
        <v>871</v>
      </c>
      <c r="D4824">
        <v>72</v>
      </c>
      <c r="E4824" s="4">
        <v>7134</v>
      </c>
      <c r="F4824">
        <f t="shared" si="150"/>
        <v>2</v>
      </c>
      <c r="G4824" s="6">
        <f t="shared" si="151"/>
        <v>1.195804741189294</v>
      </c>
      <c r="H4824" s="4">
        <f>E4824*G4824*Inputs!$B$4/SUMPRODUCT($E$5:$E$6785,$G$5:$G$6785)</f>
        <v>3940.5359024053755</v>
      </c>
    </row>
    <row r="4825" spans="1:8" x14ac:dyDescent="0.2">
      <c r="A4825" s="167" t="s">
        <v>9793</v>
      </c>
      <c r="B4825" s="163" t="s">
        <v>872</v>
      </c>
      <c r="C4825" s="164" t="s">
        <v>873</v>
      </c>
      <c r="D4825">
        <v>66.3</v>
      </c>
      <c r="E4825" s="4">
        <v>5115</v>
      </c>
      <c r="F4825">
        <f t="shared" si="150"/>
        <v>2</v>
      </c>
      <c r="G4825" s="6">
        <f t="shared" si="151"/>
        <v>1.195804741189294</v>
      </c>
      <c r="H4825" s="4">
        <f>E4825*G4825*Inputs!$B$4/SUMPRODUCT($E$5:$E$6785,$G$5:$G$6785)</f>
        <v>2825.3211579483454</v>
      </c>
    </row>
    <row r="4826" spans="1:8" x14ac:dyDescent="0.2">
      <c r="A4826" s="167" t="s">
        <v>9793</v>
      </c>
      <c r="B4826" s="163" t="s">
        <v>874</v>
      </c>
      <c r="C4826" s="164" t="s">
        <v>875</v>
      </c>
      <c r="D4826">
        <v>53.6</v>
      </c>
      <c r="E4826" s="4">
        <v>7991</v>
      </c>
      <c r="F4826">
        <f t="shared" si="150"/>
        <v>1</v>
      </c>
      <c r="G4826" s="6">
        <f t="shared" si="151"/>
        <v>1</v>
      </c>
      <c r="H4826" s="4">
        <f>E4826*G4826*Inputs!$B$4/SUMPRODUCT($E$5:$E$6785,$G$5:$G$6785)</f>
        <v>3691.1614662612965</v>
      </c>
    </row>
    <row r="4827" spans="1:8" x14ac:dyDescent="0.2">
      <c r="A4827" s="167" t="s">
        <v>9793</v>
      </c>
      <c r="B4827" s="163" t="s">
        <v>876</v>
      </c>
      <c r="C4827" s="164" t="s">
        <v>877</v>
      </c>
      <c r="D4827">
        <v>72.3</v>
      </c>
      <c r="E4827" s="4">
        <v>8898</v>
      </c>
      <c r="F4827">
        <f t="shared" si="150"/>
        <v>2</v>
      </c>
      <c r="G4827" s="6">
        <f t="shared" si="151"/>
        <v>1.195804741189294</v>
      </c>
      <c r="H4827" s="4">
        <f>E4827*G4827*Inputs!$B$4/SUMPRODUCT($E$5:$E$6785,$G$5:$G$6785)</f>
        <v>4914.8988589294977</v>
      </c>
    </row>
    <row r="4828" spans="1:8" x14ac:dyDescent="0.2">
      <c r="A4828" s="167" t="s">
        <v>9793</v>
      </c>
      <c r="B4828" s="163" t="s">
        <v>878</v>
      </c>
      <c r="C4828" s="164" t="s">
        <v>879</v>
      </c>
      <c r="D4828">
        <v>78.400000000000006</v>
      </c>
      <c r="E4828" s="4">
        <v>5579</v>
      </c>
      <c r="F4828">
        <f t="shared" si="150"/>
        <v>3</v>
      </c>
      <c r="G4828" s="6">
        <f t="shared" si="151"/>
        <v>1.4299489790507947</v>
      </c>
      <c r="H4828" s="4">
        <f>E4828*G4828*Inputs!$B$4/SUMPRODUCT($E$5:$E$6785,$G$5:$G$6785)</f>
        <v>3685.0112337756264</v>
      </c>
    </row>
    <row r="4829" spans="1:8" x14ac:dyDescent="0.2">
      <c r="A4829" s="167" t="s">
        <v>9793</v>
      </c>
      <c r="B4829" s="163" t="s">
        <v>880</v>
      </c>
      <c r="C4829" s="164" t="s">
        <v>881</v>
      </c>
      <c r="D4829">
        <v>66.8</v>
      </c>
      <c r="E4829" s="4">
        <v>10356</v>
      </c>
      <c r="F4829">
        <f t="shared" si="150"/>
        <v>2</v>
      </c>
      <c r="G4829" s="6">
        <f t="shared" si="151"/>
        <v>1.195804741189294</v>
      </c>
      <c r="H4829" s="4">
        <f>E4829*G4829*Inputs!$B$4/SUMPRODUCT($E$5:$E$6785,$G$5:$G$6785)</f>
        <v>5720.239669934128</v>
      </c>
    </row>
    <row r="4830" spans="1:8" x14ac:dyDescent="0.2">
      <c r="A4830" s="167" t="s">
        <v>9793</v>
      </c>
      <c r="B4830" s="163" t="s">
        <v>882</v>
      </c>
      <c r="C4830" s="164" t="s">
        <v>883</v>
      </c>
      <c r="D4830">
        <v>84.3</v>
      </c>
      <c r="E4830" s="4">
        <v>6690</v>
      </c>
      <c r="F4830">
        <f t="shared" si="150"/>
        <v>3</v>
      </c>
      <c r="G4830" s="6">
        <f t="shared" si="151"/>
        <v>1.4299489790507947</v>
      </c>
      <c r="H4830" s="4">
        <f>E4830*G4830*Inputs!$B$4/SUMPRODUCT($E$5:$E$6785,$G$5:$G$6785)</f>
        <v>4418.8430102095244</v>
      </c>
    </row>
    <row r="4831" spans="1:8" x14ac:dyDescent="0.2">
      <c r="A4831" s="167" t="s">
        <v>9793</v>
      </c>
      <c r="B4831" s="163" t="s">
        <v>884</v>
      </c>
      <c r="C4831" s="164" t="s">
        <v>844</v>
      </c>
      <c r="D4831">
        <v>55.2</v>
      </c>
      <c r="E4831" s="4">
        <v>8026</v>
      </c>
      <c r="F4831">
        <f t="shared" si="150"/>
        <v>1</v>
      </c>
      <c r="G4831" s="6">
        <f t="shared" si="151"/>
        <v>1</v>
      </c>
      <c r="H4831" s="4">
        <f>E4831*G4831*Inputs!$B$4/SUMPRODUCT($E$5:$E$6785,$G$5:$G$6785)</f>
        <v>3707.3284855729153</v>
      </c>
    </row>
    <row r="4832" spans="1:8" x14ac:dyDescent="0.2">
      <c r="A4832" s="167" t="s">
        <v>9793</v>
      </c>
      <c r="B4832" s="163" t="s">
        <v>845</v>
      </c>
      <c r="C4832" s="164" t="s">
        <v>846</v>
      </c>
      <c r="D4832">
        <v>50.1</v>
      </c>
      <c r="E4832" s="4">
        <v>6306</v>
      </c>
      <c r="F4832">
        <f t="shared" si="150"/>
        <v>1</v>
      </c>
      <c r="G4832" s="6">
        <f t="shared" si="151"/>
        <v>1</v>
      </c>
      <c r="H4832" s="4">
        <f>E4832*G4832*Inputs!$B$4/SUMPRODUCT($E$5:$E$6785,$G$5:$G$6785)</f>
        <v>2912.8349651162225</v>
      </c>
    </row>
    <row r="4833" spans="1:8" x14ac:dyDescent="0.2">
      <c r="A4833" s="167" t="s">
        <v>9793</v>
      </c>
      <c r="B4833" s="163" t="s">
        <v>847</v>
      </c>
      <c r="C4833" s="164" t="s">
        <v>848</v>
      </c>
      <c r="D4833">
        <v>59.9</v>
      </c>
      <c r="E4833" s="4">
        <v>5422</v>
      </c>
      <c r="F4833">
        <f t="shared" si="150"/>
        <v>1</v>
      </c>
      <c r="G4833" s="6">
        <f t="shared" si="151"/>
        <v>1</v>
      </c>
      <c r="H4833" s="4">
        <f>E4833*G4833*Inputs!$B$4/SUMPRODUCT($E$5:$E$6785,$G$5:$G$6785)</f>
        <v>2504.5022487884808</v>
      </c>
    </row>
    <row r="4834" spans="1:8" x14ac:dyDescent="0.2">
      <c r="A4834" s="167" t="s">
        <v>9793</v>
      </c>
      <c r="B4834" s="163" t="s">
        <v>849</v>
      </c>
      <c r="C4834" s="164" t="s">
        <v>850</v>
      </c>
      <c r="D4834">
        <v>74.2</v>
      </c>
      <c r="E4834" s="4">
        <v>6163</v>
      </c>
      <c r="F4834">
        <f t="shared" si="150"/>
        <v>2</v>
      </c>
      <c r="G4834" s="6">
        <f t="shared" si="151"/>
        <v>1.195804741189294</v>
      </c>
      <c r="H4834" s="4">
        <f>E4834*G4834*Inputs!$B$4/SUMPRODUCT($E$5:$E$6785,$G$5:$G$6785)</f>
        <v>3404.1943883549661</v>
      </c>
    </row>
    <row r="4835" spans="1:8" x14ac:dyDescent="0.2">
      <c r="A4835" s="167" t="s">
        <v>9793</v>
      </c>
      <c r="B4835" s="163" t="s">
        <v>851</v>
      </c>
      <c r="C4835" s="164" t="s">
        <v>852</v>
      </c>
      <c r="D4835">
        <v>66.7</v>
      </c>
      <c r="E4835" s="4">
        <v>8781</v>
      </c>
      <c r="F4835">
        <f t="shared" si="150"/>
        <v>2</v>
      </c>
      <c r="G4835" s="6">
        <f t="shared" si="151"/>
        <v>1.195804741189294</v>
      </c>
      <c r="H4835" s="4">
        <f>E4835*G4835*Inputs!$B$4/SUMPRODUCT($E$5:$E$6785,$G$5:$G$6785)</f>
        <v>4850.2727444661632</v>
      </c>
    </row>
    <row r="4836" spans="1:8" x14ac:dyDescent="0.2">
      <c r="A4836" s="167" t="s">
        <v>9793</v>
      </c>
      <c r="B4836" s="163" t="s">
        <v>853</v>
      </c>
      <c r="C4836" s="164" t="s">
        <v>854</v>
      </c>
      <c r="D4836">
        <v>67.8</v>
      </c>
      <c r="E4836" s="4">
        <v>8367</v>
      </c>
      <c r="F4836">
        <f t="shared" si="150"/>
        <v>2</v>
      </c>
      <c r="G4836" s="6">
        <f t="shared" si="151"/>
        <v>1.195804741189294</v>
      </c>
      <c r="H4836" s="4">
        <f>E4836*G4836*Inputs!$B$4/SUMPRODUCT($E$5:$E$6785,$G$5:$G$6785)</f>
        <v>4621.5957240574398</v>
      </c>
    </row>
    <row r="4837" spans="1:8" x14ac:dyDescent="0.2">
      <c r="A4837" s="167" t="s">
        <v>9793</v>
      </c>
      <c r="B4837" s="163" t="s">
        <v>855</v>
      </c>
      <c r="C4837" s="164" t="s">
        <v>856</v>
      </c>
      <c r="D4837">
        <v>79.3</v>
      </c>
      <c r="E4837" s="4">
        <v>9773</v>
      </c>
      <c r="F4837">
        <f t="shared" si="150"/>
        <v>3</v>
      </c>
      <c r="G4837" s="6">
        <f t="shared" si="151"/>
        <v>1.4299489790507947</v>
      </c>
      <c r="H4837" s="4">
        <f>E4837*G4837*Inputs!$B$4/SUMPRODUCT($E$5:$E$6785,$G$5:$G$6785)</f>
        <v>6455.2096769473374</v>
      </c>
    </row>
    <row r="4838" spans="1:8" x14ac:dyDescent="0.2">
      <c r="A4838" s="167" t="s">
        <v>9793</v>
      </c>
      <c r="B4838" s="163" t="s">
        <v>857</v>
      </c>
      <c r="C4838" s="164" t="s">
        <v>858</v>
      </c>
      <c r="D4838">
        <v>124.9</v>
      </c>
      <c r="E4838" s="4">
        <v>7423</v>
      </c>
      <c r="F4838">
        <f t="shared" si="150"/>
        <v>7</v>
      </c>
      <c r="G4838" s="6">
        <f t="shared" si="151"/>
        <v>2.9238940129502371</v>
      </c>
      <c r="H4838" s="4">
        <f>E4838*G4838*Inputs!$B$4/SUMPRODUCT($E$5:$E$6785,$G$5:$G$6785)</f>
        <v>10025.429776251853</v>
      </c>
    </row>
    <row r="4839" spans="1:8" x14ac:dyDescent="0.2">
      <c r="A4839" s="167" t="s">
        <v>9793</v>
      </c>
      <c r="B4839" s="163" t="s">
        <v>859</v>
      </c>
      <c r="C4839" s="164" t="s">
        <v>860</v>
      </c>
      <c r="D4839">
        <v>77.5</v>
      </c>
      <c r="E4839" s="4">
        <v>9633</v>
      </c>
      <c r="F4839">
        <f t="shared" si="150"/>
        <v>3</v>
      </c>
      <c r="G4839" s="6">
        <f t="shared" si="151"/>
        <v>1.4299489790507947</v>
      </c>
      <c r="H4839" s="4">
        <f>E4839*G4839*Inputs!$B$4/SUMPRODUCT($E$5:$E$6785,$G$5:$G$6785)</f>
        <v>6362.7376259115626</v>
      </c>
    </row>
    <row r="4840" spans="1:8" x14ac:dyDescent="0.2">
      <c r="A4840" s="167" t="s">
        <v>9793</v>
      </c>
      <c r="B4840" s="163" t="s">
        <v>861</v>
      </c>
      <c r="C4840" s="164" t="s">
        <v>862</v>
      </c>
      <c r="D4840">
        <v>100.5</v>
      </c>
      <c r="E4840" s="4">
        <v>5839</v>
      </c>
      <c r="F4840">
        <f t="shared" si="150"/>
        <v>5</v>
      </c>
      <c r="G4840" s="6">
        <f t="shared" si="151"/>
        <v>2.0447540826884101</v>
      </c>
      <c r="H4840" s="4">
        <f>E4840*G4840*Inputs!$B$4/SUMPRODUCT($E$5:$E$6785,$G$5:$G$6785)</f>
        <v>5514.9486364712247</v>
      </c>
    </row>
    <row r="4841" spans="1:8" x14ac:dyDescent="0.2">
      <c r="A4841" s="167" t="s">
        <v>9793</v>
      </c>
      <c r="B4841" s="163" t="s">
        <v>863</v>
      </c>
      <c r="C4841" s="164" t="s">
        <v>864</v>
      </c>
      <c r="D4841">
        <v>56.4</v>
      </c>
      <c r="E4841" s="4">
        <v>7429</v>
      </c>
      <c r="F4841">
        <f t="shared" si="150"/>
        <v>1</v>
      </c>
      <c r="G4841" s="6">
        <f t="shared" si="151"/>
        <v>1</v>
      </c>
      <c r="H4841" s="4">
        <f>E4841*G4841*Inputs!$B$4/SUMPRODUCT($E$5:$E$6785,$G$5:$G$6785)</f>
        <v>3431.5653276004468</v>
      </c>
    </row>
    <row r="4842" spans="1:8" x14ac:dyDescent="0.2">
      <c r="A4842" s="167" t="s">
        <v>9793</v>
      </c>
      <c r="B4842" s="163" t="s">
        <v>865</v>
      </c>
      <c r="C4842" s="164" t="s">
        <v>866</v>
      </c>
      <c r="D4842">
        <v>81.8</v>
      </c>
      <c r="E4842" s="4">
        <v>8722</v>
      </c>
      <c r="F4842">
        <f t="shared" si="150"/>
        <v>3</v>
      </c>
      <c r="G4842" s="6">
        <f t="shared" si="151"/>
        <v>1.4299489790507947</v>
      </c>
      <c r="H4842" s="4">
        <f>E4842*G4842*Inputs!$B$4/SUMPRODUCT($E$5:$E$6785,$G$5:$G$6785)</f>
        <v>5761.0087795287709</v>
      </c>
    </row>
    <row r="4843" spans="1:8" x14ac:dyDescent="0.2">
      <c r="A4843" s="167" t="s">
        <v>9793</v>
      </c>
      <c r="B4843" s="163" t="s">
        <v>867</v>
      </c>
      <c r="C4843" s="164" t="s">
        <v>868</v>
      </c>
      <c r="D4843">
        <v>55.7</v>
      </c>
      <c r="E4843" s="4">
        <v>8246</v>
      </c>
      <c r="F4843">
        <f t="shared" si="150"/>
        <v>1</v>
      </c>
      <c r="G4843" s="6">
        <f t="shared" si="151"/>
        <v>1</v>
      </c>
      <c r="H4843" s="4">
        <f>E4843*G4843*Inputs!$B$4/SUMPRODUCT($E$5:$E$6785,$G$5:$G$6785)</f>
        <v>3808.949749817376</v>
      </c>
    </row>
    <row r="4844" spans="1:8" x14ac:dyDescent="0.2">
      <c r="A4844" s="167" t="s">
        <v>9793</v>
      </c>
      <c r="B4844" s="163" t="s">
        <v>869</v>
      </c>
      <c r="C4844" s="164" t="s">
        <v>915</v>
      </c>
      <c r="D4844">
        <v>79.099999999999994</v>
      </c>
      <c r="E4844" s="4">
        <v>9375</v>
      </c>
      <c r="F4844">
        <f t="shared" si="150"/>
        <v>3</v>
      </c>
      <c r="G4844" s="6">
        <f t="shared" si="151"/>
        <v>1.4299489790507947</v>
      </c>
      <c r="H4844" s="4">
        <f>E4844*G4844*Inputs!$B$4/SUMPRODUCT($E$5:$E$6785,$G$5:$G$6785)</f>
        <v>6192.3248461456351</v>
      </c>
    </row>
    <row r="4845" spans="1:8" x14ac:dyDescent="0.2">
      <c r="A4845" s="167" t="s">
        <v>9793</v>
      </c>
      <c r="B4845" s="163" t="s">
        <v>916</v>
      </c>
      <c r="C4845" s="164" t="s">
        <v>917</v>
      </c>
      <c r="D4845">
        <v>95.7</v>
      </c>
      <c r="E4845" s="4">
        <v>10728</v>
      </c>
      <c r="F4845">
        <f t="shared" si="150"/>
        <v>4</v>
      </c>
      <c r="G4845" s="6">
        <f t="shared" si="151"/>
        <v>1.7099397688077311</v>
      </c>
      <c r="H4845" s="4">
        <f>E4845*G4845*Inputs!$B$4/SUMPRODUCT($E$5:$E$6785,$G$5:$G$6785)</f>
        <v>8473.4737926971702</v>
      </c>
    </row>
    <row r="4846" spans="1:8" x14ac:dyDescent="0.2">
      <c r="A4846" s="167" t="s">
        <v>9793</v>
      </c>
      <c r="B4846" s="163" t="s">
        <v>918</v>
      </c>
      <c r="C4846" s="164" t="s">
        <v>919</v>
      </c>
      <c r="D4846">
        <v>72.900000000000006</v>
      </c>
      <c r="E4846" s="4">
        <v>8351</v>
      </c>
      <c r="F4846">
        <f t="shared" si="150"/>
        <v>2</v>
      </c>
      <c r="G4846" s="6">
        <f t="shared" si="151"/>
        <v>1.195804741189294</v>
      </c>
      <c r="H4846" s="4">
        <f>E4846*G4846*Inputs!$B$4/SUMPRODUCT($E$5:$E$6785,$G$5:$G$6785)</f>
        <v>4612.7579648145902</v>
      </c>
    </row>
    <row r="4847" spans="1:8" x14ac:dyDescent="0.2">
      <c r="A4847" s="167" t="s">
        <v>922</v>
      </c>
      <c r="B4847" s="163" t="s">
        <v>920</v>
      </c>
      <c r="C4847" s="164" t="s">
        <v>921</v>
      </c>
      <c r="D4847">
        <v>71.099999999999994</v>
      </c>
      <c r="E4847" s="4">
        <v>7210</v>
      </c>
      <c r="F4847">
        <f t="shared" si="150"/>
        <v>2</v>
      </c>
      <c r="G4847" s="6">
        <f t="shared" si="151"/>
        <v>1.195804741189294</v>
      </c>
      <c r="H4847" s="4">
        <f>E4847*G4847*Inputs!$B$4/SUMPRODUCT($E$5:$E$6785,$G$5:$G$6785)</f>
        <v>3982.515258808909</v>
      </c>
    </row>
    <row r="4848" spans="1:8" x14ac:dyDescent="0.2">
      <c r="A4848" s="167" t="s">
        <v>922</v>
      </c>
      <c r="B4848" s="163" t="s">
        <v>923</v>
      </c>
      <c r="C4848" s="164" t="s">
        <v>924</v>
      </c>
      <c r="D4848">
        <v>96.6</v>
      </c>
      <c r="E4848" s="4">
        <v>6942</v>
      </c>
      <c r="F4848">
        <f t="shared" si="150"/>
        <v>4</v>
      </c>
      <c r="G4848" s="6">
        <f t="shared" si="151"/>
        <v>1.7099397688077311</v>
      </c>
      <c r="H4848" s="4">
        <f>E4848*G4848*Inputs!$B$4/SUMPRODUCT($E$5:$E$6785,$G$5:$G$6785)</f>
        <v>5483.1147528806632</v>
      </c>
    </row>
    <row r="4849" spans="1:8" x14ac:dyDescent="0.2">
      <c r="A4849" s="167" t="s">
        <v>922</v>
      </c>
      <c r="B4849" s="163" t="s">
        <v>925</v>
      </c>
      <c r="C4849" s="164" t="s">
        <v>926</v>
      </c>
      <c r="D4849">
        <v>91.6</v>
      </c>
      <c r="E4849" s="4">
        <v>6923</v>
      </c>
      <c r="F4849">
        <f t="shared" si="150"/>
        <v>4</v>
      </c>
      <c r="G4849" s="6">
        <f t="shared" si="151"/>
        <v>1.7099397688077311</v>
      </c>
      <c r="H4849" s="4">
        <f>E4849*G4849*Inputs!$B$4/SUMPRODUCT($E$5:$E$6785,$G$5:$G$6785)</f>
        <v>5468.1076684230529</v>
      </c>
    </row>
    <row r="4850" spans="1:8" x14ac:dyDescent="0.2">
      <c r="A4850" s="167" t="s">
        <v>922</v>
      </c>
      <c r="B4850" s="163" t="s">
        <v>927</v>
      </c>
      <c r="C4850" s="164" t="s">
        <v>928</v>
      </c>
      <c r="D4850">
        <v>50.1</v>
      </c>
      <c r="E4850" s="4">
        <v>6177</v>
      </c>
      <c r="F4850">
        <f t="shared" si="150"/>
        <v>1</v>
      </c>
      <c r="G4850" s="6">
        <f t="shared" si="151"/>
        <v>1</v>
      </c>
      <c r="H4850" s="4">
        <f>E4850*G4850*Inputs!$B$4/SUMPRODUCT($E$5:$E$6785,$G$5:$G$6785)</f>
        <v>2853.2479510819708</v>
      </c>
    </row>
    <row r="4851" spans="1:8" x14ac:dyDescent="0.2">
      <c r="A4851" s="167" t="s">
        <v>922</v>
      </c>
      <c r="B4851" s="163" t="s">
        <v>929</v>
      </c>
      <c r="C4851" s="164" t="s">
        <v>930</v>
      </c>
      <c r="D4851">
        <v>79.400000000000006</v>
      </c>
      <c r="E4851" s="4">
        <v>9220</v>
      </c>
      <c r="F4851">
        <f t="shared" si="150"/>
        <v>3</v>
      </c>
      <c r="G4851" s="6">
        <f t="shared" si="151"/>
        <v>1.4299489790507947</v>
      </c>
      <c r="H4851" s="4">
        <f>E4851*G4851*Inputs!$B$4/SUMPRODUCT($E$5:$E$6785,$G$5:$G$6785)</f>
        <v>6089.9450753560259</v>
      </c>
    </row>
    <row r="4852" spans="1:8" x14ac:dyDescent="0.2">
      <c r="A4852" s="167" t="s">
        <v>922</v>
      </c>
      <c r="B4852" s="163" t="s">
        <v>931</v>
      </c>
      <c r="C4852" s="164" t="s">
        <v>932</v>
      </c>
      <c r="D4852">
        <v>79.099999999999994</v>
      </c>
      <c r="E4852" s="4">
        <v>6889</v>
      </c>
      <c r="F4852">
        <f t="shared" si="150"/>
        <v>3</v>
      </c>
      <c r="G4852" s="6">
        <f t="shared" si="151"/>
        <v>1.4299489790507947</v>
      </c>
      <c r="H4852" s="4">
        <f>E4852*G4852*Inputs!$B$4/SUMPRODUCT($E$5:$E$6785,$G$5:$G$6785)</f>
        <v>4550.2854256103765</v>
      </c>
    </row>
    <row r="4853" spans="1:8" x14ac:dyDescent="0.2">
      <c r="A4853" s="167" t="s">
        <v>922</v>
      </c>
      <c r="B4853" s="163" t="s">
        <v>933</v>
      </c>
      <c r="C4853" s="164" t="s">
        <v>934</v>
      </c>
      <c r="D4853">
        <v>69.8</v>
      </c>
      <c r="E4853" s="4">
        <v>7009</v>
      </c>
      <c r="F4853">
        <f t="shared" si="150"/>
        <v>2</v>
      </c>
      <c r="G4853" s="6">
        <f t="shared" si="151"/>
        <v>1.195804741189294</v>
      </c>
      <c r="H4853" s="4">
        <f>E4853*G4853*Inputs!$B$4/SUMPRODUCT($E$5:$E$6785,$G$5:$G$6785)</f>
        <v>3871.4909083206167</v>
      </c>
    </row>
    <row r="4854" spans="1:8" x14ac:dyDescent="0.2">
      <c r="A4854" s="167" t="s">
        <v>922</v>
      </c>
      <c r="B4854" s="163" t="s">
        <v>935</v>
      </c>
      <c r="C4854" s="164" t="s">
        <v>936</v>
      </c>
      <c r="D4854">
        <v>100.9</v>
      </c>
      <c r="E4854" s="4">
        <v>7261</v>
      </c>
      <c r="F4854">
        <f t="shared" si="150"/>
        <v>5</v>
      </c>
      <c r="G4854" s="6">
        <f t="shared" si="151"/>
        <v>2.0447540826884101</v>
      </c>
      <c r="H4854" s="4">
        <f>E4854*G4854*Inputs!$B$4/SUMPRODUCT($E$5:$E$6785,$G$5:$G$6785)</f>
        <v>6858.0308356597989</v>
      </c>
    </row>
    <row r="4855" spans="1:8" x14ac:dyDescent="0.2">
      <c r="A4855" s="167" t="s">
        <v>922</v>
      </c>
      <c r="B4855" s="163" t="s">
        <v>937</v>
      </c>
      <c r="C4855" s="164" t="s">
        <v>938</v>
      </c>
      <c r="D4855">
        <v>101.8</v>
      </c>
      <c r="E4855" s="4">
        <v>5584</v>
      </c>
      <c r="F4855">
        <f t="shared" si="150"/>
        <v>5</v>
      </c>
      <c r="G4855" s="6">
        <f t="shared" si="151"/>
        <v>2.0447540826884101</v>
      </c>
      <c r="H4855" s="4">
        <f>E4855*G4855*Inputs!$B$4/SUMPRODUCT($E$5:$E$6785,$G$5:$G$6785)</f>
        <v>5274.100562777071</v>
      </c>
    </row>
    <row r="4856" spans="1:8" x14ac:dyDescent="0.2">
      <c r="A4856" s="167" t="s">
        <v>922</v>
      </c>
      <c r="B4856" s="163" t="s">
        <v>939</v>
      </c>
      <c r="C4856" s="164" t="s">
        <v>940</v>
      </c>
      <c r="D4856">
        <v>85.6</v>
      </c>
      <c r="E4856" s="4">
        <v>7489</v>
      </c>
      <c r="F4856">
        <f t="shared" si="150"/>
        <v>3</v>
      </c>
      <c r="G4856" s="6">
        <f t="shared" si="151"/>
        <v>1.4299489790507947</v>
      </c>
      <c r="H4856" s="4">
        <f>E4856*G4856*Inputs!$B$4/SUMPRODUCT($E$5:$E$6785,$G$5:$G$6785)</f>
        <v>4946.5942157636973</v>
      </c>
    </row>
    <row r="4857" spans="1:8" x14ac:dyDescent="0.2">
      <c r="A4857" s="167" t="s">
        <v>922</v>
      </c>
      <c r="B4857" s="163" t="s">
        <v>941</v>
      </c>
      <c r="C4857" s="164" t="s">
        <v>942</v>
      </c>
      <c r="D4857">
        <v>113.4</v>
      </c>
      <c r="E4857" s="4">
        <v>6170</v>
      </c>
      <c r="F4857">
        <f t="shared" si="150"/>
        <v>6</v>
      </c>
      <c r="G4857" s="6">
        <f t="shared" si="151"/>
        <v>2.4451266266449672</v>
      </c>
      <c r="H4857" s="4">
        <f>E4857*G4857*Inputs!$B$4/SUMPRODUCT($E$5:$E$6785,$G$5:$G$6785)</f>
        <v>6968.6464557322588</v>
      </c>
    </row>
    <row r="4858" spans="1:8" x14ac:dyDescent="0.2">
      <c r="A4858" s="167" t="s">
        <v>922</v>
      </c>
      <c r="B4858" s="163" t="s">
        <v>943</v>
      </c>
      <c r="C4858" s="164" t="s">
        <v>944</v>
      </c>
      <c r="D4858">
        <v>89.3</v>
      </c>
      <c r="E4858" s="4">
        <v>6900</v>
      </c>
      <c r="F4858">
        <f t="shared" si="150"/>
        <v>4</v>
      </c>
      <c r="G4858" s="6">
        <f t="shared" si="151"/>
        <v>1.7099397688077311</v>
      </c>
      <c r="H4858" s="4">
        <f>E4858*G4858*Inputs!$B$4/SUMPRODUCT($E$5:$E$6785,$G$5:$G$6785)</f>
        <v>5449.9411977638401</v>
      </c>
    </row>
    <row r="4859" spans="1:8" x14ac:dyDescent="0.2">
      <c r="A4859" s="167" t="s">
        <v>922</v>
      </c>
      <c r="B4859" s="163" t="s">
        <v>945</v>
      </c>
      <c r="C4859" s="164" t="s">
        <v>946</v>
      </c>
      <c r="D4859">
        <v>108.8</v>
      </c>
      <c r="E4859" s="4">
        <v>6835</v>
      </c>
      <c r="F4859">
        <f t="shared" si="150"/>
        <v>5</v>
      </c>
      <c r="G4859" s="6">
        <f t="shared" si="151"/>
        <v>2.0447540826884101</v>
      </c>
      <c r="H4859" s="4">
        <f>E4859*G4859*Inputs!$B$4/SUMPRODUCT($E$5:$E$6785,$G$5:$G$6785)</f>
        <v>6455.6728772530951</v>
      </c>
    </row>
    <row r="4860" spans="1:8" x14ac:dyDescent="0.2">
      <c r="A4860" s="167" t="s">
        <v>922</v>
      </c>
      <c r="B4860" s="163" t="s">
        <v>947</v>
      </c>
      <c r="C4860" s="164" t="s">
        <v>948</v>
      </c>
      <c r="D4860">
        <v>71.099999999999994</v>
      </c>
      <c r="E4860" s="4">
        <v>5504</v>
      </c>
      <c r="F4860">
        <f t="shared" si="150"/>
        <v>2</v>
      </c>
      <c r="G4860" s="6">
        <f t="shared" si="151"/>
        <v>1.195804741189294</v>
      </c>
      <c r="H4860" s="4">
        <f>E4860*G4860*Inputs!$B$4/SUMPRODUCT($E$5:$E$6785,$G$5:$G$6785)</f>
        <v>3040.1891795401161</v>
      </c>
    </row>
    <row r="4861" spans="1:8" x14ac:dyDescent="0.2">
      <c r="A4861" s="167" t="s">
        <v>922</v>
      </c>
      <c r="B4861" s="163" t="s">
        <v>949</v>
      </c>
      <c r="C4861" s="164" t="s">
        <v>950</v>
      </c>
      <c r="D4861">
        <v>67</v>
      </c>
      <c r="E4861" s="4">
        <v>5694</v>
      </c>
      <c r="F4861">
        <f t="shared" si="150"/>
        <v>2</v>
      </c>
      <c r="G4861" s="6">
        <f t="shared" si="151"/>
        <v>1.195804741189294</v>
      </c>
      <c r="H4861" s="4">
        <f>E4861*G4861*Inputs!$B$4/SUMPRODUCT($E$5:$E$6785,$G$5:$G$6785)</f>
        <v>3145.13757054895</v>
      </c>
    </row>
    <row r="4862" spans="1:8" x14ac:dyDescent="0.2">
      <c r="A4862" s="167" t="s">
        <v>922</v>
      </c>
      <c r="B4862" s="163" t="s">
        <v>951</v>
      </c>
      <c r="C4862" s="164" t="s">
        <v>952</v>
      </c>
      <c r="D4862">
        <v>105.7</v>
      </c>
      <c r="E4862" s="4">
        <v>5019</v>
      </c>
      <c r="F4862">
        <f t="shared" si="150"/>
        <v>5</v>
      </c>
      <c r="G4862" s="6">
        <f t="shared" si="151"/>
        <v>2.0447540826884101</v>
      </c>
      <c r="H4862" s="4">
        <f>E4862*G4862*Inputs!$B$4/SUMPRODUCT($E$5:$E$6785,$G$5:$G$6785)</f>
        <v>4740.4567916508095</v>
      </c>
    </row>
    <row r="4863" spans="1:8" x14ac:dyDescent="0.2">
      <c r="A4863" s="167" t="s">
        <v>922</v>
      </c>
      <c r="B4863" s="163" t="s">
        <v>953</v>
      </c>
      <c r="C4863" s="164" t="s">
        <v>954</v>
      </c>
      <c r="D4863">
        <v>69.599999999999994</v>
      </c>
      <c r="E4863" s="4">
        <v>5205</v>
      </c>
      <c r="F4863">
        <f t="shared" si="150"/>
        <v>2</v>
      </c>
      <c r="G4863" s="6">
        <f t="shared" si="151"/>
        <v>1.195804741189294</v>
      </c>
      <c r="H4863" s="4">
        <f>E4863*G4863*Inputs!$B$4/SUMPRODUCT($E$5:$E$6785,$G$5:$G$6785)</f>
        <v>2875.0335536893722</v>
      </c>
    </row>
    <row r="4864" spans="1:8" x14ac:dyDescent="0.2">
      <c r="A4864" s="167" t="s">
        <v>922</v>
      </c>
      <c r="B4864" s="163" t="s">
        <v>955</v>
      </c>
      <c r="C4864" s="164" t="s">
        <v>956</v>
      </c>
      <c r="D4864">
        <v>101</v>
      </c>
      <c r="E4864" s="4">
        <v>5565</v>
      </c>
      <c r="F4864">
        <f t="shared" si="150"/>
        <v>5</v>
      </c>
      <c r="G4864" s="6">
        <f t="shared" si="151"/>
        <v>2.0447540826884101</v>
      </c>
      <c r="H4864" s="4">
        <f>E4864*G4864*Inputs!$B$4/SUMPRODUCT($E$5:$E$6785,$G$5:$G$6785)</f>
        <v>5256.1550200312322</v>
      </c>
    </row>
    <row r="4865" spans="1:8" x14ac:dyDescent="0.2">
      <c r="A4865" s="167" t="s">
        <v>922</v>
      </c>
      <c r="B4865" s="163" t="s">
        <v>957</v>
      </c>
      <c r="C4865" s="164" t="s">
        <v>958</v>
      </c>
      <c r="D4865">
        <v>56.1</v>
      </c>
      <c r="E4865" s="4">
        <v>5520</v>
      </c>
      <c r="F4865">
        <f t="shared" si="150"/>
        <v>1</v>
      </c>
      <c r="G4865" s="6">
        <f t="shared" si="151"/>
        <v>1</v>
      </c>
      <c r="H4865" s="4">
        <f>E4865*G4865*Inputs!$B$4/SUMPRODUCT($E$5:$E$6785,$G$5:$G$6785)</f>
        <v>2549.7699028610132</v>
      </c>
    </row>
    <row r="4866" spans="1:8" x14ac:dyDescent="0.2">
      <c r="A4866" s="167" t="s">
        <v>922</v>
      </c>
      <c r="B4866" s="163" t="s">
        <v>959</v>
      </c>
      <c r="C4866" s="164" t="s">
        <v>960</v>
      </c>
      <c r="D4866">
        <v>102.2</v>
      </c>
      <c r="E4866" s="4">
        <v>7459</v>
      </c>
      <c r="F4866">
        <f t="shared" si="150"/>
        <v>5</v>
      </c>
      <c r="G4866" s="6">
        <f t="shared" si="151"/>
        <v>2.0447540826884101</v>
      </c>
      <c r="H4866" s="4">
        <f>E4866*G4866*Inputs!$B$4/SUMPRODUCT($E$5:$E$6785,$G$5:$G$6785)</f>
        <v>7045.0422811164353</v>
      </c>
    </row>
    <row r="4867" spans="1:8" x14ac:dyDescent="0.2">
      <c r="A4867" s="167" t="s">
        <v>922</v>
      </c>
      <c r="B4867" s="163" t="s">
        <v>961</v>
      </c>
      <c r="C4867" s="164" t="s">
        <v>962</v>
      </c>
      <c r="D4867">
        <v>129.80000000000001</v>
      </c>
      <c r="E4867" s="4">
        <v>7678</v>
      </c>
      <c r="F4867">
        <f t="shared" si="150"/>
        <v>7</v>
      </c>
      <c r="G4867" s="6">
        <f t="shared" si="151"/>
        <v>2.9238940129502371</v>
      </c>
      <c r="H4867" s="4">
        <f>E4867*G4867*Inputs!$B$4/SUMPRODUCT($E$5:$E$6785,$G$5:$G$6785)</f>
        <v>10369.830233337158</v>
      </c>
    </row>
    <row r="4868" spans="1:8" x14ac:dyDescent="0.2">
      <c r="A4868" s="167" t="s">
        <v>922</v>
      </c>
      <c r="B4868" s="163" t="s">
        <v>963</v>
      </c>
      <c r="C4868" s="164" t="s">
        <v>964</v>
      </c>
      <c r="D4868">
        <v>63.9</v>
      </c>
      <c r="E4868" s="4">
        <v>6077</v>
      </c>
      <c r="F4868">
        <f t="shared" si="150"/>
        <v>2</v>
      </c>
      <c r="G4868" s="6">
        <f t="shared" si="151"/>
        <v>1.195804741189294</v>
      </c>
      <c r="H4868" s="4">
        <f>E4868*G4868*Inputs!$B$4/SUMPRODUCT($E$5:$E$6785,$G$5:$G$6785)</f>
        <v>3356.6914324246518</v>
      </c>
    </row>
    <row r="4869" spans="1:8" x14ac:dyDescent="0.2">
      <c r="A4869" s="167" t="s">
        <v>922</v>
      </c>
      <c r="B4869" s="163" t="s">
        <v>965</v>
      </c>
      <c r="C4869" s="164" t="s">
        <v>966</v>
      </c>
      <c r="D4869">
        <v>88.1</v>
      </c>
      <c r="E4869" s="4">
        <v>5302</v>
      </c>
      <c r="F4869">
        <f t="shared" si="150"/>
        <v>4</v>
      </c>
      <c r="G4869" s="6">
        <f t="shared" si="151"/>
        <v>1.7099397688077311</v>
      </c>
      <c r="H4869" s="4">
        <f>E4869*G4869*Inputs!$B$4/SUMPRODUCT($E$5:$E$6785,$G$5:$G$6785)</f>
        <v>4187.7664102237504</v>
      </c>
    </row>
    <row r="4870" spans="1:8" x14ac:dyDescent="0.2">
      <c r="A4870" s="167" t="s">
        <v>922</v>
      </c>
      <c r="B4870" s="163" t="s">
        <v>967</v>
      </c>
      <c r="C4870" s="164" t="s">
        <v>968</v>
      </c>
      <c r="D4870">
        <v>103.2</v>
      </c>
      <c r="E4870" s="4">
        <v>6482</v>
      </c>
      <c r="F4870">
        <f t="shared" ref="F4870:F4933" si="152">VLOOKUP(D4870,$K$5:$L$15,2)</f>
        <v>5</v>
      </c>
      <c r="G4870" s="6">
        <f t="shared" ref="G4870:G4933" si="153">VLOOKUP(F4870,$L$5:$M$15,2,0)</f>
        <v>2.0447540826884101</v>
      </c>
      <c r="H4870" s="4">
        <f>E4870*G4870*Inputs!$B$4/SUMPRODUCT($E$5:$E$6785,$G$5:$G$6785)</f>
        <v>6122.2635830804029</v>
      </c>
    </row>
    <row r="4871" spans="1:8" x14ac:dyDescent="0.2">
      <c r="A4871" s="167" t="s">
        <v>922</v>
      </c>
      <c r="B4871" s="163" t="s">
        <v>969</v>
      </c>
      <c r="C4871" s="164" t="s">
        <v>970</v>
      </c>
      <c r="D4871">
        <v>78.400000000000006</v>
      </c>
      <c r="E4871" s="4">
        <v>5913</v>
      </c>
      <c r="F4871">
        <f t="shared" si="152"/>
        <v>3</v>
      </c>
      <c r="G4871" s="6">
        <f t="shared" si="153"/>
        <v>1.4299489790507947</v>
      </c>
      <c r="H4871" s="4">
        <f>E4871*G4871*Inputs!$B$4/SUMPRODUCT($E$5:$E$6785,$G$5:$G$6785)</f>
        <v>3905.6231269609743</v>
      </c>
    </row>
    <row r="4872" spans="1:8" x14ac:dyDescent="0.2">
      <c r="A4872" s="167" t="s">
        <v>922</v>
      </c>
      <c r="B4872" s="163" t="s">
        <v>971</v>
      </c>
      <c r="C4872" s="164" t="s">
        <v>972</v>
      </c>
      <c r="D4872">
        <v>109.1</v>
      </c>
      <c r="E4872" s="4">
        <v>5671</v>
      </c>
      <c r="F4872">
        <f t="shared" si="152"/>
        <v>5</v>
      </c>
      <c r="G4872" s="6">
        <f t="shared" si="153"/>
        <v>2.0447540826884101</v>
      </c>
      <c r="H4872" s="4">
        <f>E4872*G4872*Inputs!$B$4/SUMPRODUCT($E$5:$E$6785,$G$5:$G$6785)</f>
        <v>5356.2722585080182</v>
      </c>
    </row>
    <row r="4873" spans="1:8" x14ac:dyDescent="0.2">
      <c r="A4873" s="167" t="s">
        <v>922</v>
      </c>
      <c r="B4873" s="163" t="s">
        <v>973</v>
      </c>
      <c r="C4873" s="164" t="s">
        <v>974</v>
      </c>
      <c r="D4873">
        <v>75.8</v>
      </c>
      <c r="E4873" s="4">
        <v>5572</v>
      </c>
      <c r="F4873">
        <f t="shared" si="152"/>
        <v>3</v>
      </c>
      <c r="G4873" s="6">
        <f t="shared" si="153"/>
        <v>1.4299489790507947</v>
      </c>
      <c r="H4873" s="4">
        <f>E4873*G4873*Inputs!$B$4/SUMPRODUCT($E$5:$E$6785,$G$5:$G$6785)</f>
        <v>3680.3876312238372</v>
      </c>
    </row>
    <row r="4874" spans="1:8" x14ac:dyDescent="0.2">
      <c r="A4874" s="167" t="s">
        <v>922</v>
      </c>
      <c r="B4874" s="163" t="s">
        <v>975</v>
      </c>
      <c r="C4874" s="164" t="s">
        <v>976</v>
      </c>
      <c r="D4874">
        <v>103.5</v>
      </c>
      <c r="E4874" s="4">
        <v>9276</v>
      </c>
      <c r="F4874">
        <f t="shared" si="152"/>
        <v>5</v>
      </c>
      <c r="G4874" s="6">
        <f t="shared" si="153"/>
        <v>2.0447540826884101</v>
      </c>
      <c r="H4874" s="4">
        <f>E4874*G4874*Inputs!$B$4/SUMPRODUCT($E$5:$E$6785,$G$5:$G$6785)</f>
        <v>8761.2028689685012</v>
      </c>
    </row>
    <row r="4875" spans="1:8" x14ac:dyDescent="0.2">
      <c r="A4875" s="167" t="s">
        <v>922</v>
      </c>
      <c r="B4875" s="163" t="s">
        <v>977</v>
      </c>
      <c r="C4875" s="164" t="s">
        <v>978</v>
      </c>
      <c r="D4875">
        <v>100.2</v>
      </c>
      <c r="E4875" s="4">
        <v>4957</v>
      </c>
      <c r="F4875">
        <f t="shared" si="152"/>
        <v>5</v>
      </c>
      <c r="G4875" s="6">
        <f t="shared" si="153"/>
        <v>2.0447540826884101</v>
      </c>
      <c r="H4875" s="4">
        <f>E4875*G4875*Inputs!$B$4/SUMPRODUCT($E$5:$E$6785,$G$5:$G$6785)</f>
        <v>4681.8976521643872</v>
      </c>
    </row>
    <row r="4876" spans="1:8" x14ac:dyDescent="0.2">
      <c r="A4876" s="167" t="s">
        <v>922</v>
      </c>
      <c r="B4876" s="163" t="s">
        <v>979</v>
      </c>
      <c r="C4876" s="164" t="s">
        <v>980</v>
      </c>
      <c r="D4876">
        <v>62.8</v>
      </c>
      <c r="E4876" s="4">
        <v>6968</v>
      </c>
      <c r="F4876">
        <f t="shared" si="152"/>
        <v>2</v>
      </c>
      <c r="G4876" s="6">
        <f t="shared" si="153"/>
        <v>1.195804741189294</v>
      </c>
      <c r="H4876" s="4">
        <f>E4876*G4876*Inputs!$B$4/SUMPRODUCT($E$5:$E$6785,$G$5:$G$6785)</f>
        <v>3848.8441502608152</v>
      </c>
    </row>
    <row r="4877" spans="1:8" x14ac:dyDescent="0.2">
      <c r="A4877" s="167" t="s">
        <v>922</v>
      </c>
      <c r="B4877" s="163" t="s">
        <v>981</v>
      </c>
      <c r="C4877" s="164" t="s">
        <v>982</v>
      </c>
      <c r="D4877">
        <v>81.099999999999994</v>
      </c>
      <c r="E4877" s="4">
        <v>9309</v>
      </c>
      <c r="F4877">
        <f t="shared" si="152"/>
        <v>3</v>
      </c>
      <c r="G4877" s="6">
        <f t="shared" si="153"/>
        <v>1.4299489790507947</v>
      </c>
      <c r="H4877" s="4">
        <f>E4877*G4877*Inputs!$B$4/SUMPRODUCT($E$5:$E$6785,$G$5:$G$6785)</f>
        <v>6148.7308792287695</v>
      </c>
    </row>
    <row r="4878" spans="1:8" x14ac:dyDescent="0.2">
      <c r="A4878" s="167" t="s">
        <v>922</v>
      </c>
      <c r="B4878" s="163" t="s">
        <v>983</v>
      </c>
      <c r="C4878" s="164" t="s">
        <v>984</v>
      </c>
      <c r="D4878">
        <v>76.400000000000006</v>
      </c>
      <c r="E4878" s="4">
        <v>6353</v>
      </c>
      <c r="F4878">
        <f t="shared" si="152"/>
        <v>3</v>
      </c>
      <c r="G4878" s="6">
        <f t="shared" si="153"/>
        <v>1.4299489790507947</v>
      </c>
      <c r="H4878" s="4">
        <f>E4878*G4878*Inputs!$B$4/SUMPRODUCT($E$5:$E$6785,$G$5:$G$6785)</f>
        <v>4196.249573073409</v>
      </c>
    </row>
    <row r="4879" spans="1:8" x14ac:dyDescent="0.2">
      <c r="A4879" s="167" t="s">
        <v>922</v>
      </c>
      <c r="B4879" s="163" t="s">
        <v>985</v>
      </c>
      <c r="C4879" s="164" t="s">
        <v>986</v>
      </c>
      <c r="D4879">
        <v>119.1</v>
      </c>
      <c r="E4879" s="4">
        <v>8964</v>
      </c>
      <c r="F4879">
        <f t="shared" si="152"/>
        <v>6</v>
      </c>
      <c r="G4879" s="6">
        <f t="shared" si="153"/>
        <v>2.4451266266449672</v>
      </c>
      <c r="H4879" s="4">
        <f>E4879*G4879*Inputs!$B$4/SUMPRODUCT($E$5:$E$6785,$G$5:$G$6785)</f>
        <v>10124.302565507936</v>
      </c>
    </row>
    <row r="4880" spans="1:8" x14ac:dyDescent="0.2">
      <c r="A4880" s="167" t="s">
        <v>922</v>
      </c>
      <c r="B4880" s="163" t="s">
        <v>987</v>
      </c>
      <c r="C4880" s="164" t="s">
        <v>988</v>
      </c>
      <c r="D4880">
        <v>68.2</v>
      </c>
      <c r="E4880" s="4">
        <v>9136</v>
      </c>
      <c r="F4880">
        <f t="shared" si="152"/>
        <v>2</v>
      </c>
      <c r="G4880" s="6">
        <f t="shared" si="153"/>
        <v>1.195804741189294</v>
      </c>
      <c r="H4880" s="4">
        <f>E4880*G4880*Inputs!$B$4/SUMPRODUCT($E$5:$E$6785,$G$5:$G$6785)</f>
        <v>5046.3605276668786</v>
      </c>
    </row>
    <row r="4881" spans="1:8" x14ac:dyDescent="0.2">
      <c r="A4881" s="167" t="s">
        <v>922</v>
      </c>
      <c r="B4881" s="163" t="s">
        <v>989</v>
      </c>
      <c r="C4881" s="164" t="s">
        <v>990</v>
      </c>
      <c r="D4881">
        <v>59.5</v>
      </c>
      <c r="E4881" s="4">
        <v>5257</v>
      </c>
      <c r="F4881">
        <f t="shared" si="152"/>
        <v>1</v>
      </c>
      <c r="G4881" s="6">
        <f t="shared" si="153"/>
        <v>1</v>
      </c>
      <c r="H4881" s="4">
        <f>E4881*G4881*Inputs!$B$4/SUMPRODUCT($E$5:$E$6785,$G$5:$G$6785)</f>
        <v>2428.2863006051352</v>
      </c>
    </row>
    <row r="4882" spans="1:8" x14ac:dyDescent="0.2">
      <c r="A4882" s="167" t="s">
        <v>922</v>
      </c>
      <c r="B4882" s="163" t="s">
        <v>991</v>
      </c>
      <c r="C4882" s="164" t="s">
        <v>992</v>
      </c>
      <c r="D4882">
        <v>74.7</v>
      </c>
      <c r="E4882" s="4">
        <v>6616</v>
      </c>
      <c r="F4882">
        <f t="shared" si="152"/>
        <v>3</v>
      </c>
      <c r="G4882" s="6">
        <f t="shared" si="153"/>
        <v>1.4299489790507947</v>
      </c>
      <c r="H4882" s="4">
        <f>E4882*G4882*Inputs!$B$4/SUMPRODUCT($E$5:$E$6785,$G$5:$G$6785)</f>
        <v>4369.9649260906144</v>
      </c>
    </row>
    <row r="4883" spans="1:8" x14ac:dyDescent="0.2">
      <c r="A4883" s="167" t="s">
        <v>922</v>
      </c>
      <c r="B4883" s="163" t="s">
        <v>4550</v>
      </c>
      <c r="C4883" s="164" t="s">
        <v>4551</v>
      </c>
      <c r="D4883">
        <v>65.3</v>
      </c>
      <c r="E4883" s="4">
        <v>7610</v>
      </c>
      <c r="F4883">
        <f t="shared" si="152"/>
        <v>2</v>
      </c>
      <c r="G4883" s="6">
        <f t="shared" si="153"/>
        <v>1.195804741189294</v>
      </c>
      <c r="H4883" s="4">
        <f>E4883*G4883*Inputs!$B$4/SUMPRODUCT($E$5:$E$6785,$G$5:$G$6785)</f>
        <v>4203.4592398801387</v>
      </c>
    </row>
    <row r="4884" spans="1:8" x14ac:dyDescent="0.2">
      <c r="A4884" s="167" t="s">
        <v>922</v>
      </c>
      <c r="B4884" s="163" t="s">
        <v>4552</v>
      </c>
      <c r="C4884" s="164" t="s">
        <v>4553</v>
      </c>
      <c r="D4884">
        <v>66</v>
      </c>
      <c r="E4884" s="4">
        <v>9645</v>
      </c>
      <c r="F4884">
        <f t="shared" si="152"/>
        <v>2</v>
      </c>
      <c r="G4884" s="6">
        <f t="shared" si="153"/>
        <v>1.195804741189294</v>
      </c>
      <c r="H4884" s="4">
        <f>E4884*G4884*Inputs!$B$4/SUMPRODUCT($E$5:$E$6785,$G$5:$G$6785)</f>
        <v>5327.5117435800175</v>
      </c>
    </row>
    <row r="4885" spans="1:8" x14ac:dyDescent="0.2">
      <c r="A4885" s="167" t="s">
        <v>922</v>
      </c>
      <c r="B4885" s="163" t="s">
        <v>4554</v>
      </c>
      <c r="C4885" s="164" t="s">
        <v>4555</v>
      </c>
      <c r="D4885">
        <v>51.3</v>
      </c>
      <c r="E4885" s="4">
        <v>5724</v>
      </c>
      <c r="F4885">
        <f t="shared" si="152"/>
        <v>1</v>
      </c>
      <c r="G4885" s="6">
        <f t="shared" si="153"/>
        <v>1</v>
      </c>
      <c r="H4885" s="4">
        <f>E4885*G4885*Inputs!$B$4/SUMPRODUCT($E$5:$E$6785,$G$5:$G$6785)</f>
        <v>2644.0005297058765</v>
      </c>
    </row>
    <row r="4886" spans="1:8" x14ac:dyDescent="0.2">
      <c r="A4886" s="167" t="s">
        <v>922</v>
      </c>
      <c r="B4886" s="163" t="s">
        <v>4556</v>
      </c>
      <c r="C4886" s="164" t="s">
        <v>4557</v>
      </c>
      <c r="D4886">
        <v>79.099999999999994</v>
      </c>
      <c r="E4886" s="4">
        <v>8129</v>
      </c>
      <c r="F4886">
        <f t="shared" si="152"/>
        <v>3</v>
      </c>
      <c r="G4886" s="6">
        <f t="shared" si="153"/>
        <v>1.4299489790507947</v>
      </c>
      <c r="H4886" s="4">
        <f>E4886*G4886*Inputs!$B$4/SUMPRODUCT($E$5:$E$6785,$G$5:$G$6785)</f>
        <v>5369.3235919272383</v>
      </c>
    </row>
    <row r="4887" spans="1:8" x14ac:dyDescent="0.2">
      <c r="A4887" s="167" t="s">
        <v>922</v>
      </c>
      <c r="B4887" s="163" t="s">
        <v>4558</v>
      </c>
      <c r="C4887" s="164" t="s">
        <v>4559</v>
      </c>
      <c r="D4887">
        <v>82</v>
      </c>
      <c r="E4887" s="4">
        <v>5997</v>
      </c>
      <c r="F4887">
        <f t="shared" si="152"/>
        <v>3</v>
      </c>
      <c r="G4887" s="6">
        <f t="shared" si="153"/>
        <v>1.4299489790507947</v>
      </c>
      <c r="H4887" s="4">
        <f>E4887*G4887*Inputs!$B$4/SUMPRODUCT($E$5:$E$6785,$G$5:$G$6785)</f>
        <v>3961.1063575824396</v>
      </c>
    </row>
    <row r="4888" spans="1:8" x14ac:dyDescent="0.2">
      <c r="A4888" s="167" t="s">
        <v>922</v>
      </c>
      <c r="B4888" s="163" t="s">
        <v>4560</v>
      </c>
      <c r="C4888" s="164" t="s">
        <v>4561</v>
      </c>
      <c r="D4888">
        <v>87.6</v>
      </c>
      <c r="E4888" s="4">
        <v>9761</v>
      </c>
      <c r="F4888">
        <f t="shared" si="152"/>
        <v>4</v>
      </c>
      <c r="G4888" s="6">
        <f t="shared" si="153"/>
        <v>1.7099397688077311</v>
      </c>
      <c r="H4888" s="4">
        <f>E4888*G4888*Inputs!$B$4/SUMPRODUCT($E$5:$E$6785,$G$5:$G$6785)</f>
        <v>7709.6921784598326</v>
      </c>
    </row>
    <row r="4889" spans="1:8" x14ac:dyDescent="0.2">
      <c r="A4889" s="167" t="s">
        <v>922</v>
      </c>
      <c r="B4889" s="163" t="s">
        <v>4562</v>
      </c>
      <c r="C4889" s="164" t="s">
        <v>4563</v>
      </c>
      <c r="D4889">
        <v>57.6</v>
      </c>
      <c r="E4889" s="4">
        <v>9101</v>
      </c>
      <c r="F4889">
        <f t="shared" si="152"/>
        <v>1</v>
      </c>
      <c r="G4889" s="6">
        <f t="shared" si="153"/>
        <v>1</v>
      </c>
      <c r="H4889" s="4">
        <f>E4889*G4889*Inputs!$B$4/SUMPRODUCT($E$5:$E$6785,$G$5:$G$6785)</f>
        <v>4203.8869358583479</v>
      </c>
    </row>
    <row r="4890" spans="1:8" x14ac:dyDescent="0.2">
      <c r="A4890" s="167" t="s">
        <v>922</v>
      </c>
      <c r="B4890" s="163" t="s">
        <v>4564</v>
      </c>
      <c r="C4890" s="164" t="s">
        <v>4565</v>
      </c>
      <c r="D4890">
        <v>67.599999999999994</v>
      </c>
      <c r="E4890" s="4">
        <v>6008</v>
      </c>
      <c r="F4890">
        <f t="shared" si="152"/>
        <v>2</v>
      </c>
      <c r="G4890" s="6">
        <f t="shared" si="153"/>
        <v>1.195804741189294</v>
      </c>
      <c r="H4890" s="4">
        <f>E4890*G4890*Inputs!$B$4/SUMPRODUCT($E$5:$E$6785,$G$5:$G$6785)</f>
        <v>3318.5785956898649</v>
      </c>
    </row>
    <row r="4891" spans="1:8" x14ac:dyDescent="0.2">
      <c r="A4891" s="167" t="s">
        <v>922</v>
      </c>
      <c r="B4891" s="163" t="s">
        <v>4566</v>
      </c>
      <c r="C4891" s="164" t="s">
        <v>4567</v>
      </c>
      <c r="D4891">
        <v>82.2</v>
      </c>
      <c r="E4891" s="4">
        <v>7115</v>
      </c>
      <c r="F4891">
        <f t="shared" si="152"/>
        <v>3</v>
      </c>
      <c r="G4891" s="6">
        <f t="shared" si="153"/>
        <v>1.4299489790507947</v>
      </c>
      <c r="H4891" s="4">
        <f>E4891*G4891*Inputs!$B$4/SUMPRODUCT($E$5:$E$6785,$G$5:$G$6785)</f>
        <v>4699.5617365681264</v>
      </c>
    </row>
    <row r="4892" spans="1:8" x14ac:dyDescent="0.2">
      <c r="A4892" s="167" t="s">
        <v>922</v>
      </c>
      <c r="B4892" s="163" t="s">
        <v>4568</v>
      </c>
      <c r="C4892" s="164" t="s">
        <v>4569</v>
      </c>
      <c r="D4892">
        <v>91.2</v>
      </c>
      <c r="E4892" s="4">
        <v>8021</v>
      </c>
      <c r="F4892">
        <f t="shared" si="152"/>
        <v>4</v>
      </c>
      <c r="G4892" s="6">
        <f t="shared" si="153"/>
        <v>1.7099397688077311</v>
      </c>
      <c r="H4892" s="4">
        <f>E4892*G4892*Inputs!$B$4/SUMPRODUCT($E$5:$E$6785,$G$5:$G$6785)</f>
        <v>6335.3591807628645</v>
      </c>
    </row>
    <row r="4893" spans="1:8" x14ac:dyDescent="0.2">
      <c r="A4893" s="167" t="s">
        <v>922</v>
      </c>
      <c r="B4893" s="163" t="s">
        <v>4570</v>
      </c>
      <c r="C4893" s="164" t="s">
        <v>4571</v>
      </c>
      <c r="D4893">
        <v>92.9</v>
      </c>
      <c r="E4893" s="4">
        <v>10473</v>
      </c>
      <c r="F4893">
        <f t="shared" si="152"/>
        <v>4</v>
      </c>
      <c r="G4893" s="6">
        <f t="shared" si="153"/>
        <v>1.7099397688077311</v>
      </c>
      <c r="H4893" s="4">
        <f>E4893*G4893*Inputs!$B$4/SUMPRODUCT($E$5:$E$6785,$G$5:$G$6785)</f>
        <v>8272.0629223450287</v>
      </c>
    </row>
    <row r="4894" spans="1:8" x14ac:dyDescent="0.2">
      <c r="A4894" s="167" t="s">
        <v>922</v>
      </c>
      <c r="B4894" s="163" t="s">
        <v>4572</v>
      </c>
      <c r="C4894" s="164" t="s">
        <v>4573</v>
      </c>
      <c r="D4894">
        <v>83</v>
      </c>
      <c r="E4894" s="4">
        <v>8273</v>
      </c>
      <c r="F4894">
        <f t="shared" si="152"/>
        <v>3</v>
      </c>
      <c r="G4894" s="6">
        <f t="shared" si="153"/>
        <v>1.4299489790507947</v>
      </c>
      <c r="H4894" s="4">
        <f>E4894*G4894*Inputs!$B$4/SUMPRODUCT($E$5:$E$6785,$G$5:$G$6785)</f>
        <v>5464.4377015640357</v>
      </c>
    </row>
    <row r="4895" spans="1:8" x14ac:dyDescent="0.2">
      <c r="A4895" s="167" t="s">
        <v>922</v>
      </c>
      <c r="B4895" s="163" t="s">
        <v>4574</v>
      </c>
      <c r="C4895" s="164" t="s">
        <v>4575</v>
      </c>
      <c r="D4895">
        <v>76.400000000000006</v>
      </c>
      <c r="E4895" s="4">
        <v>7367</v>
      </c>
      <c r="F4895">
        <f t="shared" si="152"/>
        <v>3</v>
      </c>
      <c r="G4895" s="6">
        <f t="shared" si="153"/>
        <v>1.4299489790507947</v>
      </c>
      <c r="H4895" s="4">
        <f>E4895*G4895*Inputs!$B$4/SUMPRODUCT($E$5:$E$6785,$G$5:$G$6785)</f>
        <v>4866.0114284325209</v>
      </c>
    </row>
    <row r="4896" spans="1:8" x14ac:dyDescent="0.2">
      <c r="A4896" s="167" t="s">
        <v>922</v>
      </c>
      <c r="B4896" s="163" t="s">
        <v>4576</v>
      </c>
      <c r="C4896" s="164" t="s">
        <v>4577</v>
      </c>
      <c r="D4896">
        <v>100.7</v>
      </c>
      <c r="E4896" s="4">
        <v>5743</v>
      </c>
      <c r="F4896">
        <f t="shared" si="152"/>
        <v>5</v>
      </c>
      <c r="G4896" s="6">
        <f t="shared" si="153"/>
        <v>2.0447540826884101</v>
      </c>
      <c r="H4896" s="4">
        <f>E4896*G4896*Inputs!$B$4/SUMPRODUCT($E$5:$E$6785,$G$5:$G$6785)</f>
        <v>5424.2764204922496</v>
      </c>
    </row>
    <row r="4897" spans="1:8" x14ac:dyDescent="0.2">
      <c r="A4897" s="167" t="s">
        <v>922</v>
      </c>
      <c r="B4897" s="163" t="s">
        <v>4578</v>
      </c>
      <c r="C4897" s="164" t="s">
        <v>4579</v>
      </c>
      <c r="D4897">
        <v>80.3</v>
      </c>
      <c r="E4897" s="4">
        <v>5599</v>
      </c>
      <c r="F4897">
        <f t="shared" si="152"/>
        <v>3</v>
      </c>
      <c r="G4897" s="6">
        <f t="shared" si="153"/>
        <v>1.4299489790507947</v>
      </c>
      <c r="H4897" s="4">
        <f>E4897*G4897*Inputs!$B$4/SUMPRODUCT($E$5:$E$6785,$G$5:$G$6785)</f>
        <v>3698.2215267807369</v>
      </c>
    </row>
    <row r="4898" spans="1:8" x14ac:dyDescent="0.2">
      <c r="A4898" s="167" t="s">
        <v>922</v>
      </c>
      <c r="B4898" s="163" t="s">
        <v>4580</v>
      </c>
      <c r="C4898" s="164" t="s">
        <v>4581</v>
      </c>
      <c r="D4898">
        <v>66.099999999999994</v>
      </c>
      <c r="E4898" s="4">
        <v>8065</v>
      </c>
      <c r="F4898">
        <f t="shared" si="152"/>
        <v>2</v>
      </c>
      <c r="G4898" s="6">
        <f t="shared" si="153"/>
        <v>1.195804741189294</v>
      </c>
      <c r="H4898" s="4">
        <f>E4898*G4898*Inputs!$B$4/SUMPRODUCT($E$5:$E$6785,$G$5:$G$6785)</f>
        <v>4454.7830183486622</v>
      </c>
    </row>
    <row r="4899" spans="1:8" x14ac:dyDescent="0.2">
      <c r="A4899" s="167" t="s">
        <v>922</v>
      </c>
      <c r="B4899" s="163" t="s">
        <v>4582</v>
      </c>
      <c r="C4899" s="164" t="s">
        <v>4583</v>
      </c>
      <c r="D4899">
        <v>89.9</v>
      </c>
      <c r="E4899" s="4">
        <v>9229</v>
      </c>
      <c r="F4899">
        <f t="shared" si="152"/>
        <v>4</v>
      </c>
      <c r="G4899" s="6">
        <f t="shared" si="153"/>
        <v>1.7099397688077311</v>
      </c>
      <c r="H4899" s="4">
        <f>E4899*G4899*Inputs!$B$4/SUMPRODUCT($E$5:$E$6785,$G$5:$G$6785)</f>
        <v>7289.4938136467363</v>
      </c>
    </row>
    <row r="4900" spans="1:8" x14ac:dyDescent="0.2">
      <c r="A4900" s="167" t="s">
        <v>922</v>
      </c>
      <c r="B4900" s="163" t="s">
        <v>2067</v>
      </c>
      <c r="C4900" s="164" t="s">
        <v>2068</v>
      </c>
      <c r="D4900">
        <v>71</v>
      </c>
      <c r="E4900" s="4">
        <v>7333</v>
      </c>
      <c r="F4900">
        <f t="shared" si="152"/>
        <v>2</v>
      </c>
      <c r="G4900" s="6">
        <f t="shared" si="153"/>
        <v>1.195804741189294</v>
      </c>
      <c r="H4900" s="4">
        <f>E4900*G4900*Inputs!$B$4/SUMPRODUCT($E$5:$E$6785,$G$5:$G$6785)</f>
        <v>4050.4555329883124</v>
      </c>
    </row>
    <row r="4901" spans="1:8" x14ac:dyDescent="0.2">
      <c r="A4901" s="167" t="s">
        <v>922</v>
      </c>
      <c r="B4901" s="163" t="s">
        <v>2069</v>
      </c>
      <c r="C4901" s="164" t="s">
        <v>2070</v>
      </c>
      <c r="D4901">
        <v>77.3</v>
      </c>
      <c r="E4901" s="4">
        <v>6402</v>
      </c>
      <c r="F4901">
        <f t="shared" si="152"/>
        <v>3</v>
      </c>
      <c r="G4901" s="6">
        <f t="shared" si="153"/>
        <v>1.4299489790507947</v>
      </c>
      <c r="H4901" s="4">
        <f>E4901*G4901*Inputs!$B$4/SUMPRODUCT($E$5:$E$6785,$G$5:$G$6785)</f>
        <v>4228.6147909359306</v>
      </c>
    </row>
    <row r="4902" spans="1:8" x14ac:dyDescent="0.2">
      <c r="A4902" s="167" t="s">
        <v>922</v>
      </c>
      <c r="B4902" s="163" t="s">
        <v>2071</v>
      </c>
      <c r="C4902" s="164" t="s">
        <v>1292</v>
      </c>
      <c r="D4902">
        <v>116</v>
      </c>
      <c r="E4902" s="4">
        <v>7170</v>
      </c>
      <c r="F4902">
        <f t="shared" si="152"/>
        <v>6</v>
      </c>
      <c r="G4902" s="6">
        <f t="shared" si="153"/>
        <v>2.4451266266449672</v>
      </c>
      <c r="H4902" s="4">
        <f>E4902*G4902*Inputs!$B$4/SUMPRODUCT($E$5:$E$6785,$G$5:$G$6785)</f>
        <v>8098.0867240843263</v>
      </c>
    </row>
    <row r="4903" spans="1:8" x14ac:dyDescent="0.2">
      <c r="A4903" s="167" t="s">
        <v>922</v>
      </c>
      <c r="B4903" s="163" t="s">
        <v>1293</v>
      </c>
      <c r="C4903" s="164" t="s">
        <v>1294</v>
      </c>
      <c r="D4903">
        <v>73.8</v>
      </c>
      <c r="E4903" s="4">
        <v>5956</v>
      </c>
      <c r="F4903">
        <f t="shared" si="152"/>
        <v>2</v>
      </c>
      <c r="G4903" s="6">
        <f t="shared" si="153"/>
        <v>1.195804741189294</v>
      </c>
      <c r="H4903" s="4">
        <f>E4903*G4903*Inputs!$B$4/SUMPRODUCT($E$5:$E$6785,$G$5:$G$6785)</f>
        <v>3289.8558781506049</v>
      </c>
    </row>
    <row r="4904" spans="1:8" x14ac:dyDescent="0.2">
      <c r="A4904" s="167" t="s">
        <v>922</v>
      </c>
      <c r="B4904" s="163" t="s">
        <v>1295</v>
      </c>
      <c r="C4904" s="164" t="s">
        <v>1296</v>
      </c>
      <c r="D4904">
        <v>66.599999999999994</v>
      </c>
      <c r="E4904" s="4">
        <v>8155</v>
      </c>
      <c r="F4904">
        <f t="shared" si="152"/>
        <v>2</v>
      </c>
      <c r="G4904" s="6">
        <f t="shared" si="153"/>
        <v>1.195804741189294</v>
      </c>
      <c r="H4904" s="4">
        <f>E4904*G4904*Inputs!$B$4/SUMPRODUCT($E$5:$E$6785,$G$5:$G$6785)</f>
        <v>4504.4954140896889</v>
      </c>
    </row>
    <row r="4905" spans="1:8" x14ac:dyDescent="0.2">
      <c r="A4905" s="167" t="s">
        <v>922</v>
      </c>
      <c r="B4905" s="163" t="s">
        <v>1297</v>
      </c>
      <c r="C4905" s="164" t="s">
        <v>1298</v>
      </c>
      <c r="D4905">
        <v>121.7</v>
      </c>
      <c r="E4905" s="4">
        <v>8409</v>
      </c>
      <c r="F4905">
        <f t="shared" si="152"/>
        <v>6</v>
      </c>
      <c r="G4905" s="6">
        <f t="shared" si="153"/>
        <v>2.4451266266449672</v>
      </c>
      <c r="H4905" s="4">
        <f>E4905*G4905*Inputs!$B$4/SUMPRODUCT($E$5:$E$6785,$G$5:$G$6785)</f>
        <v>9497.4632165725397</v>
      </c>
    </row>
    <row r="4906" spans="1:8" x14ac:dyDescent="0.2">
      <c r="A4906" s="167" t="s">
        <v>922</v>
      </c>
      <c r="B4906" s="163" t="s">
        <v>1299</v>
      </c>
      <c r="C4906" s="164" t="s">
        <v>1300</v>
      </c>
      <c r="D4906">
        <v>95.9</v>
      </c>
      <c r="E4906" s="4">
        <v>7911</v>
      </c>
      <c r="F4906">
        <f t="shared" si="152"/>
        <v>4</v>
      </c>
      <c r="G4906" s="6">
        <f t="shared" si="153"/>
        <v>1.7099397688077311</v>
      </c>
      <c r="H4906" s="4">
        <f>E4906*G4906*Inputs!$B$4/SUMPRODUCT($E$5:$E$6785,$G$5:$G$6785)</f>
        <v>6248.4760602188026</v>
      </c>
    </row>
    <row r="4907" spans="1:8" x14ac:dyDescent="0.2">
      <c r="A4907" s="167" t="s">
        <v>922</v>
      </c>
      <c r="B4907" s="163" t="s">
        <v>1301</v>
      </c>
      <c r="C4907" s="164" t="s">
        <v>1302</v>
      </c>
      <c r="D4907">
        <v>89.1</v>
      </c>
      <c r="E4907" s="4">
        <v>6497</v>
      </c>
      <c r="F4907">
        <f t="shared" si="152"/>
        <v>4</v>
      </c>
      <c r="G4907" s="6">
        <f t="shared" si="153"/>
        <v>1.7099397688077311</v>
      </c>
      <c r="H4907" s="4">
        <f>E4907*G4907*Inputs!$B$4/SUMPRODUCT($E$5:$E$6785,$G$5:$G$6785)</f>
        <v>5131.6330379524152</v>
      </c>
    </row>
    <row r="4908" spans="1:8" x14ac:dyDescent="0.2">
      <c r="A4908" s="167" t="s">
        <v>922</v>
      </c>
      <c r="B4908" s="163" t="s">
        <v>1172</v>
      </c>
      <c r="C4908" s="164" t="s">
        <v>1173</v>
      </c>
      <c r="D4908">
        <v>73.900000000000006</v>
      </c>
      <c r="E4908" s="4">
        <v>6125</v>
      </c>
      <c r="F4908">
        <f t="shared" si="152"/>
        <v>2</v>
      </c>
      <c r="G4908" s="6">
        <f t="shared" si="153"/>
        <v>1.195804741189294</v>
      </c>
      <c r="H4908" s="4">
        <f>E4908*G4908*Inputs!$B$4/SUMPRODUCT($E$5:$E$6785,$G$5:$G$6785)</f>
        <v>3383.2047101531994</v>
      </c>
    </row>
    <row r="4909" spans="1:8" x14ac:dyDescent="0.2">
      <c r="A4909" s="167" t="s">
        <v>922</v>
      </c>
      <c r="B4909" s="163" t="s">
        <v>1174</v>
      </c>
      <c r="C4909" s="164" t="s">
        <v>1175</v>
      </c>
      <c r="D4909">
        <v>84.5</v>
      </c>
      <c r="E4909" s="4">
        <v>6956</v>
      </c>
      <c r="F4909">
        <f t="shared" si="152"/>
        <v>3</v>
      </c>
      <c r="G4909" s="6">
        <f t="shared" si="153"/>
        <v>1.4299489790507947</v>
      </c>
      <c r="H4909" s="4">
        <f>E4909*G4909*Inputs!$B$4/SUMPRODUCT($E$5:$E$6785,$G$5:$G$6785)</f>
        <v>4594.5399071774973</v>
      </c>
    </row>
    <row r="4910" spans="1:8" x14ac:dyDescent="0.2">
      <c r="A4910" s="167" t="s">
        <v>922</v>
      </c>
      <c r="B4910" s="163" t="s">
        <v>1176</v>
      </c>
      <c r="C4910" s="164" t="s">
        <v>1177</v>
      </c>
      <c r="D4910">
        <v>149.80000000000001</v>
      </c>
      <c r="E4910" s="4">
        <v>9606</v>
      </c>
      <c r="F4910">
        <f t="shared" si="152"/>
        <v>9</v>
      </c>
      <c r="G4910" s="6">
        <f t="shared" si="153"/>
        <v>4.1810192586709229</v>
      </c>
      <c r="H4910" s="4">
        <f>E4910*G4910*Inputs!$B$4/SUMPRODUCT($E$5:$E$6785,$G$5:$G$6785)</f>
        <v>18551.826029929627</v>
      </c>
    </row>
    <row r="4911" spans="1:8" x14ac:dyDescent="0.2">
      <c r="A4911" s="167" t="s">
        <v>922</v>
      </c>
      <c r="B4911" s="163" t="s">
        <v>1178</v>
      </c>
      <c r="C4911" s="164" t="s">
        <v>1179</v>
      </c>
      <c r="D4911">
        <v>70.2</v>
      </c>
      <c r="E4911" s="4">
        <v>9437</v>
      </c>
      <c r="F4911">
        <f t="shared" si="152"/>
        <v>2</v>
      </c>
      <c r="G4911" s="6">
        <f t="shared" si="153"/>
        <v>1.195804741189294</v>
      </c>
      <c r="H4911" s="4">
        <f>E4911*G4911*Inputs!$B$4/SUMPRODUCT($E$5:$E$6785,$G$5:$G$6785)</f>
        <v>5212.6208734229785</v>
      </c>
    </row>
    <row r="4912" spans="1:8" x14ac:dyDescent="0.2">
      <c r="A4912" s="167" t="s">
        <v>922</v>
      </c>
      <c r="B4912" s="163" t="s">
        <v>1180</v>
      </c>
      <c r="C4912" s="164" t="s">
        <v>1181</v>
      </c>
      <c r="D4912">
        <v>68.7</v>
      </c>
      <c r="E4912" s="4">
        <v>9967</v>
      </c>
      <c r="F4912">
        <f t="shared" si="152"/>
        <v>2</v>
      </c>
      <c r="G4912" s="6">
        <f t="shared" si="153"/>
        <v>1.195804741189294</v>
      </c>
      <c r="H4912" s="4">
        <f>E4912*G4912*Inputs!$B$4/SUMPRODUCT($E$5:$E$6785,$G$5:$G$6785)</f>
        <v>5505.3716483423577</v>
      </c>
    </row>
    <row r="4913" spans="1:8" x14ac:dyDescent="0.2">
      <c r="A4913" s="167" t="s">
        <v>922</v>
      </c>
      <c r="B4913" s="163" t="s">
        <v>1182</v>
      </c>
      <c r="C4913" s="164" t="s">
        <v>1183</v>
      </c>
      <c r="D4913">
        <v>102.9</v>
      </c>
      <c r="E4913" s="4">
        <v>5055</v>
      </c>
      <c r="F4913">
        <f t="shared" si="152"/>
        <v>5</v>
      </c>
      <c r="G4913" s="6">
        <f t="shared" si="153"/>
        <v>2.0447540826884101</v>
      </c>
      <c r="H4913" s="4">
        <f>E4913*G4913*Inputs!$B$4/SUMPRODUCT($E$5:$E$6785,$G$5:$G$6785)</f>
        <v>4774.4588726429247</v>
      </c>
    </row>
    <row r="4914" spans="1:8" x14ac:dyDescent="0.2">
      <c r="A4914" s="167" t="s">
        <v>922</v>
      </c>
      <c r="B4914" s="163" t="s">
        <v>1184</v>
      </c>
      <c r="C4914" s="164" t="s">
        <v>1185</v>
      </c>
      <c r="D4914">
        <v>80.599999999999994</v>
      </c>
      <c r="E4914" s="4">
        <v>10495</v>
      </c>
      <c r="F4914">
        <f t="shared" si="152"/>
        <v>3</v>
      </c>
      <c r="G4914" s="6">
        <f t="shared" si="153"/>
        <v>1.4299489790507947</v>
      </c>
      <c r="H4914" s="4">
        <f>E4914*G4914*Inputs!$B$4/SUMPRODUCT($E$5:$E$6785,$G$5:$G$6785)</f>
        <v>6932.1012544318337</v>
      </c>
    </row>
    <row r="4915" spans="1:8" x14ac:dyDescent="0.2">
      <c r="A4915" s="167" t="s">
        <v>922</v>
      </c>
      <c r="B4915" s="163" t="s">
        <v>1186</v>
      </c>
      <c r="C4915" s="164" t="s">
        <v>1187</v>
      </c>
      <c r="D4915">
        <v>98.6</v>
      </c>
      <c r="E4915" s="4">
        <v>6610</v>
      </c>
      <c r="F4915">
        <f t="shared" si="152"/>
        <v>4</v>
      </c>
      <c r="G4915" s="6">
        <f t="shared" si="153"/>
        <v>1.7099397688077311</v>
      </c>
      <c r="H4915" s="4">
        <f>E4915*G4915*Inputs!$B$4/SUMPRODUCT($E$5:$E$6785,$G$5:$G$6785)</f>
        <v>5220.8856981476783</v>
      </c>
    </row>
    <row r="4916" spans="1:8" x14ac:dyDescent="0.2">
      <c r="A4916" s="167" t="s">
        <v>922</v>
      </c>
      <c r="B4916" s="163" t="s">
        <v>1188</v>
      </c>
      <c r="C4916" s="164" t="s">
        <v>1189</v>
      </c>
      <c r="D4916">
        <v>95.5</v>
      </c>
      <c r="E4916" s="4">
        <v>10332</v>
      </c>
      <c r="F4916">
        <f t="shared" si="152"/>
        <v>4</v>
      </c>
      <c r="G4916" s="6">
        <f t="shared" si="153"/>
        <v>1.7099397688077311</v>
      </c>
      <c r="H4916" s="4">
        <f>E4916*G4916*Inputs!$B$4/SUMPRODUCT($E$5:$E$6785,$G$5:$G$6785)</f>
        <v>8160.6945587385489</v>
      </c>
    </row>
    <row r="4917" spans="1:8" x14ac:dyDescent="0.2">
      <c r="A4917" s="167" t="s">
        <v>922</v>
      </c>
      <c r="B4917" s="163" t="s">
        <v>1190</v>
      </c>
      <c r="C4917" s="164" t="s">
        <v>1191</v>
      </c>
      <c r="D4917">
        <v>68.8</v>
      </c>
      <c r="E4917" s="4">
        <v>15115</v>
      </c>
      <c r="F4917">
        <f t="shared" si="152"/>
        <v>2</v>
      </c>
      <c r="G4917" s="6">
        <f t="shared" si="153"/>
        <v>1.195804741189294</v>
      </c>
      <c r="H4917" s="4">
        <f>E4917*G4917*Inputs!$B$4/SUMPRODUCT($E$5:$E$6785,$G$5:$G$6785)</f>
        <v>8348.9206847290789</v>
      </c>
    </row>
    <row r="4918" spans="1:8" x14ac:dyDescent="0.2">
      <c r="A4918" s="167" t="s">
        <v>922</v>
      </c>
      <c r="B4918" s="163" t="s">
        <v>1192</v>
      </c>
      <c r="C4918" s="164" t="s">
        <v>1193</v>
      </c>
      <c r="D4918">
        <v>97.6</v>
      </c>
      <c r="E4918" s="4">
        <v>7122</v>
      </c>
      <c r="F4918">
        <f t="shared" si="152"/>
        <v>4</v>
      </c>
      <c r="G4918" s="6">
        <f t="shared" si="153"/>
        <v>1.7099397688077311</v>
      </c>
      <c r="H4918" s="4">
        <f>E4918*G4918*Inputs!$B$4/SUMPRODUCT($E$5:$E$6785,$G$5:$G$6785)</f>
        <v>5625.287131952764</v>
      </c>
    </row>
    <row r="4919" spans="1:8" x14ac:dyDescent="0.2">
      <c r="A4919" s="167" t="s">
        <v>922</v>
      </c>
      <c r="B4919" s="163" t="s">
        <v>1194</v>
      </c>
      <c r="C4919" s="164" t="s">
        <v>1195</v>
      </c>
      <c r="D4919">
        <v>118.4</v>
      </c>
      <c r="E4919" s="4">
        <v>5451</v>
      </c>
      <c r="F4919">
        <f t="shared" si="152"/>
        <v>6</v>
      </c>
      <c r="G4919" s="6">
        <f t="shared" si="153"/>
        <v>2.4451266266449672</v>
      </c>
      <c r="H4919" s="4">
        <f>E4919*G4919*Inputs!$B$4/SUMPRODUCT($E$5:$E$6785,$G$5:$G$6785)</f>
        <v>6156.5789027871215</v>
      </c>
    </row>
    <row r="4920" spans="1:8" x14ac:dyDescent="0.2">
      <c r="A4920" s="167" t="s">
        <v>922</v>
      </c>
      <c r="B4920" s="163" t="s">
        <v>1196</v>
      </c>
      <c r="C4920" s="164" t="s">
        <v>1197</v>
      </c>
      <c r="D4920">
        <v>84.9</v>
      </c>
      <c r="E4920" s="4">
        <v>7206</v>
      </c>
      <c r="F4920">
        <f t="shared" si="152"/>
        <v>3</v>
      </c>
      <c r="G4920" s="6">
        <f t="shared" si="153"/>
        <v>1.4299489790507947</v>
      </c>
      <c r="H4920" s="4">
        <f>E4920*G4920*Inputs!$B$4/SUMPRODUCT($E$5:$E$6785,$G$5:$G$6785)</f>
        <v>4759.6685697413805</v>
      </c>
    </row>
    <row r="4921" spans="1:8" x14ac:dyDescent="0.2">
      <c r="A4921" s="167" t="s">
        <v>922</v>
      </c>
      <c r="B4921" s="163" t="s">
        <v>1198</v>
      </c>
      <c r="C4921" s="164" t="s">
        <v>1199</v>
      </c>
      <c r="D4921">
        <v>91.9</v>
      </c>
      <c r="E4921" s="4">
        <v>6469</v>
      </c>
      <c r="F4921">
        <f t="shared" si="152"/>
        <v>4</v>
      </c>
      <c r="G4921" s="6">
        <f t="shared" si="153"/>
        <v>1.7099397688077311</v>
      </c>
      <c r="H4921" s="4">
        <f>E4921*G4921*Inputs!$B$4/SUMPRODUCT($E$5:$E$6785,$G$5:$G$6785)</f>
        <v>5109.5173345412004</v>
      </c>
    </row>
    <row r="4922" spans="1:8" x14ac:dyDescent="0.2">
      <c r="A4922" s="167" t="s">
        <v>922</v>
      </c>
      <c r="B4922" s="163" t="s">
        <v>1200</v>
      </c>
      <c r="C4922" s="164" t="s">
        <v>11703</v>
      </c>
      <c r="D4922">
        <v>100.2</v>
      </c>
      <c r="E4922" s="4">
        <v>7309</v>
      </c>
      <c r="F4922">
        <f t="shared" si="152"/>
        <v>5</v>
      </c>
      <c r="G4922" s="6">
        <f t="shared" si="153"/>
        <v>2.0447540826884101</v>
      </c>
      <c r="H4922" s="4">
        <f>E4922*G4922*Inputs!$B$4/SUMPRODUCT($E$5:$E$6785,$G$5:$G$6785)</f>
        <v>6903.3669436492855</v>
      </c>
    </row>
    <row r="4923" spans="1:8" x14ac:dyDescent="0.2">
      <c r="A4923" s="167" t="s">
        <v>922</v>
      </c>
      <c r="B4923" s="163" t="s">
        <v>11704</v>
      </c>
      <c r="C4923" s="164" t="s">
        <v>11705</v>
      </c>
      <c r="D4923">
        <v>86.4</v>
      </c>
      <c r="E4923" s="4">
        <v>7104</v>
      </c>
      <c r="F4923">
        <f t="shared" si="152"/>
        <v>3</v>
      </c>
      <c r="G4923" s="6">
        <f t="shared" si="153"/>
        <v>1.4299489790507947</v>
      </c>
      <c r="H4923" s="4">
        <f>E4923*G4923*Inputs!$B$4/SUMPRODUCT($E$5:$E$6785,$G$5:$G$6785)</f>
        <v>4692.2960754153155</v>
      </c>
    </row>
    <row r="4924" spans="1:8" x14ac:dyDescent="0.2">
      <c r="A4924" s="167" t="s">
        <v>922</v>
      </c>
      <c r="B4924" s="163" t="s">
        <v>11706</v>
      </c>
      <c r="C4924" s="164" t="s">
        <v>11707</v>
      </c>
      <c r="D4924">
        <v>93.8</v>
      </c>
      <c r="E4924" s="4">
        <v>10161</v>
      </c>
      <c r="F4924">
        <f t="shared" si="152"/>
        <v>4</v>
      </c>
      <c r="G4924" s="6">
        <f t="shared" si="153"/>
        <v>1.7099397688077311</v>
      </c>
      <c r="H4924" s="4">
        <f>E4924*G4924*Inputs!$B$4/SUMPRODUCT($E$5:$E$6785,$G$5:$G$6785)</f>
        <v>8025.6307986200536</v>
      </c>
    </row>
    <row r="4925" spans="1:8" x14ac:dyDescent="0.2">
      <c r="A4925" s="167" t="s">
        <v>922</v>
      </c>
      <c r="B4925" s="163" t="s">
        <v>11708</v>
      </c>
      <c r="C4925" s="164" t="s">
        <v>11709</v>
      </c>
      <c r="D4925">
        <v>81.400000000000006</v>
      </c>
      <c r="E4925" s="4">
        <v>7537</v>
      </c>
      <c r="F4925">
        <f t="shared" si="152"/>
        <v>3</v>
      </c>
      <c r="G4925" s="6">
        <f t="shared" si="153"/>
        <v>1.4299489790507947</v>
      </c>
      <c r="H4925" s="4">
        <f>E4925*G4925*Inputs!$B$4/SUMPRODUCT($E$5:$E$6785,$G$5:$G$6785)</f>
        <v>4978.2989189759628</v>
      </c>
    </row>
    <row r="4926" spans="1:8" x14ac:dyDescent="0.2">
      <c r="A4926" s="167" t="s">
        <v>922</v>
      </c>
      <c r="B4926" s="163" t="s">
        <v>11710</v>
      </c>
      <c r="C4926" s="164" t="s">
        <v>11711</v>
      </c>
      <c r="D4926">
        <v>92</v>
      </c>
      <c r="E4926" s="4">
        <v>9687</v>
      </c>
      <c r="F4926">
        <f t="shared" si="152"/>
        <v>4</v>
      </c>
      <c r="G4926" s="6">
        <f t="shared" si="153"/>
        <v>1.7099397688077311</v>
      </c>
      <c r="H4926" s="4">
        <f>E4926*G4926*Inputs!$B$4/SUMPRODUCT($E$5:$E$6785,$G$5:$G$6785)</f>
        <v>7651.2435337301913</v>
      </c>
    </row>
    <row r="4927" spans="1:8" x14ac:dyDescent="0.2">
      <c r="A4927" s="167" t="s">
        <v>922</v>
      </c>
      <c r="B4927" s="163" t="s">
        <v>11712</v>
      </c>
      <c r="C4927" s="164" t="s">
        <v>11713</v>
      </c>
      <c r="D4927">
        <v>81</v>
      </c>
      <c r="E4927" s="4">
        <v>10156</v>
      </c>
      <c r="F4927">
        <f t="shared" si="152"/>
        <v>3</v>
      </c>
      <c r="G4927" s="6">
        <f t="shared" si="153"/>
        <v>1.4299489790507947</v>
      </c>
      <c r="H4927" s="4">
        <f>E4927*G4927*Inputs!$B$4/SUMPRODUCT($E$5:$E$6785,$G$5:$G$6785)</f>
        <v>6708.1867879952069</v>
      </c>
    </row>
    <row r="4928" spans="1:8" x14ac:dyDescent="0.2">
      <c r="A4928" s="167" t="s">
        <v>922</v>
      </c>
      <c r="B4928" s="163" t="s">
        <v>11714</v>
      </c>
      <c r="C4928" s="164" t="s">
        <v>11715</v>
      </c>
      <c r="D4928">
        <v>64.7</v>
      </c>
      <c r="E4928" s="4">
        <v>7095</v>
      </c>
      <c r="F4928">
        <f t="shared" si="152"/>
        <v>2</v>
      </c>
      <c r="G4928" s="6">
        <f t="shared" si="153"/>
        <v>1.195804741189294</v>
      </c>
      <c r="H4928" s="4">
        <f>E4928*G4928*Inputs!$B$4/SUMPRODUCT($E$5:$E$6785,$G$5:$G$6785)</f>
        <v>3918.9938642509305</v>
      </c>
    </row>
    <row r="4929" spans="1:8" x14ac:dyDescent="0.2">
      <c r="A4929" s="167" t="s">
        <v>922</v>
      </c>
      <c r="B4929" s="163" t="s">
        <v>11716</v>
      </c>
      <c r="C4929" s="164" t="s">
        <v>11717</v>
      </c>
      <c r="D4929">
        <v>69.400000000000006</v>
      </c>
      <c r="E4929" s="4">
        <v>7526</v>
      </c>
      <c r="F4929">
        <f t="shared" si="152"/>
        <v>2</v>
      </c>
      <c r="G4929" s="6">
        <f t="shared" si="153"/>
        <v>1.195804741189294</v>
      </c>
      <c r="H4929" s="4">
        <f>E4929*G4929*Inputs!$B$4/SUMPRODUCT($E$5:$E$6785,$G$5:$G$6785)</f>
        <v>4157.0610038551804</v>
      </c>
    </row>
    <row r="4930" spans="1:8" x14ac:dyDescent="0.2">
      <c r="A4930" s="167" t="s">
        <v>922</v>
      </c>
      <c r="B4930" s="163" t="s">
        <v>11718</v>
      </c>
      <c r="C4930" s="164" t="s">
        <v>11719</v>
      </c>
      <c r="D4930">
        <v>57.2</v>
      </c>
      <c r="E4930" s="4">
        <v>7746</v>
      </c>
      <c r="F4930">
        <f t="shared" si="152"/>
        <v>1</v>
      </c>
      <c r="G4930" s="6">
        <f t="shared" si="153"/>
        <v>1</v>
      </c>
      <c r="H4930" s="4">
        <f>E4930*G4930*Inputs!$B$4/SUMPRODUCT($E$5:$E$6785,$G$5:$G$6785)</f>
        <v>3577.992331079965</v>
      </c>
    </row>
    <row r="4931" spans="1:8" x14ac:dyDescent="0.2">
      <c r="A4931" s="167" t="s">
        <v>922</v>
      </c>
      <c r="B4931" s="163" t="s">
        <v>11720</v>
      </c>
      <c r="C4931" s="164" t="s">
        <v>11721</v>
      </c>
      <c r="D4931">
        <v>78</v>
      </c>
      <c r="E4931" s="4">
        <v>6438</v>
      </c>
      <c r="F4931">
        <f t="shared" si="152"/>
        <v>3</v>
      </c>
      <c r="G4931" s="6">
        <f t="shared" si="153"/>
        <v>1.4299489790507947</v>
      </c>
      <c r="H4931" s="4">
        <f>E4931*G4931*Inputs!$B$4/SUMPRODUCT($E$5:$E$6785,$G$5:$G$6785)</f>
        <v>4252.39331834513</v>
      </c>
    </row>
    <row r="4932" spans="1:8" x14ac:dyDescent="0.2">
      <c r="A4932" s="167" t="s">
        <v>922</v>
      </c>
      <c r="B4932" s="163" t="s">
        <v>11722</v>
      </c>
      <c r="C4932" s="164" t="s">
        <v>11723</v>
      </c>
      <c r="D4932">
        <v>48.6</v>
      </c>
      <c r="E4932" s="4">
        <v>6741</v>
      </c>
      <c r="F4932">
        <f t="shared" si="152"/>
        <v>1</v>
      </c>
      <c r="G4932" s="6">
        <f t="shared" si="153"/>
        <v>1</v>
      </c>
      <c r="H4932" s="4">
        <f>E4932*G4932*Inputs!$B$4/SUMPRODUCT($E$5:$E$6785,$G$5:$G$6785)</f>
        <v>3113.7679194177699</v>
      </c>
    </row>
    <row r="4933" spans="1:8" x14ac:dyDescent="0.2">
      <c r="A4933" s="167" t="s">
        <v>922</v>
      </c>
      <c r="B4933" s="163" t="s">
        <v>11724</v>
      </c>
      <c r="C4933" s="164" t="s">
        <v>11725</v>
      </c>
      <c r="D4933">
        <v>73.400000000000006</v>
      </c>
      <c r="E4933" s="4">
        <v>6365</v>
      </c>
      <c r="F4933">
        <f t="shared" si="152"/>
        <v>2</v>
      </c>
      <c r="G4933" s="6">
        <f t="shared" si="153"/>
        <v>1.195804741189294</v>
      </c>
      <c r="H4933" s="4">
        <f>E4933*G4933*Inputs!$B$4/SUMPRODUCT($E$5:$E$6785,$G$5:$G$6785)</f>
        <v>3515.7710987959372</v>
      </c>
    </row>
    <row r="4934" spans="1:8" x14ac:dyDescent="0.2">
      <c r="A4934" s="167" t="s">
        <v>922</v>
      </c>
      <c r="B4934" s="163" t="s">
        <v>11726</v>
      </c>
      <c r="C4934" s="164" t="s">
        <v>11727</v>
      </c>
      <c r="D4934">
        <v>76.3</v>
      </c>
      <c r="E4934" s="4">
        <v>6671</v>
      </c>
      <c r="F4934">
        <f t="shared" ref="F4934:F4997" si="154">VLOOKUP(D4934,$K$5:$L$15,2)</f>
        <v>3</v>
      </c>
      <c r="G4934" s="6">
        <f t="shared" ref="G4934:G4997" si="155">VLOOKUP(F4934,$L$5:$M$15,2,0)</f>
        <v>1.4299489790507947</v>
      </c>
      <c r="H4934" s="4">
        <f>E4934*G4934*Inputs!$B$4/SUMPRODUCT($E$5:$E$6785,$G$5:$G$6785)</f>
        <v>4406.29323185467</v>
      </c>
    </row>
    <row r="4935" spans="1:8" x14ac:dyDescent="0.2">
      <c r="A4935" s="167" t="s">
        <v>922</v>
      </c>
      <c r="B4935" s="163" t="s">
        <v>11728</v>
      </c>
      <c r="C4935" s="164" t="s">
        <v>11729</v>
      </c>
      <c r="D4935">
        <v>74.5</v>
      </c>
      <c r="E4935" s="4">
        <v>6456</v>
      </c>
      <c r="F4935">
        <f t="shared" si="154"/>
        <v>3</v>
      </c>
      <c r="G4935" s="6">
        <f t="shared" si="155"/>
        <v>1.4299489790507947</v>
      </c>
      <c r="H4935" s="4">
        <f>E4935*G4935*Inputs!$B$4/SUMPRODUCT($E$5:$E$6785,$G$5:$G$6785)</f>
        <v>4264.2825820497301</v>
      </c>
    </row>
    <row r="4936" spans="1:8" x14ac:dyDescent="0.2">
      <c r="A4936" s="167" t="s">
        <v>922</v>
      </c>
      <c r="B4936" s="163" t="s">
        <v>7958</v>
      </c>
      <c r="C4936" s="164" t="s">
        <v>7959</v>
      </c>
      <c r="D4936">
        <v>95.8</v>
      </c>
      <c r="E4936" s="4">
        <v>7346</v>
      </c>
      <c r="F4936">
        <f t="shared" si="154"/>
        <v>4</v>
      </c>
      <c r="G4936" s="6">
        <f t="shared" si="155"/>
        <v>1.7099397688077311</v>
      </c>
      <c r="H4936" s="4">
        <f>E4936*G4936*Inputs!$B$4/SUMPRODUCT($E$5:$E$6785,$G$5:$G$6785)</f>
        <v>5802.2127592424886</v>
      </c>
    </row>
    <row r="4937" spans="1:8" x14ac:dyDescent="0.2">
      <c r="A4937" s="167" t="s">
        <v>922</v>
      </c>
      <c r="B4937" s="163" t="s">
        <v>7960</v>
      </c>
      <c r="C4937" s="164" t="s">
        <v>7961</v>
      </c>
      <c r="D4937">
        <v>57.7</v>
      </c>
      <c r="E4937" s="4">
        <v>6766</v>
      </c>
      <c r="F4937">
        <f t="shared" si="154"/>
        <v>1</v>
      </c>
      <c r="G4937" s="6">
        <f t="shared" si="155"/>
        <v>1</v>
      </c>
      <c r="H4937" s="4">
        <f>E4937*G4937*Inputs!$B$4/SUMPRODUCT($E$5:$E$6785,$G$5:$G$6785)</f>
        <v>3125.3157903546403</v>
      </c>
    </row>
    <row r="4938" spans="1:8" x14ac:dyDescent="0.2">
      <c r="A4938" s="167" t="s">
        <v>922</v>
      </c>
      <c r="B4938" s="163" t="s">
        <v>7962</v>
      </c>
      <c r="C4938" s="164" t="s">
        <v>7963</v>
      </c>
      <c r="D4938">
        <v>96.7</v>
      </c>
      <c r="E4938" s="4">
        <v>6617</v>
      </c>
      <c r="F4938">
        <f t="shared" si="154"/>
        <v>4</v>
      </c>
      <c r="G4938" s="6">
        <f t="shared" si="155"/>
        <v>1.7099397688077311</v>
      </c>
      <c r="H4938" s="4">
        <f>E4938*G4938*Inputs!$B$4/SUMPRODUCT($E$5:$E$6785,$G$5:$G$6785)</f>
        <v>5226.414624000482</v>
      </c>
    </row>
    <row r="4939" spans="1:8" x14ac:dyDescent="0.2">
      <c r="A4939" s="167" t="s">
        <v>922</v>
      </c>
      <c r="B4939" s="163" t="s">
        <v>7964</v>
      </c>
      <c r="C4939" s="164" t="s">
        <v>7965</v>
      </c>
      <c r="D4939">
        <v>109.4</v>
      </c>
      <c r="E4939" s="4">
        <v>7300</v>
      </c>
      <c r="F4939">
        <f t="shared" si="154"/>
        <v>5</v>
      </c>
      <c r="G4939" s="6">
        <f t="shared" si="155"/>
        <v>2.0447540826884101</v>
      </c>
      <c r="H4939" s="4">
        <f>E4939*G4939*Inputs!$B$4/SUMPRODUCT($E$5:$E$6785,$G$5:$G$6785)</f>
        <v>6894.8664234012567</v>
      </c>
    </row>
    <row r="4940" spans="1:8" x14ac:dyDescent="0.2">
      <c r="A4940" s="167" t="s">
        <v>922</v>
      </c>
      <c r="B4940" s="163" t="s">
        <v>11737</v>
      </c>
      <c r="C4940" s="164" t="s">
        <v>11738</v>
      </c>
      <c r="D4940">
        <v>80</v>
      </c>
      <c r="E4940" s="4">
        <v>6190</v>
      </c>
      <c r="F4940">
        <f t="shared" si="154"/>
        <v>3</v>
      </c>
      <c r="G4940" s="6">
        <f t="shared" si="155"/>
        <v>1.4299489790507947</v>
      </c>
      <c r="H4940" s="4">
        <f>E4940*G4940*Inputs!$B$4/SUMPRODUCT($E$5:$E$6785,$G$5:$G$6785)</f>
        <v>4088.5856850817577</v>
      </c>
    </row>
    <row r="4941" spans="1:8" x14ac:dyDescent="0.2">
      <c r="A4941" s="167" t="s">
        <v>922</v>
      </c>
      <c r="B4941" s="163" t="s">
        <v>11739</v>
      </c>
      <c r="C4941" s="164" t="s">
        <v>11740</v>
      </c>
      <c r="D4941">
        <v>60.5</v>
      </c>
      <c r="E4941" s="4">
        <v>6423</v>
      </c>
      <c r="F4941">
        <f t="shared" si="154"/>
        <v>1</v>
      </c>
      <c r="G4941" s="6">
        <f t="shared" si="155"/>
        <v>1</v>
      </c>
      <c r="H4941" s="4">
        <f>E4941*G4941*Inputs!$B$4/SUMPRODUCT($E$5:$E$6785,$G$5:$G$6785)</f>
        <v>2966.8790011007768</v>
      </c>
    </row>
    <row r="4942" spans="1:8" x14ac:dyDescent="0.2">
      <c r="A4942" s="167" t="s">
        <v>922</v>
      </c>
      <c r="B4942" s="163" t="s">
        <v>11741</v>
      </c>
      <c r="C4942" s="164" t="s">
        <v>11742</v>
      </c>
      <c r="D4942">
        <v>80.3</v>
      </c>
      <c r="E4942" s="4">
        <v>6187</v>
      </c>
      <c r="F4942">
        <f t="shared" si="154"/>
        <v>3</v>
      </c>
      <c r="G4942" s="6">
        <f t="shared" si="155"/>
        <v>1.4299489790507947</v>
      </c>
      <c r="H4942" s="4">
        <f>E4942*G4942*Inputs!$B$4/SUMPRODUCT($E$5:$E$6785,$G$5:$G$6785)</f>
        <v>4086.6041411309911</v>
      </c>
    </row>
    <row r="4943" spans="1:8" x14ac:dyDescent="0.2">
      <c r="A4943" s="167" t="s">
        <v>922</v>
      </c>
      <c r="B4943" s="163" t="s">
        <v>11743</v>
      </c>
      <c r="C4943" s="164" t="s">
        <v>7966</v>
      </c>
      <c r="D4943">
        <v>103.4</v>
      </c>
      <c r="E4943" s="4">
        <v>6226</v>
      </c>
      <c r="F4943">
        <f t="shared" si="154"/>
        <v>5</v>
      </c>
      <c r="G4943" s="6">
        <f t="shared" si="155"/>
        <v>2.0447540826884101</v>
      </c>
      <c r="H4943" s="4">
        <f>E4943*G4943*Inputs!$B$4/SUMPRODUCT($E$5:$E$6785,$G$5:$G$6785)</f>
        <v>5880.4710071364698</v>
      </c>
    </row>
    <row r="4944" spans="1:8" x14ac:dyDescent="0.2">
      <c r="A4944" s="167" t="s">
        <v>922</v>
      </c>
      <c r="B4944" s="163" t="s">
        <v>7967</v>
      </c>
      <c r="C4944" s="164" t="s">
        <v>7968</v>
      </c>
      <c r="D4944">
        <v>109.3</v>
      </c>
      <c r="E4944" s="4">
        <v>7220</v>
      </c>
      <c r="F4944">
        <f t="shared" si="154"/>
        <v>5</v>
      </c>
      <c r="G4944" s="6">
        <f t="shared" si="155"/>
        <v>2.0447540826884101</v>
      </c>
      <c r="H4944" s="4">
        <f>E4944*G4944*Inputs!$B$4/SUMPRODUCT($E$5:$E$6785,$G$5:$G$6785)</f>
        <v>6819.3062434187768</v>
      </c>
    </row>
    <row r="4945" spans="1:8" x14ac:dyDescent="0.2">
      <c r="A4945" s="167" t="s">
        <v>922</v>
      </c>
      <c r="B4945" s="163" t="s">
        <v>7969</v>
      </c>
      <c r="C4945" s="164" t="s">
        <v>7970</v>
      </c>
      <c r="D4945">
        <v>79.900000000000006</v>
      </c>
      <c r="E4945" s="4">
        <v>9580</v>
      </c>
      <c r="F4945">
        <f t="shared" si="154"/>
        <v>3</v>
      </c>
      <c r="G4945" s="6">
        <f t="shared" si="155"/>
        <v>1.4299489790507947</v>
      </c>
      <c r="H4945" s="4">
        <f>E4945*G4945*Inputs!$B$4/SUMPRODUCT($E$5:$E$6785,$G$5:$G$6785)</f>
        <v>6327.7303494480193</v>
      </c>
    </row>
    <row r="4946" spans="1:8" x14ac:dyDescent="0.2">
      <c r="A4946" s="167" t="s">
        <v>922</v>
      </c>
      <c r="B4946" s="163" t="s">
        <v>7971</v>
      </c>
      <c r="C4946" s="164" t="s">
        <v>7972</v>
      </c>
      <c r="D4946">
        <v>90.8</v>
      </c>
      <c r="E4946" s="4">
        <v>5899</v>
      </c>
      <c r="F4946">
        <f t="shared" si="154"/>
        <v>4</v>
      </c>
      <c r="G4946" s="6">
        <f t="shared" si="155"/>
        <v>1.7099397688077311</v>
      </c>
      <c r="H4946" s="4">
        <f>E4946*G4946*Inputs!$B$4/SUMPRODUCT($E$5:$E$6785,$G$5:$G$6785)</f>
        <v>4659.3048008128826</v>
      </c>
    </row>
    <row r="4947" spans="1:8" x14ac:dyDescent="0.2">
      <c r="A4947" s="167" t="s">
        <v>922</v>
      </c>
      <c r="B4947" s="163" t="s">
        <v>7973</v>
      </c>
      <c r="C4947" s="164" t="s">
        <v>11852</v>
      </c>
      <c r="D4947">
        <v>72.3</v>
      </c>
      <c r="E4947" s="4">
        <v>7961</v>
      </c>
      <c r="F4947">
        <f t="shared" si="154"/>
        <v>2</v>
      </c>
      <c r="G4947" s="6">
        <f t="shared" si="155"/>
        <v>1.195804741189294</v>
      </c>
      <c r="H4947" s="4">
        <f>E4947*G4947*Inputs!$B$4/SUMPRODUCT($E$5:$E$6785,$G$5:$G$6785)</f>
        <v>4397.3375832701422</v>
      </c>
    </row>
    <row r="4948" spans="1:8" x14ac:dyDescent="0.2">
      <c r="A4948" s="167" t="s">
        <v>922</v>
      </c>
      <c r="B4948" s="163" t="s">
        <v>11853</v>
      </c>
      <c r="C4948" s="164" t="s">
        <v>11854</v>
      </c>
      <c r="D4948">
        <v>103.6</v>
      </c>
      <c r="E4948" s="4">
        <v>6112</v>
      </c>
      <c r="F4948">
        <f t="shared" si="154"/>
        <v>5</v>
      </c>
      <c r="G4948" s="6">
        <f t="shared" si="155"/>
        <v>2.0447540826884101</v>
      </c>
      <c r="H4948" s="4">
        <f>E4948*G4948*Inputs!$B$4/SUMPRODUCT($E$5:$E$6785,$G$5:$G$6785)</f>
        <v>5772.7977506614361</v>
      </c>
    </row>
    <row r="4949" spans="1:8" x14ac:dyDescent="0.2">
      <c r="A4949" s="167" t="s">
        <v>922</v>
      </c>
      <c r="B4949" s="163" t="s">
        <v>11855</v>
      </c>
      <c r="C4949" s="164" t="s">
        <v>11856</v>
      </c>
      <c r="D4949">
        <v>100.8</v>
      </c>
      <c r="E4949" s="4">
        <v>11468</v>
      </c>
      <c r="F4949">
        <f t="shared" si="154"/>
        <v>5</v>
      </c>
      <c r="G4949" s="6">
        <f t="shared" si="155"/>
        <v>2.0447540826884101</v>
      </c>
      <c r="H4949" s="4">
        <f>E4949*G4949*Inputs!$B$4/SUMPRODUCT($E$5:$E$6785,$G$5:$G$6785)</f>
        <v>10831.551800488442</v>
      </c>
    </row>
    <row r="4950" spans="1:8" x14ac:dyDescent="0.2">
      <c r="A4950" s="167" t="s">
        <v>922</v>
      </c>
      <c r="B4950" s="163" t="s">
        <v>11857</v>
      </c>
      <c r="C4950" s="164" t="s">
        <v>11858</v>
      </c>
      <c r="D4950">
        <v>112.2</v>
      </c>
      <c r="E4950" s="4">
        <v>6309</v>
      </c>
      <c r="F4950">
        <f t="shared" si="154"/>
        <v>6</v>
      </c>
      <c r="G4950" s="6">
        <f t="shared" si="155"/>
        <v>2.4451266266449672</v>
      </c>
      <c r="H4950" s="4">
        <f>E4950*G4950*Inputs!$B$4/SUMPRODUCT($E$5:$E$6785,$G$5:$G$6785)</f>
        <v>7125.6386530331956</v>
      </c>
    </row>
    <row r="4951" spans="1:8" x14ac:dyDescent="0.2">
      <c r="A4951" s="167" t="s">
        <v>922</v>
      </c>
      <c r="B4951" s="163" t="s">
        <v>11859</v>
      </c>
      <c r="C4951" s="164" t="s">
        <v>11860</v>
      </c>
      <c r="D4951">
        <v>66.2</v>
      </c>
      <c r="E4951" s="4">
        <v>6469</v>
      </c>
      <c r="F4951">
        <f t="shared" si="154"/>
        <v>2</v>
      </c>
      <c r="G4951" s="6">
        <f t="shared" si="155"/>
        <v>1.195804741189294</v>
      </c>
      <c r="H4951" s="4">
        <f>E4951*G4951*Inputs!$B$4/SUMPRODUCT($E$5:$E$6785,$G$5:$G$6785)</f>
        <v>3573.2165338744567</v>
      </c>
    </row>
    <row r="4952" spans="1:8" x14ac:dyDescent="0.2">
      <c r="A4952" s="167" t="s">
        <v>922</v>
      </c>
      <c r="B4952" s="163" t="s">
        <v>11861</v>
      </c>
      <c r="C4952" s="164" t="s">
        <v>11862</v>
      </c>
      <c r="D4952">
        <v>104.2</v>
      </c>
      <c r="E4952" s="4">
        <v>5745</v>
      </c>
      <c r="F4952">
        <f t="shared" si="154"/>
        <v>5</v>
      </c>
      <c r="G4952" s="6">
        <f t="shared" si="155"/>
        <v>2.0447540826884101</v>
      </c>
      <c r="H4952" s="4">
        <f>E4952*G4952*Inputs!$B$4/SUMPRODUCT($E$5:$E$6785,$G$5:$G$6785)</f>
        <v>5426.1654249918111</v>
      </c>
    </row>
    <row r="4953" spans="1:8" x14ac:dyDescent="0.2">
      <c r="A4953" s="167" t="s">
        <v>922</v>
      </c>
      <c r="B4953" s="163" t="s">
        <v>11863</v>
      </c>
      <c r="C4953" s="164" t="s">
        <v>11864</v>
      </c>
      <c r="D4953">
        <v>103.9</v>
      </c>
      <c r="E4953" s="4">
        <v>7685</v>
      </c>
      <c r="F4953">
        <f t="shared" si="154"/>
        <v>5</v>
      </c>
      <c r="G4953" s="6">
        <f t="shared" si="155"/>
        <v>2.0447540826884101</v>
      </c>
      <c r="H4953" s="4">
        <f>E4953*G4953*Inputs!$B$4/SUMPRODUCT($E$5:$E$6785,$G$5:$G$6785)</f>
        <v>7258.4997895669394</v>
      </c>
    </row>
    <row r="4954" spans="1:8" x14ac:dyDescent="0.2">
      <c r="A4954" s="167" t="s">
        <v>922</v>
      </c>
      <c r="B4954" s="163" t="s">
        <v>11865</v>
      </c>
      <c r="C4954" s="164" t="s">
        <v>11866</v>
      </c>
      <c r="D4954">
        <v>107.1</v>
      </c>
      <c r="E4954" s="4">
        <v>6507</v>
      </c>
      <c r="F4954">
        <f t="shared" si="154"/>
        <v>5</v>
      </c>
      <c r="G4954" s="6">
        <f t="shared" si="155"/>
        <v>2.0447540826884101</v>
      </c>
      <c r="H4954" s="4">
        <f>E4954*G4954*Inputs!$B$4/SUMPRODUCT($E$5:$E$6785,$G$5:$G$6785)</f>
        <v>6145.8761393249288</v>
      </c>
    </row>
    <row r="4955" spans="1:8" x14ac:dyDescent="0.2">
      <c r="A4955" s="167" t="s">
        <v>922</v>
      </c>
      <c r="B4955" s="163" t="s">
        <v>11867</v>
      </c>
      <c r="C4955" s="164" t="s">
        <v>11868</v>
      </c>
      <c r="D4955">
        <v>126.1</v>
      </c>
      <c r="E4955" s="4">
        <v>6816</v>
      </c>
      <c r="F4955">
        <f t="shared" si="154"/>
        <v>7</v>
      </c>
      <c r="G4955" s="6">
        <f t="shared" si="155"/>
        <v>2.9238940129502371</v>
      </c>
      <c r="H4955" s="4">
        <f>E4955*G4955*Inputs!$B$4/SUMPRODUCT($E$5:$E$6785,$G$5:$G$6785)</f>
        <v>9205.6216293860471</v>
      </c>
    </row>
    <row r="4956" spans="1:8" x14ac:dyDescent="0.2">
      <c r="A4956" s="167" t="s">
        <v>922</v>
      </c>
      <c r="B4956" s="163" t="s">
        <v>11869</v>
      </c>
      <c r="C4956" s="164" t="s">
        <v>11870</v>
      </c>
      <c r="D4956">
        <v>113.8</v>
      </c>
      <c r="E4956" s="4">
        <v>6678</v>
      </c>
      <c r="F4956">
        <f t="shared" si="154"/>
        <v>6</v>
      </c>
      <c r="G4956" s="6">
        <f t="shared" si="155"/>
        <v>2.4451266266449672</v>
      </c>
      <c r="H4956" s="4">
        <f>E4956*G4956*Inputs!$B$4/SUMPRODUCT($E$5:$E$6785,$G$5:$G$6785)</f>
        <v>7542.4021120551088</v>
      </c>
    </row>
    <row r="4957" spans="1:8" x14ac:dyDescent="0.2">
      <c r="A4957" s="167" t="s">
        <v>922</v>
      </c>
      <c r="B4957" s="163" t="s">
        <v>11871</v>
      </c>
      <c r="C4957" s="164" t="s">
        <v>11872</v>
      </c>
      <c r="D4957">
        <v>108.9</v>
      </c>
      <c r="E4957" s="4">
        <v>6099</v>
      </c>
      <c r="F4957">
        <f t="shared" si="154"/>
        <v>5</v>
      </c>
      <c r="G4957" s="6">
        <f t="shared" si="155"/>
        <v>2.0447540826884101</v>
      </c>
      <c r="H4957" s="4">
        <f>E4957*G4957*Inputs!$B$4/SUMPRODUCT($E$5:$E$6785,$G$5:$G$6785)</f>
        <v>5760.5192214142835</v>
      </c>
    </row>
    <row r="4958" spans="1:8" x14ac:dyDescent="0.2">
      <c r="A4958" s="167" t="s">
        <v>922</v>
      </c>
      <c r="B4958" s="163" t="s">
        <v>11873</v>
      </c>
      <c r="C4958" s="164" t="s">
        <v>11874</v>
      </c>
      <c r="D4958">
        <v>86.1</v>
      </c>
      <c r="E4958" s="4">
        <v>6123</v>
      </c>
      <c r="F4958">
        <f t="shared" si="154"/>
        <v>3</v>
      </c>
      <c r="G4958" s="6">
        <f t="shared" si="155"/>
        <v>1.4299489790507947</v>
      </c>
      <c r="H4958" s="4">
        <f>E4958*G4958*Inputs!$B$4/SUMPRODUCT($E$5:$E$6785,$G$5:$G$6785)</f>
        <v>4044.3312035146369</v>
      </c>
    </row>
    <row r="4959" spans="1:8" x14ac:dyDescent="0.2">
      <c r="A4959" s="167" t="s">
        <v>922</v>
      </c>
      <c r="B4959" s="163" t="s">
        <v>11875</v>
      </c>
      <c r="C4959" s="164" t="s">
        <v>11876</v>
      </c>
      <c r="D4959">
        <v>91.8</v>
      </c>
      <c r="E4959" s="4">
        <v>5755</v>
      </c>
      <c r="F4959">
        <f t="shared" si="154"/>
        <v>4</v>
      </c>
      <c r="G4959" s="6">
        <f t="shared" si="155"/>
        <v>1.7099397688077311</v>
      </c>
      <c r="H4959" s="4">
        <f>E4959*G4959*Inputs!$B$4/SUMPRODUCT($E$5:$E$6785,$G$5:$G$6785)</f>
        <v>4545.5668975552026</v>
      </c>
    </row>
    <row r="4960" spans="1:8" x14ac:dyDescent="0.2">
      <c r="A4960" s="167" t="s">
        <v>922</v>
      </c>
      <c r="B4960" s="163" t="s">
        <v>11877</v>
      </c>
      <c r="C4960" s="164" t="s">
        <v>11878</v>
      </c>
      <c r="D4960">
        <v>82.1</v>
      </c>
      <c r="E4960" s="4">
        <v>8854</v>
      </c>
      <c r="F4960">
        <f t="shared" si="154"/>
        <v>3</v>
      </c>
      <c r="G4960" s="6">
        <f t="shared" si="155"/>
        <v>1.4299489790507947</v>
      </c>
      <c r="H4960" s="4">
        <f>E4960*G4960*Inputs!$B$4/SUMPRODUCT($E$5:$E$6785,$G$5:$G$6785)</f>
        <v>5848.1967133625003</v>
      </c>
    </row>
    <row r="4961" spans="1:8" x14ac:dyDescent="0.2">
      <c r="A4961" s="167" t="s">
        <v>922</v>
      </c>
      <c r="B4961" s="163" t="s">
        <v>11879</v>
      </c>
      <c r="C4961" s="164" t="s">
        <v>11880</v>
      </c>
      <c r="D4961">
        <v>96.1</v>
      </c>
      <c r="E4961" s="4">
        <v>8917</v>
      </c>
      <c r="F4961">
        <f t="shared" si="154"/>
        <v>4</v>
      </c>
      <c r="G4961" s="6">
        <f t="shared" si="155"/>
        <v>1.7099397688077311</v>
      </c>
      <c r="H4961" s="4">
        <f>E4961*G4961*Inputs!$B$4/SUMPRODUCT($E$5:$E$6785,$G$5:$G$6785)</f>
        <v>7043.0616899217621</v>
      </c>
    </row>
    <row r="4962" spans="1:8" x14ac:dyDescent="0.2">
      <c r="A4962" s="167" t="s">
        <v>922</v>
      </c>
      <c r="B4962" s="163" t="s">
        <v>11881</v>
      </c>
      <c r="C4962" s="164" t="s">
        <v>11882</v>
      </c>
      <c r="D4962">
        <v>58.4</v>
      </c>
      <c r="E4962" s="4">
        <v>7312</v>
      </c>
      <c r="F4962">
        <f t="shared" si="154"/>
        <v>1</v>
      </c>
      <c r="G4962" s="6">
        <f t="shared" si="155"/>
        <v>1</v>
      </c>
      <c r="H4962" s="4">
        <f>E4962*G4962*Inputs!$B$4/SUMPRODUCT($E$5:$E$6785,$G$5:$G$6785)</f>
        <v>3377.5212916158926</v>
      </c>
    </row>
    <row r="4963" spans="1:8" x14ac:dyDescent="0.2">
      <c r="A4963" s="167" t="s">
        <v>922</v>
      </c>
      <c r="B4963" s="163" t="s">
        <v>11883</v>
      </c>
      <c r="C4963" s="164" t="s">
        <v>11884</v>
      </c>
      <c r="D4963">
        <v>58.6</v>
      </c>
      <c r="E4963" s="4">
        <v>5951</v>
      </c>
      <c r="F4963">
        <f t="shared" si="154"/>
        <v>1</v>
      </c>
      <c r="G4963" s="6">
        <f t="shared" si="155"/>
        <v>1</v>
      </c>
      <c r="H4963" s="4">
        <f>E4963*G4963*Inputs!$B$4/SUMPRODUCT($E$5:$E$6785,$G$5:$G$6785)</f>
        <v>2748.8551978126611</v>
      </c>
    </row>
    <row r="4964" spans="1:8" x14ac:dyDescent="0.2">
      <c r="A4964" s="167" t="s">
        <v>922</v>
      </c>
      <c r="B4964" s="163" t="s">
        <v>11885</v>
      </c>
      <c r="C4964" s="164" t="s">
        <v>11886</v>
      </c>
      <c r="D4964">
        <v>48.2</v>
      </c>
      <c r="E4964" s="4">
        <v>5718</v>
      </c>
      <c r="F4964">
        <f t="shared" si="154"/>
        <v>1</v>
      </c>
      <c r="G4964" s="6">
        <f t="shared" si="155"/>
        <v>1</v>
      </c>
      <c r="H4964" s="4">
        <f>E4964*G4964*Inputs!$B$4/SUMPRODUCT($E$5:$E$6785,$G$5:$G$6785)</f>
        <v>2641.2290406810275</v>
      </c>
    </row>
    <row r="4965" spans="1:8" x14ac:dyDescent="0.2">
      <c r="A4965" s="167" t="s">
        <v>922</v>
      </c>
      <c r="B4965" s="163" t="s">
        <v>11887</v>
      </c>
      <c r="C4965" s="164" t="s">
        <v>11888</v>
      </c>
      <c r="D4965">
        <v>47.4</v>
      </c>
      <c r="E4965" s="4">
        <v>9371</v>
      </c>
      <c r="F4965">
        <f t="shared" si="154"/>
        <v>1</v>
      </c>
      <c r="G4965" s="6">
        <f t="shared" si="155"/>
        <v>1</v>
      </c>
      <c r="H4965" s="4">
        <f>E4965*G4965*Inputs!$B$4/SUMPRODUCT($E$5:$E$6785,$G$5:$G$6785)</f>
        <v>4328.6039419765493</v>
      </c>
    </row>
    <row r="4966" spans="1:8" x14ac:dyDescent="0.2">
      <c r="A4966" s="167" t="s">
        <v>922</v>
      </c>
      <c r="B4966" s="163" t="s">
        <v>11889</v>
      </c>
      <c r="C4966" s="164" t="s">
        <v>11890</v>
      </c>
      <c r="D4966">
        <v>97.3</v>
      </c>
      <c r="E4966" s="4">
        <v>8810</v>
      </c>
      <c r="F4966">
        <f t="shared" si="154"/>
        <v>4</v>
      </c>
      <c r="G4966" s="6">
        <f t="shared" si="155"/>
        <v>1.7099397688077311</v>
      </c>
      <c r="H4966" s="4">
        <f>E4966*G4966*Inputs!$B$4/SUMPRODUCT($E$5:$E$6785,$G$5:$G$6785)</f>
        <v>6958.5481090289022</v>
      </c>
    </row>
    <row r="4967" spans="1:8" x14ac:dyDescent="0.2">
      <c r="A4967" s="167" t="s">
        <v>922</v>
      </c>
      <c r="B4967" s="163" t="s">
        <v>11891</v>
      </c>
      <c r="C4967" s="164" t="s">
        <v>11892</v>
      </c>
      <c r="D4967">
        <v>74.8</v>
      </c>
      <c r="E4967" s="4">
        <v>7250</v>
      </c>
      <c r="F4967">
        <f t="shared" si="154"/>
        <v>3</v>
      </c>
      <c r="G4967" s="6">
        <f t="shared" si="155"/>
        <v>1.4299489790507947</v>
      </c>
      <c r="H4967" s="4">
        <f>E4967*G4967*Inputs!$B$4/SUMPRODUCT($E$5:$E$6785,$G$5:$G$6785)</f>
        <v>4788.7312143526242</v>
      </c>
    </row>
    <row r="4968" spans="1:8" x14ac:dyDescent="0.2">
      <c r="A4968" s="167" t="s">
        <v>922</v>
      </c>
      <c r="B4968" s="163" t="s">
        <v>11893</v>
      </c>
      <c r="C4968" s="164" t="s">
        <v>11894</v>
      </c>
      <c r="D4968">
        <v>97.4</v>
      </c>
      <c r="E4968" s="4">
        <v>5661</v>
      </c>
      <c r="F4968">
        <f t="shared" si="154"/>
        <v>4</v>
      </c>
      <c r="G4968" s="6">
        <f t="shared" si="155"/>
        <v>1.7099397688077311</v>
      </c>
      <c r="H4968" s="4">
        <f>E4968*G4968*Inputs!$B$4/SUMPRODUCT($E$5:$E$6785,$G$5:$G$6785)</f>
        <v>4471.3213218175497</v>
      </c>
    </row>
    <row r="4969" spans="1:8" x14ac:dyDescent="0.2">
      <c r="A4969" s="167" t="s">
        <v>922</v>
      </c>
      <c r="B4969" s="163" t="s">
        <v>11895</v>
      </c>
      <c r="C4969" s="164" t="s">
        <v>11896</v>
      </c>
      <c r="D4969">
        <v>78.900000000000006</v>
      </c>
      <c r="E4969" s="4">
        <v>6665</v>
      </c>
      <c r="F4969">
        <f t="shared" si="154"/>
        <v>3</v>
      </c>
      <c r="G4969" s="6">
        <f t="shared" si="155"/>
        <v>1.4299489790507947</v>
      </c>
      <c r="H4969" s="4">
        <f>E4969*G4969*Inputs!$B$4/SUMPRODUCT($E$5:$E$6785,$G$5:$G$6785)</f>
        <v>4402.330143953136</v>
      </c>
    </row>
    <row r="4970" spans="1:8" x14ac:dyDescent="0.2">
      <c r="A4970" s="167" t="s">
        <v>922</v>
      </c>
      <c r="B4970" s="163" t="s">
        <v>11897</v>
      </c>
      <c r="C4970" s="164" t="s">
        <v>11898</v>
      </c>
      <c r="D4970">
        <v>62.9</v>
      </c>
      <c r="E4970" s="4">
        <v>7189</v>
      </c>
      <c r="F4970">
        <f t="shared" si="154"/>
        <v>2</v>
      </c>
      <c r="G4970" s="6">
        <f t="shared" si="155"/>
        <v>1.195804741189294</v>
      </c>
      <c r="H4970" s="4">
        <f>E4970*G4970*Inputs!$B$4/SUMPRODUCT($E$5:$E$6785,$G$5:$G$6785)</f>
        <v>3970.9156998026701</v>
      </c>
    </row>
    <row r="4971" spans="1:8" x14ac:dyDescent="0.2">
      <c r="A4971" s="167" t="s">
        <v>922</v>
      </c>
      <c r="B4971" s="163" t="s">
        <v>13968</v>
      </c>
      <c r="C4971" s="164" t="s">
        <v>13969</v>
      </c>
      <c r="D4971">
        <v>118.8</v>
      </c>
      <c r="E4971" s="4">
        <v>7234</v>
      </c>
      <c r="F4971">
        <f t="shared" si="154"/>
        <v>6</v>
      </c>
      <c r="G4971" s="6">
        <f t="shared" si="155"/>
        <v>2.4451266266449672</v>
      </c>
      <c r="H4971" s="4">
        <f>E4971*G4971*Inputs!$B$4/SUMPRODUCT($E$5:$E$6785,$G$5:$G$6785)</f>
        <v>8170.3709012588588</v>
      </c>
    </row>
    <row r="4972" spans="1:8" x14ac:dyDescent="0.2">
      <c r="A4972" s="167" t="s">
        <v>922</v>
      </c>
      <c r="B4972" s="163" t="s">
        <v>13970</v>
      </c>
      <c r="C4972" s="164" t="s">
        <v>13971</v>
      </c>
      <c r="D4972">
        <v>96.3</v>
      </c>
      <c r="E4972" s="4">
        <v>6749</v>
      </c>
      <c r="F4972">
        <f t="shared" si="154"/>
        <v>4</v>
      </c>
      <c r="G4972" s="6">
        <f t="shared" si="155"/>
        <v>1.7099397688077311</v>
      </c>
      <c r="H4972" s="4">
        <f>E4972*G4972*Inputs!$B$4/SUMPRODUCT($E$5:$E$6785,$G$5:$G$6785)</f>
        <v>5330.6743686533555</v>
      </c>
    </row>
    <row r="4973" spans="1:8" x14ac:dyDescent="0.2">
      <c r="A4973" s="167" t="s">
        <v>922</v>
      </c>
      <c r="B4973" s="163" t="s">
        <v>13972</v>
      </c>
      <c r="C4973" s="164" t="s">
        <v>13973</v>
      </c>
      <c r="D4973">
        <v>83.7</v>
      </c>
      <c r="E4973" s="4">
        <v>6793</v>
      </c>
      <c r="F4973">
        <f t="shared" si="154"/>
        <v>3</v>
      </c>
      <c r="G4973" s="6">
        <f t="shared" si="155"/>
        <v>1.4299489790507947</v>
      </c>
      <c r="H4973" s="4">
        <f>E4973*G4973*Inputs!$B$4/SUMPRODUCT($E$5:$E$6785,$G$5:$G$6785)</f>
        <v>4486.8760191858446</v>
      </c>
    </row>
    <row r="4974" spans="1:8" x14ac:dyDescent="0.2">
      <c r="A4974" s="167" t="s">
        <v>922</v>
      </c>
      <c r="B4974" s="163" t="s">
        <v>13974</v>
      </c>
      <c r="C4974" s="164" t="s">
        <v>13975</v>
      </c>
      <c r="D4974">
        <v>125.5</v>
      </c>
      <c r="E4974" s="4">
        <v>7168</v>
      </c>
      <c r="F4974">
        <f t="shared" si="154"/>
        <v>7</v>
      </c>
      <c r="G4974" s="6">
        <f t="shared" si="155"/>
        <v>2.9238940129502371</v>
      </c>
      <c r="H4974" s="4">
        <f>E4974*G4974*Inputs!$B$4/SUMPRODUCT($E$5:$E$6785,$G$5:$G$6785)</f>
        <v>9681.0293191665478</v>
      </c>
    </row>
    <row r="4975" spans="1:8" x14ac:dyDescent="0.2">
      <c r="A4975" s="167" t="s">
        <v>922</v>
      </c>
      <c r="B4975" s="163" t="s">
        <v>13976</v>
      </c>
      <c r="C4975" s="164" t="s">
        <v>13977</v>
      </c>
      <c r="D4975">
        <v>110.9</v>
      </c>
      <c r="E4975" s="4">
        <v>7308</v>
      </c>
      <c r="F4975">
        <f t="shared" si="154"/>
        <v>5</v>
      </c>
      <c r="G4975" s="6">
        <f t="shared" si="155"/>
        <v>2.0447540826884101</v>
      </c>
      <c r="H4975" s="4">
        <f>E4975*G4975*Inputs!$B$4/SUMPRODUCT($E$5:$E$6785,$G$5:$G$6785)</f>
        <v>6902.4224413995053</v>
      </c>
    </row>
    <row r="4976" spans="1:8" x14ac:dyDescent="0.2">
      <c r="A4976" s="167" t="s">
        <v>922</v>
      </c>
      <c r="B4976" s="163" t="s">
        <v>13978</v>
      </c>
      <c r="C4976" s="164" t="s">
        <v>13979</v>
      </c>
      <c r="D4976">
        <v>72.099999999999994</v>
      </c>
      <c r="E4976" s="4">
        <v>5591</v>
      </c>
      <c r="F4976">
        <f t="shared" si="154"/>
        <v>2</v>
      </c>
      <c r="G4976" s="6">
        <f t="shared" si="155"/>
        <v>1.195804741189294</v>
      </c>
      <c r="H4976" s="4">
        <f>E4976*G4976*Inputs!$B$4/SUMPRODUCT($E$5:$E$6785,$G$5:$G$6785)</f>
        <v>3088.2444954231087</v>
      </c>
    </row>
    <row r="4977" spans="1:8" x14ac:dyDescent="0.2">
      <c r="A4977" s="167" t="s">
        <v>922</v>
      </c>
      <c r="B4977" s="163" t="s">
        <v>13980</v>
      </c>
      <c r="C4977" s="164" t="s">
        <v>13981</v>
      </c>
      <c r="D4977">
        <v>96.2</v>
      </c>
      <c r="E4977" s="4">
        <v>7033</v>
      </c>
      <c r="F4977">
        <f t="shared" si="154"/>
        <v>4</v>
      </c>
      <c r="G4977" s="6">
        <f t="shared" si="155"/>
        <v>1.7099397688077311</v>
      </c>
      <c r="H4977" s="4">
        <f>E4977*G4977*Inputs!$B$4/SUMPRODUCT($E$5:$E$6785,$G$5:$G$6785)</f>
        <v>5554.990788967114</v>
      </c>
    </row>
    <row r="4978" spans="1:8" x14ac:dyDescent="0.2">
      <c r="A4978" s="167" t="s">
        <v>922</v>
      </c>
      <c r="B4978" s="163" t="s">
        <v>13982</v>
      </c>
      <c r="C4978" s="164" t="s">
        <v>13983</v>
      </c>
      <c r="D4978">
        <v>85.8</v>
      </c>
      <c r="E4978" s="4">
        <v>7164</v>
      </c>
      <c r="F4978">
        <f t="shared" si="154"/>
        <v>3</v>
      </c>
      <c r="G4978" s="6">
        <f t="shared" si="155"/>
        <v>1.4299489790507947</v>
      </c>
      <c r="H4978" s="4">
        <f>E4978*G4978*Inputs!$B$4/SUMPRODUCT($E$5:$E$6785,$G$5:$G$6785)</f>
        <v>4731.926954430648</v>
      </c>
    </row>
    <row r="4979" spans="1:8" x14ac:dyDescent="0.2">
      <c r="A4979" s="167" t="s">
        <v>922</v>
      </c>
      <c r="B4979" s="163" t="s">
        <v>13984</v>
      </c>
      <c r="C4979" s="164" t="s">
        <v>13985</v>
      </c>
      <c r="D4979">
        <v>59.8</v>
      </c>
      <c r="E4979" s="4">
        <v>7073</v>
      </c>
      <c r="F4979">
        <f t="shared" si="154"/>
        <v>1</v>
      </c>
      <c r="G4979" s="6">
        <f t="shared" si="155"/>
        <v>1</v>
      </c>
      <c r="H4979" s="4">
        <f>E4979*G4979*Inputs!$B$4/SUMPRODUCT($E$5:$E$6785,$G$5:$G$6785)</f>
        <v>3267.1236454594105</v>
      </c>
    </row>
    <row r="4980" spans="1:8" x14ac:dyDescent="0.2">
      <c r="A4980" s="167" t="s">
        <v>922</v>
      </c>
      <c r="B4980" s="163" t="s">
        <v>13986</v>
      </c>
      <c r="C4980" s="164" t="s">
        <v>13987</v>
      </c>
      <c r="D4980">
        <v>135.30000000000001</v>
      </c>
      <c r="E4980" s="4">
        <v>7695</v>
      </c>
      <c r="F4980">
        <f t="shared" si="154"/>
        <v>7</v>
      </c>
      <c r="G4980" s="6">
        <f t="shared" si="155"/>
        <v>2.9238940129502371</v>
      </c>
      <c r="H4980" s="4">
        <f>E4980*G4980*Inputs!$B$4/SUMPRODUCT($E$5:$E$6785,$G$5:$G$6785)</f>
        <v>10392.790263809513</v>
      </c>
    </row>
    <row r="4981" spans="1:8" x14ac:dyDescent="0.2">
      <c r="A4981" s="167" t="s">
        <v>922</v>
      </c>
      <c r="B4981" s="163" t="s">
        <v>13988</v>
      </c>
      <c r="C4981" s="164" t="s">
        <v>13989</v>
      </c>
      <c r="D4981">
        <v>117.8</v>
      </c>
      <c r="E4981" s="4">
        <v>8103</v>
      </c>
      <c r="F4981">
        <f t="shared" si="154"/>
        <v>6</v>
      </c>
      <c r="G4981" s="6">
        <f t="shared" si="155"/>
        <v>2.4451266266449672</v>
      </c>
      <c r="H4981" s="4">
        <f>E4981*G4981*Inputs!$B$4/SUMPRODUCT($E$5:$E$6785,$G$5:$G$6785)</f>
        <v>9151.8544944568057</v>
      </c>
    </row>
    <row r="4982" spans="1:8" x14ac:dyDescent="0.2">
      <c r="A4982" s="167" t="s">
        <v>922</v>
      </c>
      <c r="B4982" s="163" t="s">
        <v>13990</v>
      </c>
      <c r="C4982" s="164" t="s">
        <v>13991</v>
      </c>
      <c r="D4982">
        <v>117.6</v>
      </c>
      <c r="E4982" s="4">
        <v>8777</v>
      </c>
      <c r="F4982">
        <f t="shared" si="154"/>
        <v>6</v>
      </c>
      <c r="G4982" s="6">
        <f t="shared" si="155"/>
        <v>2.4451266266449672</v>
      </c>
      <c r="H4982" s="4">
        <f>E4982*G4982*Inputs!$B$4/SUMPRODUCT($E$5:$E$6785,$G$5:$G$6785)</f>
        <v>9913.0972353260986</v>
      </c>
    </row>
    <row r="4983" spans="1:8" x14ac:dyDescent="0.2">
      <c r="A4983" s="167" t="s">
        <v>922</v>
      </c>
      <c r="B4983" s="163" t="s">
        <v>13992</v>
      </c>
      <c r="C4983" s="164" t="s">
        <v>13993</v>
      </c>
      <c r="D4983">
        <v>83.1</v>
      </c>
      <c r="E4983" s="4">
        <v>6549</v>
      </c>
      <c r="F4983">
        <f t="shared" si="154"/>
        <v>3</v>
      </c>
      <c r="G4983" s="6">
        <f t="shared" si="155"/>
        <v>1.4299489790507947</v>
      </c>
      <c r="H4983" s="4">
        <f>E4983*G4983*Inputs!$B$4/SUMPRODUCT($E$5:$E$6785,$G$5:$G$6785)</f>
        <v>4325.7104445234945</v>
      </c>
    </row>
    <row r="4984" spans="1:8" x14ac:dyDescent="0.2">
      <c r="A4984" s="167" t="s">
        <v>922</v>
      </c>
      <c r="B4984" s="163" t="s">
        <v>13994</v>
      </c>
      <c r="C4984" s="164" t="s">
        <v>13995</v>
      </c>
      <c r="D4984">
        <v>49.2</v>
      </c>
      <c r="E4984" s="4">
        <v>6310</v>
      </c>
      <c r="F4984">
        <f t="shared" si="154"/>
        <v>1</v>
      </c>
      <c r="G4984" s="6">
        <f t="shared" si="155"/>
        <v>1</v>
      </c>
      <c r="H4984" s="4">
        <f>E4984*G4984*Inputs!$B$4/SUMPRODUCT($E$5:$E$6785,$G$5:$G$6785)</f>
        <v>2914.682624466122</v>
      </c>
    </row>
    <row r="4985" spans="1:8" x14ac:dyDescent="0.2">
      <c r="A4985" s="167" t="s">
        <v>922</v>
      </c>
      <c r="B4985" s="163" t="s">
        <v>13996</v>
      </c>
      <c r="C4985" s="164" t="s">
        <v>13997</v>
      </c>
      <c r="D4985">
        <v>74.7</v>
      </c>
      <c r="E4985" s="4">
        <v>7477</v>
      </c>
      <c r="F4985">
        <f t="shared" si="154"/>
        <v>3</v>
      </c>
      <c r="G4985" s="6">
        <f t="shared" si="155"/>
        <v>1.4299489790507947</v>
      </c>
      <c r="H4985" s="4">
        <f>E4985*G4985*Inputs!$B$4/SUMPRODUCT($E$5:$E$6785,$G$5:$G$6785)</f>
        <v>4938.6680399606303</v>
      </c>
    </row>
    <row r="4986" spans="1:8" x14ac:dyDescent="0.2">
      <c r="A4986" s="167" t="s">
        <v>922</v>
      </c>
      <c r="B4986" s="163" t="s">
        <v>13998</v>
      </c>
      <c r="C4986" s="164" t="s">
        <v>13999</v>
      </c>
      <c r="D4986">
        <v>70.900000000000006</v>
      </c>
      <c r="E4986" s="4">
        <v>6110</v>
      </c>
      <c r="F4986">
        <f t="shared" si="154"/>
        <v>2</v>
      </c>
      <c r="G4986" s="6">
        <f t="shared" si="155"/>
        <v>1.195804741189294</v>
      </c>
      <c r="H4986" s="4">
        <f>E4986*G4986*Inputs!$B$4/SUMPRODUCT($E$5:$E$6785,$G$5:$G$6785)</f>
        <v>3374.9193108630284</v>
      </c>
    </row>
    <row r="4987" spans="1:8" x14ac:dyDescent="0.2">
      <c r="A4987" s="167" t="s">
        <v>922</v>
      </c>
      <c r="B4987" s="163" t="s">
        <v>14000</v>
      </c>
      <c r="C4987" s="164" t="s">
        <v>14001</v>
      </c>
      <c r="D4987">
        <v>114.2</v>
      </c>
      <c r="E4987" s="4">
        <v>6391</v>
      </c>
      <c r="F4987">
        <f t="shared" si="154"/>
        <v>6</v>
      </c>
      <c r="G4987" s="6">
        <f t="shared" si="155"/>
        <v>2.4451266266449672</v>
      </c>
      <c r="H4987" s="4">
        <f>E4987*G4987*Inputs!$B$4/SUMPRODUCT($E$5:$E$6785,$G$5:$G$6785)</f>
        <v>7218.2527550380664</v>
      </c>
    </row>
    <row r="4988" spans="1:8" x14ac:dyDescent="0.2">
      <c r="A4988" s="167" t="s">
        <v>922</v>
      </c>
      <c r="B4988" s="163" t="s">
        <v>14002</v>
      </c>
      <c r="C4988" s="164" t="s">
        <v>14003</v>
      </c>
      <c r="D4988">
        <v>103.6</v>
      </c>
      <c r="E4988" s="4">
        <v>6810</v>
      </c>
      <c r="F4988">
        <f t="shared" si="154"/>
        <v>5</v>
      </c>
      <c r="G4988" s="6">
        <f t="shared" si="155"/>
        <v>2.0447540826884101</v>
      </c>
      <c r="H4988" s="4">
        <f>E4988*G4988*Inputs!$B$4/SUMPRODUCT($E$5:$E$6785,$G$5:$G$6785)</f>
        <v>6432.0603210085692</v>
      </c>
    </row>
    <row r="4989" spans="1:8" x14ac:dyDescent="0.2">
      <c r="A4989" s="167" t="s">
        <v>922</v>
      </c>
      <c r="B4989" s="163" t="s">
        <v>14004</v>
      </c>
      <c r="C4989" s="164" t="s">
        <v>11020</v>
      </c>
      <c r="D4989">
        <v>93</v>
      </c>
      <c r="E4989" s="4">
        <v>7005</v>
      </c>
      <c r="F4989">
        <f t="shared" si="154"/>
        <v>4</v>
      </c>
      <c r="G4989" s="6">
        <f t="shared" si="155"/>
        <v>1.7099397688077311</v>
      </c>
      <c r="H4989" s="4">
        <f>E4989*G4989*Inputs!$B$4/SUMPRODUCT($E$5:$E$6785,$G$5:$G$6785)</f>
        <v>5532.8750855558974</v>
      </c>
    </row>
    <row r="4990" spans="1:8" x14ac:dyDescent="0.2">
      <c r="A4990" s="167" t="s">
        <v>922</v>
      </c>
      <c r="B4990" s="163" t="s">
        <v>11021</v>
      </c>
      <c r="C4990" s="164" t="s">
        <v>11022</v>
      </c>
      <c r="D4990">
        <v>140.19999999999999</v>
      </c>
      <c r="E4990" s="4">
        <v>7872</v>
      </c>
      <c r="F4990">
        <f t="shared" si="154"/>
        <v>8</v>
      </c>
      <c r="G4990" s="6">
        <f t="shared" si="155"/>
        <v>3.4964063234208851</v>
      </c>
      <c r="H4990" s="4">
        <f>E4990*G4990*Inputs!$B$4/SUMPRODUCT($E$5:$E$6785,$G$5:$G$6785)</f>
        <v>12713.610298326665</v>
      </c>
    </row>
    <row r="4991" spans="1:8" x14ac:dyDescent="0.2">
      <c r="A4991" s="167" t="s">
        <v>922</v>
      </c>
      <c r="B4991" s="163" t="s">
        <v>11023</v>
      </c>
      <c r="C4991" s="164" t="s">
        <v>11024</v>
      </c>
      <c r="D4991">
        <v>98.3</v>
      </c>
      <c r="E4991" s="4">
        <v>7135</v>
      </c>
      <c r="F4991">
        <f t="shared" si="154"/>
        <v>4</v>
      </c>
      <c r="G4991" s="6">
        <f t="shared" si="155"/>
        <v>1.7099397688077311</v>
      </c>
      <c r="H4991" s="4">
        <f>E4991*G4991*Inputs!$B$4/SUMPRODUCT($E$5:$E$6785,$G$5:$G$6785)</f>
        <v>5635.55513710797</v>
      </c>
    </row>
    <row r="4992" spans="1:8" x14ac:dyDescent="0.2">
      <c r="A4992" s="167" t="s">
        <v>922</v>
      </c>
      <c r="B4992" s="163" t="s">
        <v>11025</v>
      </c>
      <c r="C4992" s="164" t="s">
        <v>11026</v>
      </c>
      <c r="D4992">
        <v>93.2</v>
      </c>
      <c r="E4992" s="4">
        <v>7782</v>
      </c>
      <c r="F4992">
        <f t="shared" si="154"/>
        <v>4</v>
      </c>
      <c r="G4992" s="6">
        <f t="shared" si="155"/>
        <v>1.7099397688077311</v>
      </c>
      <c r="H4992" s="4">
        <f>E4992*G4992*Inputs!$B$4/SUMPRODUCT($E$5:$E$6785,$G$5:$G$6785)</f>
        <v>6146.5858552171303</v>
      </c>
    </row>
    <row r="4993" spans="1:8" x14ac:dyDescent="0.2">
      <c r="A4993" s="167" t="s">
        <v>922</v>
      </c>
      <c r="B4993" s="163" t="s">
        <v>11027</v>
      </c>
      <c r="C4993" s="164" t="s">
        <v>11028</v>
      </c>
      <c r="D4993">
        <v>115.6</v>
      </c>
      <c r="E4993" s="4">
        <v>11229</v>
      </c>
      <c r="F4993">
        <f t="shared" si="154"/>
        <v>6</v>
      </c>
      <c r="G4993" s="6">
        <f t="shared" si="155"/>
        <v>2.4451266266449672</v>
      </c>
      <c r="H4993" s="4">
        <f>E4993*G4993*Inputs!$B$4/SUMPRODUCT($E$5:$E$6785,$G$5:$G$6785)</f>
        <v>12682.48477332537</v>
      </c>
    </row>
    <row r="4994" spans="1:8" x14ac:dyDescent="0.2">
      <c r="A4994" s="167" t="s">
        <v>922</v>
      </c>
      <c r="B4994" s="163" t="s">
        <v>11029</v>
      </c>
      <c r="C4994" s="164" t="s">
        <v>11030</v>
      </c>
      <c r="D4994">
        <v>99.6</v>
      </c>
      <c r="E4994" s="4">
        <v>6625</v>
      </c>
      <c r="F4994">
        <f t="shared" si="154"/>
        <v>5</v>
      </c>
      <c r="G4994" s="6">
        <f t="shared" si="155"/>
        <v>2.0447540826884101</v>
      </c>
      <c r="H4994" s="4">
        <f>E4994*G4994*Inputs!$B$4/SUMPRODUCT($E$5:$E$6785,$G$5:$G$6785)</f>
        <v>6257.3274047990863</v>
      </c>
    </row>
    <row r="4995" spans="1:8" x14ac:dyDescent="0.2">
      <c r="A4995" s="167" t="s">
        <v>922</v>
      </c>
      <c r="B4995" s="163" t="s">
        <v>11031</v>
      </c>
      <c r="C4995" s="164" t="s">
        <v>11032</v>
      </c>
      <c r="D4995">
        <v>114.7</v>
      </c>
      <c r="E4995" s="4">
        <v>7183</v>
      </c>
      <c r="F4995">
        <f t="shared" si="154"/>
        <v>6</v>
      </c>
      <c r="G4995" s="6">
        <f t="shared" si="155"/>
        <v>2.4451266266449672</v>
      </c>
      <c r="H4995" s="4">
        <f>E4995*G4995*Inputs!$B$4/SUMPRODUCT($E$5:$E$6785,$G$5:$G$6785)</f>
        <v>8112.7694475729031</v>
      </c>
    </row>
    <row r="4996" spans="1:8" x14ac:dyDescent="0.2">
      <c r="A4996" s="167" t="s">
        <v>922</v>
      </c>
      <c r="B4996" s="163" t="s">
        <v>11033</v>
      </c>
      <c r="C4996" s="164" t="s">
        <v>13963</v>
      </c>
      <c r="D4996">
        <v>136</v>
      </c>
      <c r="E4996" s="4">
        <v>8967</v>
      </c>
      <c r="F4996">
        <f t="shared" si="154"/>
        <v>7</v>
      </c>
      <c r="G4996" s="6">
        <f t="shared" si="155"/>
        <v>2.9238940129502371</v>
      </c>
      <c r="H4996" s="4">
        <f>E4996*G4996*Inputs!$B$4/SUMPRODUCT($E$5:$E$6785,$G$5:$G$6785)</f>
        <v>12110.740779152682</v>
      </c>
    </row>
    <row r="4997" spans="1:8" x14ac:dyDescent="0.2">
      <c r="A4997" s="167" t="s">
        <v>922</v>
      </c>
      <c r="B4997" s="163" t="s">
        <v>13964</v>
      </c>
      <c r="C4997" s="164" t="s">
        <v>13965</v>
      </c>
      <c r="D4997">
        <v>76.099999999999994</v>
      </c>
      <c r="E4997" s="4">
        <v>5571</v>
      </c>
      <c r="F4997">
        <f t="shared" si="154"/>
        <v>3</v>
      </c>
      <c r="G4997" s="6">
        <f t="shared" si="155"/>
        <v>1.4299489790507947</v>
      </c>
      <c r="H4997" s="4">
        <f>E4997*G4997*Inputs!$B$4/SUMPRODUCT($E$5:$E$6785,$G$5:$G$6785)</f>
        <v>3679.727116573582</v>
      </c>
    </row>
    <row r="4998" spans="1:8" x14ac:dyDescent="0.2">
      <c r="A4998" s="167" t="s">
        <v>922</v>
      </c>
      <c r="B4998" s="163" t="s">
        <v>13966</v>
      </c>
      <c r="C4998" s="164" t="s">
        <v>13967</v>
      </c>
      <c r="D4998">
        <v>65.2</v>
      </c>
      <c r="E4998" s="4">
        <v>6391</v>
      </c>
      <c r="F4998">
        <f t="shared" ref="F4998:F5061" si="156">VLOOKUP(D4998,$K$5:$L$15,2)</f>
        <v>2</v>
      </c>
      <c r="G4998" s="6">
        <f t="shared" ref="G4998:G5061" si="157">VLOOKUP(F4998,$L$5:$M$15,2,0)</f>
        <v>1.195804741189294</v>
      </c>
      <c r="H4998" s="4">
        <f>E4998*G4998*Inputs!$B$4/SUMPRODUCT($E$5:$E$6785,$G$5:$G$6785)</f>
        <v>3530.1324575655667</v>
      </c>
    </row>
    <row r="4999" spans="1:8" x14ac:dyDescent="0.2">
      <c r="A4999" s="167" t="s">
        <v>922</v>
      </c>
      <c r="B4999" s="163" t="s">
        <v>2401</v>
      </c>
      <c r="C4999" s="164" t="s">
        <v>2402</v>
      </c>
      <c r="D4999">
        <v>65.8</v>
      </c>
      <c r="E4999" s="4">
        <v>5510</v>
      </c>
      <c r="F4999">
        <f t="shared" si="156"/>
        <v>2</v>
      </c>
      <c r="G4999" s="6">
        <f t="shared" si="157"/>
        <v>1.195804741189294</v>
      </c>
      <c r="H4999" s="4">
        <f>E4999*G4999*Inputs!$B$4/SUMPRODUCT($E$5:$E$6785,$G$5:$G$6785)</f>
        <v>3043.5033392561845</v>
      </c>
    </row>
    <row r="5000" spans="1:8" x14ac:dyDescent="0.2">
      <c r="A5000" s="167" t="s">
        <v>2405</v>
      </c>
      <c r="B5000" s="163" t="s">
        <v>2403</v>
      </c>
      <c r="C5000" s="164" t="s">
        <v>2404</v>
      </c>
      <c r="D5000">
        <v>89.8</v>
      </c>
      <c r="E5000" s="4">
        <v>8044</v>
      </c>
      <c r="F5000">
        <f t="shared" si="156"/>
        <v>4</v>
      </c>
      <c r="G5000" s="6">
        <f t="shared" si="157"/>
        <v>1.7099397688077311</v>
      </c>
      <c r="H5000" s="4">
        <f>E5000*G5000*Inputs!$B$4/SUMPRODUCT($E$5:$E$6785,$G$5:$G$6785)</f>
        <v>6353.5256514220773</v>
      </c>
    </row>
    <row r="5001" spans="1:8" x14ac:dyDescent="0.2">
      <c r="A5001" s="167" t="s">
        <v>2405</v>
      </c>
      <c r="B5001" s="163" t="s">
        <v>2406</v>
      </c>
      <c r="C5001" s="164" t="s">
        <v>2407</v>
      </c>
      <c r="D5001">
        <v>84.6</v>
      </c>
      <c r="E5001" s="4">
        <v>7806</v>
      </c>
      <c r="F5001">
        <f t="shared" si="156"/>
        <v>3</v>
      </c>
      <c r="G5001" s="6">
        <f t="shared" si="157"/>
        <v>1.4299489790507947</v>
      </c>
      <c r="H5001" s="4">
        <f>E5001*G5001*Inputs!$B$4/SUMPRODUCT($E$5:$E$6785,$G$5:$G$6785)</f>
        <v>5155.9773598947022</v>
      </c>
    </row>
    <row r="5002" spans="1:8" x14ac:dyDescent="0.2">
      <c r="A5002" s="167" t="s">
        <v>2405</v>
      </c>
      <c r="B5002" s="163" t="s">
        <v>2408</v>
      </c>
      <c r="C5002" s="164" t="s">
        <v>2409</v>
      </c>
      <c r="D5002">
        <v>61.1</v>
      </c>
      <c r="E5002" s="4">
        <v>6744</v>
      </c>
      <c r="F5002">
        <f t="shared" si="156"/>
        <v>1</v>
      </c>
      <c r="G5002" s="6">
        <f t="shared" si="157"/>
        <v>1</v>
      </c>
      <c r="H5002" s="4">
        <f>E5002*G5002*Inputs!$B$4/SUMPRODUCT($E$5:$E$6785,$G$5:$G$6785)</f>
        <v>3115.1536639301944</v>
      </c>
    </row>
    <row r="5003" spans="1:8" x14ac:dyDescent="0.2">
      <c r="A5003" s="167" t="s">
        <v>2405</v>
      </c>
      <c r="B5003" s="163" t="s">
        <v>2410</v>
      </c>
      <c r="C5003" s="164" t="s">
        <v>12660</v>
      </c>
      <c r="D5003">
        <v>80.400000000000006</v>
      </c>
      <c r="E5003" s="4">
        <v>12227</v>
      </c>
      <c r="F5003">
        <f t="shared" si="156"/>
        <v>3</v>
      </c>
      <c r="G5003" s="6">
        <f t="shared" si="157"/>
        <v>1.4299489790507947</v>
      </c>
      <c r="H5003" s="4">
        <f>E5003*G5003*Inputs!$B$4/SUMPRODUCT($E$5:$E$6785,$G$5:$G$6785)</f>
        <v>8076.1126286744184</v>
      </c>
    </row>
    <row r="5004" spans="1:8" x14ac:dyDescent="0.2">
      <c r="A5004" s="167" t="s">
        <v>2405</v>
      </c>
      <c r="B5004" s="163" t="s">
        <v>12661</v>
      </c>
      <c r="C5004" s="164" t="s">
        <v>12662</v>
      </c>
      <c r="D5004">
        <v>111.1</v>
      </c>
      <c r="E5004" s="4">
        <v>9241</v>
      </c>
      <c r="F5004">
        <f t="shared" si="156"/>
        <v>5</v>
      </c>
      <c r="G5004" s="6">
        <f t="shared" si="157"/>
        <v>2.0447540826884101</v>
      </c>
      <c r="H5004" s="4">
        <f>E5004*G5004*Inputs!$B$4/SUMPRODUCT($E$5:$E$6785,$G$5:$G$6785)</f>
        <v>8728.1452902261663</v>
      </c>
    </row>
    <row r="5005" spans="1:8" x14ac:dyDescent="0.2">
      <c r="A5005" s="167" t="s">
        <v>2405</v>
      </c>
      <c r="B5005" s="163" t="s">
        <v>12663</v>
      </c>
      <c r="C5005" s="164" t="s">
        <v>12664</v>
      </c>
      <c r="D5005">
        <v>96.7</v>
      </c>
      <c r="E5005" s="4">
        <v>8836</v>
      </c>
      <c r="F5005">
        <f t="shared" si="156"/>
        <v>4</v>
      </c>
      <c r="G5005" s="6">
        <f t="shared" si="157"/>
        <v>1.7099397688077311</v>
      </c>
      <c r="H5005" s="4">
        <f>E5005*G5005*Inputs!$B$4/SUMPRODUCT($E$5:$E$6785,$G$5:$G$6785)</f>
        <v>6979.0841193393162</v>
      </c>
    </row>
    <row r="5006" spans="1:8" x14ac:dyDescent="0.2">
      <c r="A5006" s="167" t="s">
        <v>2405</v>
      </c>
      <c r="B5006" s="163" t="s">
        <v>12665</v>
      </c>
      <c r="C5006" s="164" t="s">
        <v>12666</v>
      </c>
      <c r="D5006">
        <v>104.2</v>
      </c>
      <c r="E5006" s="4">
        <v>8730</v>
      </c>
      <c r="F5006">
        <f t="shared" si="156"/>
        <v>5</v>
      </c>
      <c r="G5006" s="6">
        <f t="shared" si="157"/>
        <v>2.0447540826884101</v>
      </c>
      <c r="H5006" s="4">
        <f>E5006*G5006*Inputs!$B$4/SUMPRODUCT($E$5:$E$6785,$G$5:$G$6785)</f>
        <v>8245.5046405880785</v>
      </c>
    </row>
    <row r="5007" spans="1:8" x14ac:dyDescent="0.2">
      <c r="A5007" s="167" t="s">
        <v>2405</v>
      </c>
      <c r="B5007" s="163" t="s">
        <v>12667</v>
      </c>
      <c r="C5007" s="164" t="s">
        <v>12668</v>
      </c>
      <c r="D5007">
        <v>102</v>
      </c>
      <c r="E5007" s="4">
        <v>8030</v>
      </c>
      <c r="F5007">
        <f t="shared" si="156"/>
        <v>5</v>
      </c>
      <c r="G5007" s="6">
        <f t="shared" si="157"/>
        <v>2.0447540826884101</v>
      </c>
      <c r="H5007" s="4">
        <f>E5007*G5007*Inputs!$B$4/SUMPRODUCT($E$5:$E$6785,$G$5:$G$6785)</f>
        <v>7584.353065741383</v>
      </c>
    </row>
    <row r="5008" spans="1:8" x14ac:dyDescent="0.2">
      <c r="A5008" s="167" t="s">
        <v>2405</v>
      </c>
      <c r="B5008" s="163" t="s">
        <v>12669</v>
      </c>
      <c r="C5008" s="164" t="s">
        <v>12670</v>
      </c>
      <c r="D5008">
        <v>82.5</v>
      </c>
      <c r="E5008" s="4">
        <v>11510</v>
      </c>
      <c r="F5008">
        <f t="shared" si="156"/>
        <v>3</v>
      </c>
      <c r="G5008" s="6">
        <f t="shared" si="157"/>
        <v>1.4299489790507947</v>
      </c>
      <c r="H5008" s="4">
        <f>E5008*G5008*Inputs!$B$4/SUMPRODUCT($E$5:$E$6785,$G$5:$G$6785)</f>
        <v>7602.5236244412017</v>
      </c>
    </row>
    <row r="5009" spans="1:8" x14ac:dyDescent="0.2">
      <c r="A5009" s="167" t="s">
        <v>2405</v>
      </c>
      <c r="B5009" s="163" t="s">
        <v>12671</v>
      </c>
      <c r="C5009" s="164" t="s">
        <v>12672</v>
      </c>
      <c r="D5009">
        <v>65.400000000000006</v>
      </c>
      <c r="E5009" s="4">
        <v>7283</v>
      </c>
      <c r="F5009">
        <f t="shared" si="156"/>
        <v>2</v>
      </c>
      <c r="G5009" s="6">
        <f t="shared" si="157"/>
        <v>1.195804741189294</v>
      </c>
      <c r="H5009" s="4">
        <f>E5009*G5009*Inputs!$B$4/SUMPRODUCT($E$5:$E$6785,$G$5:$G$6785)</f>
        <v>4022.8375353544088</v>
      </c>
    </row>
    <row r="5010" spans="1:8" x14ac:dyDescent="0.2">
      <c r="A5010" s="167" t="s">
        <v>2405</v>
      </c>
      <c r="B5010" s="163" t="s">
        <v>12673</v>
      </c>
      <c r="C5010" s="164" t="s">
        <v>12674</v>
      </c>
      <c r="D5010">
        <v>83.7</v>
      </c>
      <c r="E5010" s="4">
        <v>5439</v>
      </c>
      <c r="F5010">
        <f t="shared" si="156"/>
        <v>3</v>
      </c>
      <c r="G5010" s="6">
        <f t="shared" si="157"/>
        <v>1.4299489790507947</v>
      </c>
      <c r="H5010" s="4">
        <f>E5010*G5010*Inputs!$B$4/SUMPRODUCT($E$5:$E$6785,$G$5:$G$6785)</f>
        <v>3592.5391827398512</v>
      </c>
    </row>
    <row r="5011" spans="1:8" x14ac:dyDescent="0.2">
      <c r="A5011" s="167" t="s">
        <v>2405</v>
      </c>
      <c r="B5011" s="163" t="s">
        <v>12675</v>
      </c>
      <c r="C5011" s="164" t="s">
        <v>12676</v>
      </c>
      <c r="D5011">
        <v>84.5</v>
      </c>
      <c r="E5011" s="4">
        <v>8094</v>
      </c>
      <c r="F5011">
        <f t="shared" si="156"/>
        <v>3</v>
      </c>
      <c r="G5011" s="6">
        <f t="shared" si="157"/>
        <v>1.4299489790507947</v>
      </c>
      <c r="H5011" s="4">
        <f>E5011*G5011*Inputs!$B$4/SUMPRODUCT($E$5:$E$6785,$G$5:$G$6785)</f>
        <v>5346.2055791682942</v>
      </c>
    </row>
    <row r="5012" spans="1:8" x14ac:dyDescent="0.2">
      <c r="A5012" s="167" t="s">
        <v>2405</v>
      </c>
      <c r="B5012" s="163" t="s">
        <v>12677</v>
      </c>
      <c r="C5012" s="164" t="s">
        <v>12678</v>
      </c>
      <c r="D5012">
        <v>73.8</v>
      </c>
      <c r="E5012" s="4">
        <v>8029</v>
      </c>
      <c r="F5012">
        <f t="shared" si="156"/>
        <v>2</v>
      </c>
      <c r="G5012" s="6">
        <f t="shared" si="157"/>
        <v>1.195804741189294</v>
      </c>
      <c r="H5012" s="4">
        <f>E5012*G5012*Inputs!$B$4/SUMPRODUCT($E$5:$E$6785,$G$5:$G$6785)</f>
        <v>4434.8980600522509</v>
      </c>
    </row>
    <row r="5013" spans="1:8" x14ac:dyDescent="0.2">
      <c r="A5013" s="167" t="s">
        <v>2405</v>
      </c>
      <c r="B5013" s="163" t="s">
        <v>12679</v>
      </c>
      <c r="C5013" s="164" t="s">
        <v>12680</v>
      </c>
      <c r="D5013">
        <v>92.3</v>
      </c>
      <c r="E5013" s="4">
        <v>5520</v>
      </c>
      <c r="F5013">
        <f t="shared" si="156"/>
        <v>4</v>
      </c>
      <c r="G5013" s="6">
        <f t="shared" si="157"/>
        <v>1.7099397688077311</v>
      </c>
      <c r="H5013" s="4">
        <f>E5013*G5013*Inputs!$B$4/SUMPRODUCT($E$5:$E$6785,$G$5:$G$6785)</f>
        <v>4359.9529582110717</v>
      </c>
    </row>
    <row r="5014" spans="1:8" x14ac:dyDescent="0.2">
      <c r="A5014" s="167" t="s">
        <v>2405</v>
      </c>
      <c r="B5014" s="163" t="s">
        <v>12681</v>
      </c>
      <c r="C5014" s="164" t="s">
        <v>12682</v>
      </c>
      <c r="D5014">
        <v>139.5</v>
      </c>
      <c r="E5014" s="4">
        <v>7501</v>
      </c>
      <c r="F5014">
        <f t="shared" si="156"/>
        <v>8</v>
      </c>
      <c r="G5014" s="6">
        <f t="shared" si="157"/>
        <v>3.4964063234208851</v>
      </c>
      <c r="H5014" s="4">
        <f>E5014*G5014*Inputs!$B$4/SUMPRODUCT($E$5:$E$6785,$G$5:$G$6785)</f>
        <v>12114.429731675344</v>
      </c>
    </row>
    <row r="5015" spans="1:8" x14ac:dyDescent="0.2">
      <c r="A5015" s="167" t="s">
        <v>2405</v>
      </c>
      <c r="B5015" s="163" t="s">
        <v>12683</v>
      </c>
      <c r="C5015" s="164" t="s">
        <v>12684</v>
      </c>
      <c r="D5015">
        <v>84.8</v>
      </c>
      <c r="E5015" s="4">
        <v>7352</v>
      </c>
      <c r="F5015">
        <f t="shared" si="156"/>
        <v>3</v>
      </c>
      <c r="G5015" s="6">
        <f t="shared" si="157"/>
        <v>1.4299489790507947</v>
      </c>
      <c r="H5015" s="4">
        <f>E5015*G5015*Inputs!$B$4/SUMPRODUCT($E$5:$E$6785,$G$5:$G$6785)</f>
        <v>4856.1037086786882</v>
      </c>
    </row>
    <row r="5016" spans="1:8" x14ac:dyDescent="0.2">
      <c r="A5016" s="167" t="s">
        <v>2405</v>
      </c>
      <c r="B5016" s="163" t="s">
        <v>12685</v>
      </c>
      <c r="C5016" s="164" t="s">
        <v>12686</v>
      </c>
      <c r="D5016">
        <v>109.1</v>
      </c>
      <c r="E5016" s="4">
        <v>8692</v>
      </c>
      <c r="F5016">
        <f t="shared" si="156"/>
        <v>5</v>
      </c>
      <c r="G5016" s="6">
        <f t="shared" si="157"/>
        <v>2.0447540826884101</v>
      </c>
      <c r="H5016" s="4">
        <f>E5016*G5016*Inputs!$B$4/SUMPRODUCT($E$5:$E$6785,$G$5:$G$6785)</f>
        <v>8209.6135550964009</v>
      </c>
    </row>
    <row r="5017" spans="1:8" x14ac:dyDescent="0.2">
      <c r="A5017" s="167" t="s">
        <v>2405</v>
      </c>
      <c r="B5017" s="163" t="s">
        <v>12687</v>
      </c>
      <c r="C5017" s="164" t="s">
        <v>12688</v>
      </c>
      <c r="D5017">
        <v>97.1</v>
      </c>
      <c r="E5017" s="4">
        <v>8249</v>
      </c>
      <c r="F5017">
        <f t="shared" si="156"/>
        <v>4</v>
      </c>
      <c r="G5017" s="6">
        <f t="shared" si="157"/>
        <v>1.7099397688077311</v>
      </c>
      <c r="H5017" s="4">
        <f>E5017*G5017*Inputs!$B$4/SUMPRODUCT($E$5:$E$6785,$G$5:$G$6785)</f>
        <v>6515.4441942541898</v>
      </c>
    </row>
    <row r="5018" spans="1:8" x14ac:dyDescent="0.2">
      <c r="A5018" s="167" t="s">
        <v>2405</v>
      </c>
      <c r="B5018" s="163" t="s">
        <v>12689</v>
      </c>
      <c r="C5018" s="164" t="s">
        <v>12690</v>
      </c>
      <c r="D5018">
        <v>70.3</v>
      </c>
      <c r="E5018" s="4">
        <v>8486</v>
      </c>
      <c r="F5018">
        <f t="shared" si="156"/>
        <v>2</v>
      </c>
      <c r="G5018" s="6">
        <f t="shared" si="157"/>
        <v>1.195804741189294</v>
      </c>
      <c r="H5018" s="4">
        <f>E5018*G5018*Inputs!$B$4/SUMPRODUCT($E$5:$E$6785,$G$5:$G$6785)</f>
        <v>4687.3265584261308</v>
      </c>
    </row>
    <row r="5019" spans="1:8" x14ac:dyDescent="0.2">
      <c r="A5019" s="167" t="s">
        <v>2405</v>
      </c>
      <c r="B5019" s="163" t="s">
        <v>12691</v>
      </c>
      <c r="C5019" s="164" t="s">
        <v>12692</v>
      </c>
      <c r="D5019">
        <v>95.4</v>
      </c>
      <c r="E5019" s="4">
        <v>8290</v>
      </c>
      <c r="F5019">
        <f t="shared" si="156"/>
        <v>4</v>
      </c>
      <c r="G5019" s="6">
        <f t="shared" si="157"/>
        <v>1.7099397688077311</v>
      </c>
      <c r="H5019" s="4">
        <f>E5019*G5019*Inputs!$B$4/SUMPRODUCT($E$5:$E$6785,$G$5:$G$6785)</f>
        <v>6547.8279028206134</v>
      </c>
    </row>
    <row r="5020" spans="1:8" x14ac:dyDescent="0.2">
      <c r="A5020" s="167" t="s">
        <v>2405</v>
      </c>
      <c r="B5020" s="163" t="s">
        <v>12693</v>
      </c>
      <c r="C5020" s="164" t="s">
        <v>12694</v>
      </c>
      <c r="D5020">
        <v>88.2</v>
      </c>
      <c r="E5020" s="4">
        <v>7794</v>
      </c>
      <c r="F5020">
        <f t="shared" si="156"/>
        <v>4</v>
      </c>
      <c r="G5020" s="6">
        <f t="shared" si="157"/>
        <v>1.7099397688077311</v>
      </c>
      <c r="H5020" s="4">
        <f>E5020*G5020*Inputs!$B$4/SUMPRODUCT($E$5:$E$6785,$G$5:$G$6785)</f>
        <v>6156.0640138219369</v>
      </c>
    </row>
    <row r="5021" spans="1:8" x14ac:dyDescent="0.2">
      <c r="A5021" s="167" t="s">
        <v>2405</v>
      </c>
      <c r="B5021" s="163" t="s">
        <v>12695</v>
      </c>
      <c r="C5021" s="164" t="s">
        <v>12696</v>
      </c>
      <c r="D5021">
        <v>85.7</v>
      </c>
      <c r="E5021" s="4">
        <v>7135</v>
      </c>
      <c r="F5021">
        <f t="shared" si="156"/>
        <v>3</v>
      </c>
      <c r="G5021" s="6">
        <f t="shared" si="157"/>
        <v>1.4299489790507947</v>
      </c>
      <c r="H5021" s="4">
        <f>E5021*G5021*Inputs!$B$4/SUMPRODUCT($E$5:$E$6785,$G$5:$G$6785)</f>
        <v>4712.7720295732379</v>
      </c>
    </row>
    <row r="5022" spans="1:8" x14ac:dyDescent="0.2">
      <c r="A5022" s="167" t="s">
        <v>2405</v>
      </c>
      <c r="B5022" s="163" t="s">
        <v>12697</v>
      </c>
      <c r="C5022" s="164" t="s">
        <v>12698</v>
      </c>
      <c r="D5022">
        <v>73.5</v>
      </c>
      <c r="E5022" s="4">
        <v>7878</v>
      </c>
      <c r="F5022">
        <f t="shared" si="156"/>
        <v>2</v>
      </c>
      <c r="G5022" s="6">
        <f t="shared" si="157"/>
        <v>1.195804741189294</v>
      </c>
      <c r="H5022" s="4">
        <f>E5022*G5022*Inputs!$B$4/SUMPRODUCT($E$5:$E$6785,$G$5:$G$6785)</f>
        <v>4351.4917071978625</v>
      </c>
    </row>
    <row r="5023" spans="1:8" x14ac:dyDescent="0.2">
      <c r="A5023" s="167" t="s">
        <v>2405</v>
      </c>
      <c r="B5023" s="163" t="s">
        <v>12699</v>
      </c>
      <c r="C5023" s="164" t="s">
        <v>12700</v>
      </c>
      <c r="D5023">
        <v>100.6</v>
      </c>
      <c r="E5023" s="4">
        <v>5990</v>
      </c>
      <c r="F5023">
        <f t="shared" si="156"/>
        <v>5</v>
      </c>
      <c r="G5023" s="6">
        <f t="shared" si="157"/>
        <v>2.0447540826884101</v>
      </c>
      <c r="H5023" s="4">
        <f>E5023*G5023*Inputs!$B$4/SUMPRODUCT($E$5:$E$6785,$G$5:$G$6785)</f>
        <v>5657.5684761881548</v>
      </c>
    </row>
    <row r="5024" spans="1:8" x14ac:dyDescent="0.2">
      <c r="A5024" s="167" t="s">
        <v>2405</v>
      </c>
      <c r="B5024" s="163" t="s">
        <v>14070</v>
      </c>
      <c r="C5024" s="164" t="s">
        <v>14071</v>
      </c>
      <c r="D5024">
        <v>95</v>
      </c>
      <c r="E5024" s="4">
        <v>7204</v>
      </c>
      <c r="F5024">
        <f t="shared" si="156"/>
        <v>4</v>
      </c>
      <c r="G5024" s="6">
        <f t="shared" si="157"/>
        <v>1.7099397688077311</v>
      </c>
      <c r="H5024" s="4">
        <f>E5024*G5024*Inputs!$B$4/SUMPRODUCT($E$5:$E$6785,$G$5:$G$6785)</f>
        <v>5690.0545490856084</v>
      </c>
    </row>
    <row r="5025" spans="1:8" x14ac:dyDescent="0.2">
      <c r="A5025" s="167" t="s">
        <v>2405</v>
      </c>
      <c r="B5025" s="163" t="s">
        <v>14072</v>
      </c>
      <c r="C5025" s="164" t="s">
        <v>14073</v>
      </c>
      <c r="D5025">
        <v>79</v>
      </c>
      <c r="E5025" s="4">
        <v>11680</v>
      </c>
      <c r="F5025">
        <f t="shared" si="156"/>
        <v>3</v>
      </c>
      <c r="G5025" s="6">
        <f t="shared" si="157"/>
        <v>1.4299489790507947</v>
      </c>
      <c r="H5025" s="4">
        <f>E5025*G5025*Inputs!$B$4/SUMPRODUCT($E$5:$E$6785,$G$5:$G$6785)</f>
        <v>7714.8111149846409</v>
      </c>
    </row>
    <row r="5026" spans="1:8" x14ac:dyDescent="0.2">
      <c r="A5026" s="167" t="s">
        <v>2405</v>
      </c>
      <c r="B5026" s="163" t="s">
        <v>14074</v>
      </c>
      <c r="C5026" s="164" t="s">
        <v>14075</v>
      </c>
      <c r="D5026">
        <v>75.3</v>
      </c>
      <c r="E5026" s="4">
        <v>9439</v>
      </c>
      <c r="F5026">
        <f t="shared" si="156"/>
        <v>3</v>
      </c>
      <c r="G5026" s="6">
        <f t="shared" si="157"/>
        <v>1.4299489790507947</v>
      </c>
      <c r="H5026" s="4">
        <f>E5026*G5026*Inputs!$B$4/SUMPRODUCT($E$5:$E$6785,$G$5:$G$6785)</f>
        <v>6234.5977837619885</v>
      </c>
    </row>
    <row r="5027" spans="1:8" x14ac:dyDescent="0.2">
      <c r="A5027" s="167" t="s">
        <v>2405</v>
      </c>
      <c r="B5027" s="163" t="s">
        <v>14076</v>
      </c>
      <c r="C5027" s="164" t="s">
        <v>14077</v>
      </c>
      <c r="D5027">
        <v>134</v>
      </c>
      <c r="E5027" s="4">
        <v>9197</v>
      </c>
      <c r="F5027">
        <f t="shared" si="156"/>
        <v>7</v>
      </c>
      <c r="G5027" s="6">
        <f t="shared" si="157"/>
        <v>2.9238940129502371</v>
      </c>
      <c r="H5027" s="4">
        <f>E5027*G5027*Inputs!$B$4/SUMPRODUCT($E$5:$E$6785,$G$5:$G$6785)</f>
        <v>12421.376485543349</v>
      </c>
    </row>
    <row r="5028" spans="1:8" x14ac:dyDescent="0.2">
      <c r="A5028" s="167" t="s">
        <v>2405</v>
      </c>
      <c r="B5028" s="163" t="s">
        <v>14078</v>
      </c>
      <c r="C5028" s="164" t="s">
        <v>14079</v>
      </c>
      <c r="D5028">
        <v>86.7</v>
      </c>
      <c r="E5028" s="4">
        <v>17137</v>
      </c>
      <c r="F5028">
        <f t="shared" si="156"/>
        <v>4</v>
      </c>
      <c r="G5028" s="6">
        <f t="shared" si="157"/>
        <v>1.7099397688077311</v>
      </c>
      <c r="H5028" s="4">
        <f>E5028*G5028*Inputs!$B$4/SUMPRODUCT($E$5:$E$6785,$G$5:$G$6785)</f>
        <v>13535.600334214336</v>
      </c>
    </row>
    <row r="5029" spans="1:8" x14ac:dyDescent="0.2">
      <c r="A5029" s="167" t="s">
        <v>2405</v>
      </c>
      <c r="B5029" s="163" t="s">
        <v>14080</v>
      </c>
      <c r="C5029" s="164" t="s">
        <v>14081</v>
      </c>
      <c r="D5029">
        <v>96.6</v>
      </c>
      <c r="E5029" s="4">
        <v>8357</v>
      </c>
      <c r="F5029">
        <f t="shared" si="156"/>
        <v>4</v>
      </c>
      <c r="G5029" s="6">
        <f t="shared" si="157"/>
        <v>1.7099397688077311</v>
      </c>
      <c r="H5029" s="4">
        <f>E5029*G5029*Inputs!$B$4/SUMPRODUCT($E$5:$E$6785,$G$5:$G$6785)</f>
        <v>6600.7476216974501</v>
      </c>
    </row>
    <row r="5030" spans="1:8" x14ac:dyDescent="0.2">
      <c r="A5030" s="167" t="s">
        <v>2405</v>
      </c>
      <c r="B5030" s="163" t="s">
        <v>14082</v>
      </c>
      <c r="C5030" s="164" t="s">
        <v>14083</v>
      </c>
      <c r="D5030">
        <v>68.3</v>
      </c>
      <c r="E5030" s="4">
        <v>7505</v>
      </c>
      <c r="F5030">
        <f t="shared" si="156"/>
        <v>2</v>
      </c>
      <c r="G5030" s="6">
        <f t="shared" si="157"/>
        <v>1.195804741189294</v>
      </c>
      <c r="H5030" s="4">
        <f>E5030*G5030*Inputs!$B$4/SUMPRODUCT($E$5:$E$6785,$G$5:$G$6785)</f>
        <v>4145.461444848941</v>
      </c>
    </row>
    <row r="5031" spans="1:8" x14ac:dyDescent="0.2">
      <c r="A5031" s="167" t="s">
        <v>2405</v>
      </c>
      <c r="B5031" s="163" t="s">
        <v>14084</v>
      </c>
      <c r="C5031" s="164" t="s">
        <v>14085</v>
      </c>
      <c r="D5031">
        <v>86.3</v>
      </c>
      <c r="E5031" s="4">
        <v>5303</v>
      </c>
      <c r="F5031">
        <f t="shared" si="156"/>
        <v>3</v>
      </c>
      <c r="G5031" s="6">
        <f t="shared" si="157"/>
        <v>1.4299489790507947</v>
      </c>
      <c r="H5031" s="4">
        <f>E5031*G5031*Inputs!$B$4/SUMPRODUCT($E$5:$E$6785,$G$5:$G$6785)</f>
        <v>3502.7091903050987</v>
      </c>
    </row>
    <row r="5032" spans="1:8" x14ac:dyDescent="0.2">
      <c r="A5032" s="167" t="s">
        <v>2405</v>
      </c>
      <c r="B5032" s="163" t="s">
        <v>14086</v>
      </c>
      <c r="C5032" s="164" t="s">
        <v>14087</v>
      </c>
      <c r="D5032">
        <v>149.69999999999999</v>
      </c>
      <c r="E5032" s="4">
        <v>7356</v>
      </c>
      <c r="F5032">
        <f t="shared" si="156"/>
        <v>9</v>
      </c>
      <c r="G5032" s="6">
        <f t="shared" si="157"/>
        <v>4.1810192586709229</v>
      </c>
      <c r="H5032" s="4">
        <f>E5032*G5032*Inputs!$B$4/SUMPRODUCT($E$5:$E$6785,$G$5:$G$6785)</f>
        <v>14206.457659396454</v>
      </c>
    </row>
    <row r="5033" spans="1:8" x14ac:dyDescent="0.2">
      <c r="A5033" s="167" t="s">
        <v>2405</v>
      </c>
      <c r="B5033" s="163" t="s">
        <v>14088</v>
      </c>
      <c r="C5033" s="164" t="s">
        <v>14089</v>
      </c>
      <c r="D5033">
        <v>95.3</v>
      </c>
      <c r="E5033" s="4">
        <v>8465</v>
      </c>
      <c r="F5033">
        <f t="shared" si="156"/>
        <v>4</v>
      </c>
      <c r="G5033" s="6">
        <f t="shared" si="157"/>
        <v>1.7099397688077311</v>
      </c>
      <c r="H5033" s="4">
        <f>E5033*G5033*Inputs!$B$4/SUMPRODUCT($E$5:$E$6785,$G$5:$G$6785)</f>
        <v>6686.0510491407103</v>
      </c>
    </row>
    <row r="5034" spans="1:8" x14ac:dyDescent="0.2">
      <c r="A5034" s="167" t="s">
        <v>2405</v>
      </c>
      <c r="B5034" s="163" t="s">
        <v>14090</v>
      </c>
      <c r="C5034" s="164" t="s">
        <v>11038</v>
      </c>
      <c r="D5034">
        <v>77</v>
      </c>
      <c r="E5034" s="4">
        <v>9089</v>
      </c>
      <c r="F5034">
        <f t="shared" si="156"/>
        <v>3</v>
      </c>
      <c r="G5034" s="6">
        <f t="shared" si="157"/>
        <v>1.4299489790507947</v>
      </c>
      <c r="H5034" s="4">
        <f>E5034*G5034*Inputs!$B$4/SUMPRODUCT($E$5:$E$6785,$G$5:$G$6785)</f>
        <v>6003.4176561725526</v>
      </c>
    </row>
    <row r="5035" spans="1:8" x14ac:dyDescent="0.2">
      <c r="A5035" s="167" t="s">
        <v>2405</v>
      </c>
      <c r="B5035" s="163" t="s">
        <v>11039</v>
      </c>
      <c r="C5035" s="164" t="s">
        <v>11040</v>
      </c>
      <c r="D5035">
        <v>98</v>
      </c>
      <c r="E5035" s="4">
        <v>7256</v>
      </c>
      <c r="F5035">
        <f t="shared" si="156"/>
        <v>4</v>
      </c>
      <c r="G5035" s="6">
        <f t="shared" si="157"/>
        <v>1.7099397688077311</v>
      </c>
      <c r="H5035" s="4">
        <f>E5035*G5035*Inputs!$B$4/SUMPRODUCT($E$5:$E$6785,$G$5:$G$6785)</f>
        <v>5731.1265697064382</v>
      </c>
    </row>
    <row r="5036" spans="1:8" x14ac:dyDescent="0.2">
      <c r="A5036" s="167" t="s">
        <v>2405</v>
      </c>
      <c r="B5036" s="163" t="s">
        <v>11041</v>
      </c>
      <c r="C5036" s="164" t="s">
        <v>11042</v>
      </c>
      <c r="D5036">
        <v>120.2</v>
      </c>
      <c r="E5036" s="4">
        <v>8677</v>
      </c>
      <c r="F5036">
        <f t="shared" si="156"/>
        <v>6</v>
      </c>
      <c r="G5036" s="6">
        <f t="shared" si="157"/>
        <v>2.4451266266449672</v>
      </c>
      <c r="H5036" s="4">
        <f>E5036*G5036*Inputs!$B$4/SUMPRODUCT($E$5:$E$6785,$G$5:$G$6785)</f>
        <v>9800.1532084908922</v>
      </c>
    </row>
    <row r="5037" spans="1:8" x14ac:dyDescent="0.2">
      <c r="A5037" s="167" t="s">
        <v>2405</v>
      </c>
      <c r="B5037" s="163" t="s">
        <v>11043</v>
      </c>
      <c r="C5037" s="164" t="s">
        <v>11044</v>
      </c>
      <c r="D5037">
        <v>138.4</v>
      </c>
      <c r="E5037" s="4">
        <v>6397</v>
      </c>
      <c r="F5037">
        <f t="shared" si="156"/>
        <v>8</v>
      </c>
      <c r="G5037" s="6">
        <f t="shared" si="157"/>
        <v>3.4964063234208851</v>
      </c>
      <c r="H5037" s="4">
        <f>E5037*G5037*Inputs!$B$4/SUMPRODUCT($E$5:$E$6785,$G$5:$G$6785)</f>
        <v>10331.423409349043</v>
      </c>
    </row>
    <row r="5038" spans="1:8" x14ac:dyDescent="0.2">
      <c r="A5038" s="167" t="s">
        <v>2405</v>
      </c>
      <c r="B5038" s="163" t="s">
        <v>11045</v>
      </c>
      <c r="C5038" s="164" t="s">
        <v>11046</v>
      </c>
      <c r="D5038">
        <v>58.6</v>
      </c>
      <c r="E5038" s="4">
        <v>7537</v>
      </c>
      <c r="F5038">
        <f t="shared" si="156"/>
        <v>1</v>
      </c>
      <c r="G5038" s="6">
        <f t="shared" si="157"/>
        <v>1</v>
      </c>
      <c r="H5038" s="4">
        <f>E5038*G5038*Inputs!$B$4/SUMPRODUCT($E$5:$E$6785,$G$5:$G$6785)</f>
        <v>3481.4521300477277</v>
      </c>
    </row>
    <row r="5039" spans="1:8" x14ac:dyDescent="0.2">
      <c r="A5039" s="167" t="s">
        <v>2405</v>
      </c>
      <c r="B5039" s="163" t="s">
        <v>11047</v>
      </c>
      <c r="C5039" s="164" t="s">
        <v>11048</v>
      </c>
      <c r="D5039">
        <v>97.2</v>
      </c>
      <c r="E5039" s="4">
        <v>7999</v>
      </c>
      <c r="F5039">
        <f t="shared" si="156"/>
        <v>4</v>
      </c>
      <c r="G5039" s="6">
        <f t="shared" si="157"/>
        <v>1.7099397688077311</v>
      </c>
      <c r="H5039" s="4">
        <f>E5039*G5039*Inputs!$B$4/SUMPRODUCT($E$5:$E$6785,$G$5:$G$6785)</f>
        <v>6317.9825566540521</v>
      </c>
    </row>
    <row r="5040" spans="1:8" x14ac:dyDescent="0.2">
      <c r="A5040" s="167" t="s">
        <v>2405</v>
      </c>
      <c r="B5040" s="163" t="s">
        <v>11049</v>
      </c>
      <c r="C5040" s="164" t="s">
        <v>11050</v>
      </c>
      <c r="D5040">
        <v>112.8</v>
      </c>
      <c r="E5040" s="4">
        <v>6229</v>
      </c>
      <c r="F5040">
        <f t="shared" si="156"/>
        <v>6</v>
      </c>
      <c r="G5040" s="6">
        <f t="shared" si="157"/>
        <v>2.4451266266449672</v>
      </c>
      <c r="H5040" s="4">
        <f>E5040*G5040*Inputs!$B$4/SUMPRODUCT($E$5:$E$6785,$G$5:$G$6785)</f>
        <v>7035.2834315650307</v>
      </c>
    </row>
    <row r="5041" spans="1:8" x14ac:dyDescent="0.2">
      <c r="A5041" s="167" t="s">
        <v>2405</v>
      </c>
      <c r="B5041" s="163" t="s">
        <v>11051</v>
      </c>
      <c r="C5041" s="164" t="s">
        <v>11052</v>
      </c>
      <c r="D5041">
        <v>62.5</v>
      </c>
      <c r="E5041" s="4">
        <v>6846</v>
      </c>
      <c r="F5041">
        <f t="shared" si="156"/>
        <v>2</v>
      </c>
      <c r="G5041" s="6">
        <f t="shared" si="157"/>
        <v>1.195804741189294</v>
      </c>
      <c r="H5041" s="4">
        <f>E5041*G5041*Inputs!$B$4/SUMPRODUCT($E$5:$E$6785,$G$5:$G$6785)</f>
        <v>3781.4562360340901</v>
      </c>
    </row>
    <row r="5042" spans="1:8" x14ac:dyDescent="0.2">
      <c r="A5042" s="167" t="s">
        <v>2405</v>
      </c>
      <c r="B5042" s="163" t="s">
        <v>11053</v>
      </c>
      <c r="C5042" s="164" t="s">
        <v>11054</v>
      </c>
      <c r="D5042">
        <v>99.8</v>
      </c>
      <c r="E5042" s="4">
        <v>5700</v>
      </c>
      <c r="F5042">
        <f t="shared" si="156"/>
        <v>5</v>
      </c>
      <c r="G5042" s="6">
        <f t="shared" si="157"/>
        <v>2.0447540826884101</v>
      </c>
      <c r="H5042" s="4">
        <f>E5042*G5042*Inputs!$B$4/SUMPRODUCT($E$5:$E$6785,$G$5:$G$6785)</f>
        <v>5383.6628237516661</v>
      </c>
    </row>
    <row r="5043" spans="1:8" x14ac:dyDescent="0.2">
      <c r="A5043" s="167" t="s">
        <v>2405</v>
      </c>
      <c r="B5043" s="163" t="s">
        <v>11055</v>
      </c>
      <c r="C5043" s="164" t="s">
        <v>11056</v>
      </c>
      <c r="D5043">
        <v>122.2</v>
      </c>
      <c r="E5043" s="4">
        <v>6744</v>
      </c>
      <c r="F5043">
        <f t="shared" si="156"/>
        <v>6</v>
      </c>
      <c r="G5043" s="6">
        <f t="shared" si="157"/>
        <v>2.4451266266449672</v>
      </c>
      <c r="H5043" s="4">
        <f>E5043*G5043*Inputs!$B$4/SUMPRODUCT($E$5:$E$6785,$G$5:$G$6785)</f>
        <v>7616.9451697663453</v>
      </c>
    </row>
    <row r="5044" spans="1:8" x14ac:dyDescent="0.2">
      <c r="A5044" s="167" t="s">
        <v>2405</v>
      </c>
      <c r="B5044" s="163" t="s">
        <v>11057</v>
      </c>
      <c r="C5044" s="164" t="s">
        <v>11058</v>
      </c>
      <c r="D5044">
        <v>61.9</v>
      </c>
      <c r="E5044" s="4">
        <v>6260</v>
      </c>
      <c r="F5044">
        <f t="shared" si="156"/>
        <v>2</v>
      </c>
      <c r="G5044" s="6">
        <f t="shared" si="157"/>
        <v>1.195804741189294</v>
      </c>
      <c r="H5044" s="4">
        <f>E5044*G5044*Inputs!$B$4/SUMPRODUCT($E$5:$E$6785,$G$5:$G$6785)</f>
        <v>3457.7733037647395</v>
      </c>
    </row>
    <row r="5045" spans="1:8" x14ac:dyDescent="0.2">
      <c r="A5045" s="167" t="s">
        <v>2405</v>
      </c>
      <c r="B5045" s="163" t="s">
        <v>11059</v>
      </c>
      <c r="C5045" s="164" t="s">
        <v>11060</v>
      </c>
      <c r="D5045">
        <v>88.5</v>
      </c>
      <c r="E5045" s="4">
        <v>6829</v>
      </c>
      <c r="F5045">
        <f t="shared" si="156"/>
        <v>4</v>
      </c>
      <c r="G5045" s="6">
        <f t="shared" si="157"/>
        <v>1.7099397688077311</v>
      </c>
      <c r="H5045" s="4">
        <f>E5045*G5045*Inputs!$B$4/SUMPRODUCT($E$5:$E$6785,$G$5:$G$6785)</f>
        <v>5393.8620926853991</v>
      </c>
    </row>
    <row r="5046" spans="1:8" x14ac:dyDescent="0.2">
      <c r="A5046" s="167" t="s">
        <v>2405</v>
      </c>
      <c r="B5046" s="163" t="s">
        <v>11061</v>
      </c>
      <c r="C5046" s="164" t="s">
        <v>11062</v>
      </c>
      <c r="D5046">
        <v>92.2</v>
      </c>
      <c r="E5046" s="4">
        <v>8671</v>
      </c>
      <c r="F5046">
        <f t="shared" si="156"/>
        <v>4</v>
      </c>
      <c r="G5046" s="6">
        <f t="shared" si="157"/>
        <v>1.7099397688077311</v>
      </c>
      <c r="H5046" s="4">
        <f>E5046*G5046*Inputs!$B$4/SUMPRODUCT($E$5:$E$6785,$G$5:$G$6785)</f>
        <v>6848.7594385232251</v>
      </c>
    </row>
    <row r="5047" spans="1:8" x14ac:dyDescent="0.2">
      <c r="A5047" s="167" t="s">
        <v>2405</v>
      </c>
      <c r="B5047" s="163" t="s">
        <v>11063</v>
      </c>
      <c r="C5047" s="164" t="s">
        <v>11064</v>
      </c>
      <c r="D5047">
        <v>108.8</v>
      </c>
      <c r="E5047" s="4">
        <v>7275</v>
      </c>
      <c r="F5047">
        <f t="shared" si="156"/>
        <v>5</v>
      </c>
      <c r="G5047" s="6">
        <f t="shared" si="157"/>
        <v>2.0447540826884101</v>
      </c>
      <c r="H5047" s="4">
        <f>E5047*G5047*Inputs!$B$4/SUMPRODUCT($E$5:$E$6785,$G$5:$G$6785)</f>
        <v>6871.2538671567318</v>
      </c>
    </row>
    <row r="5048" spans="1:8" x14ac:dyDescent="0.2">
      <c r="A5048" s="167" t="s">
        <v>2405</v>
      </c>
      <c r="B5048" s="163" t="s">
        <v>11065</v>
      </c>
      <c r="C5048" s="164" t="s">
        <v>11066</v>
      </c>
      <c r="D5048">
        <v>92.7</v>
      </c>
      <c r="E5048" s="4">
        <v>6365</v>
      </c>
      <c r="F5048">
        <f t="shared" si="156"/>
        <v>4</v>
      </c>
      <c r="G5048" s="6">
        <f t="shared" si="157"/>
        <v>1.7099397688077311</v>
      </c>
      <c r="H5048" s="4">
        <f>E5048*G5048*Inputs!$B$4/SUMPRODUCT($E$5:$E$6785,$G$5:$G$6785)</f>
        <v>5027.3732932995417</v>
      </c>
    </row>
    <row r="5049" spans="1:8" x14ac:dyDescent="0.2">
      <c r="A5049" s="167" t="s">
        <v>2405</v>
      </c>
      <c r="B5049" s="163" t="s">
        <v>11067</v>
      </c>
      <c r="C5049" s="164" t="s">
        <v>11068</v>
      </c>
      <c r="D5049">
        <v>107.2</v>
      </c>
      <c r="E5049" s="4">
        <v>7811</v>
      </c>
      <c r="F5049">
        <f t="shared" si="156"/>
        <v>5</v>
      </c>
      <c r="G5049" s="6">
        <f t="shared" si="157"/>
        <v>2.0447540826884101</v>
      </c>
      <c r="H5049" s="4">
        <f>E5049*G5049*Inputs!$B$4/SUMPRODUCT($E$5:$E$6785,$G$5:$G$6785)</f>
        <v>7377.5070730393445</v>
      </c>
    </row>
    <row r="5050" spans="1:8" x14ac:dyDescent="0.2">
      <c r="A5050" s="167" t="s">
        <v>2405</v>
      </c>
      <c r="B5050" s="163" t="s">
        <v>11069</v>
      </c>
      <c r="C5050" s="164" t="s">
        <v>11070</v>
      </c>
      <c r="D5050">
        <v>117</v>
      </c>
      <c r="E5050" s="4">
        <v>6266</v>
      </c>
      <c r="F5050">
        <f t="shared" si="156"/>
        <v>6</v>
      </c>
      <c r="G5050" s="6">
        <f t="shared" si="157"/>
        <v>2.4451266266449672</v>
      </c>
      <c r="H5050" s="4">
        <f>E5050*G5050*Inputs!$B$4/SUMPRODUCT($E$5:$E$6785,$G$5:$G$6785)</f>
        <v>7077.072721494058</v>
      </c>
    </row>
    <row r="5051" spans="1:8" x14ac:dyDescent="0.2">
      <c r="A5051" s="167" t="s">
        <v>2405</v>
      </c>
      <c r="B5051" s="163" t="s">
        <v>11071</v>
      </c>
      <c r="C5051" s="164" t="s">
        <v>11072</v>
      </c>
      <c r="D5051">
        <v>112.7</v>
      </c>
      <c r="E5051" s="4">
        <v>7579</v>
      </c>
      <c r="F5051">
        <f t="shared" si="156"/>
        <v>6</v>
      </c>
      <c r="G5051" s="6">
        <f t="shared" si="157"/>
        <v>2.4451266266449672</v>
      </c>
      <c r="H5051" s="4">
        <f>E5051*G5051*Inputs!$B$4/SUMPRODUCT($E$5:$E$6785,$G$5:$G$6785)</f>
        <v>8560.0277938403215</v>
      </c>
    </row>
    <row r="5052" spans="1:8" x14ac:dyDescent="0.2">
      <c r="A5052" s="167" t="s">
        <v>2405</v>
      </c>
      <c r="B5052" s="163" t="s">
        <v>11073</v>
      </c>
      <c r="C5052" s="164" t="s">
        <v>11074</v>
      </c>
      <c r="D5052">
        <v>71.7</v>
      </c>
      <c r="E5052" s="4">
        <v>6345</v>
      </c>
      <c r="F5052">
        <f t="shared" si="156"/>
        <v>2</v>
      </c>
      <c r="G5052" s="6">
        <f t="shared" si="157"/>
        <v>1.195804741189294</v>
      </c>
      <c r="H5052" s="4">
        <f>E5052*G5052*Inputs!$B$4/SUMPRODUCT($E$5:$E$6785,$G$5:$G$6785)</f>
        <v>3504.723899742376</v>
      </c>
    </row>
    <row r="5053" spans="1:8" x14ac:dyDescent="0.2">
      <c r="A5053" s="167" t="s">
        <v>2405</v>
      </c>
      <c r="B5053" s="163" t="s">
        <v>11075</v>
      </c>
      <c r="C5053" s="164" t="s">
        <v>11076</v>
      </c>
      <c r="D5053">
        <v>63.1</v>
      </c>
      <c r="E5053" s="4">
        <v>6752</v>
      </c>
      <c r="F5053">
        <f t="shared" si="156"/>
        <v>2</v>
      </c>
      <c r="G5053" s="6">
        <f t="shared" si="157"/>
        <v>1.195804741189294</v>
      </c>
      <c r="H5053" s="4">
        <f>E5053*G5053*Inputs!$B$4/SUMPRODUCT($E$5:$E$6785,$G$5:$G$6785)</f>
        <v>3729.5344004823519</v>
      </c>
    </row>
    <row r="5054" spans="1:8" x14ac:dyDescent="0.2">
      <c r="A5054" s="167" t="s">
        <v>2405</v>
      </c>
      <c r="B5054" s="163" t="s">
        <v>11077</v>
      </c>
      <c r="C5054" s="164" t="s">
        <v>11078</v>
      </c>
      <c r="D5054">
        <v>93.8</v>
      </c>
      <c r="E5054" s="4">
        <v>8596</v>
      </c>
      <c r="F5054">
        <f t="shared" si="156"/>
        <v>4</v>
      </c>
      <c r="G5054" s="6">
        <f t="shared" si="157"/>
        <v>1.7099397688077311</v>
      </c>
      <c r="H5054" s="4">
        <f>E5054*G5054*Inputs!$B$4/SUMPRODUCT($E$5:$E$6785,$G$5:$G$6785)</f>
        <v>6789.5209472431843</v>
      </c>
    </row>
    <row r="5055" spans="1:8" x14ac:dyDescent="0.2">
      <c r="A5055" s="167" t="s">
        <v>2405</v>
      </c>
      <c r="B5055" s="163" t="s">
        <v>11079</v>
      </c>
      <c r="C5055" s="164" t="s">
        <v>11080</v>
      </c>
      <c r="D5055">
        <v>132.19999999999999</v>
      </c>
      <c r="E5055" s="4">
        <v>12205</v>
      </c>
      <c r="F5055">
        <f t="shared" si="156"/>
        <v>7</v>
      </c>
      <c r="G5055" s="6">
        <f t="shared" si="157"/>
        <v>2.9238940129502371</v>
      </c>
      <c r="H5055" s="4">
        <f>E5055*G5055*Inputs!$B$4/SUMPRODUCT($E$5:$E$6785,$G$5:$G$6785)</f>
        <v>16483.951289122168</v>
      </c>
    </row>
    <row r="5056" spans="1:8" x14ac:dyDescent="0.2">
      <c r="A5056" s="167" t="s">
        <v>2405</v>
      </c>
      <c r="B5056" s="163" t="s">
        <v>11081</v>
      </c>
      <c r="C5056" s="164" t="s">
        <v>11082</v>
      </c>
      <c r="D5056">
        <v>122.1</v>
      </c>
      <c r="E5056" s="4">
        <v>7690</v>
      </c>
      <c r="F5056">
        <f t="shared" si="156"/>
        <v>6</v>
      </c>
      <c r="G5056" s="6">
        <f t="shared" si="157"/>
        <v>2.4451266266449672</v>
      </c>
      <c r="H5056" s="4">
        <f>E5056*G5056*Inputs!$B$4/SUMPRODUCT($E$5:$E$6785,$G$5:$G$6785)</f>
        <v>8685.3956636274033</v>
      </c>
    </row>
    <row r="5057" spans="1:8" x14ac:dyDescent="0.2">
      <c r="A5057" s="167" t="s">
        <v>2405</v>
      </c>
      <c r="B5057" s="163" t="s">
        <v>11083</v>
      </c>
      <c r="C5057" s="164" t="s">
        <v>11084</v>
      </c>
      <c r="D5057">
        <v>137.30000000000001</v>
      </c>
      <c r="E5057" s="4">
        <v>8168</v>
      </c>
      <c r="F5057">
        <f t="shared" si="156"/>
        <v>8</v>
      </c>
      <c r="G5057" s="6">
        <f t="shared" si="157"/>
        <v>3.4964063234208851</v>
      </c>
      <c r="H5057" s="4">
        <f>E5057*G5057*Inputs!$B$4/SUMPRODUCT($E$5:$E$6785,$G$5:$G$6785)</f>
        <v>13191.662718080815</v>
      </c>
    </row>
    <row r="5058" spans="1:8" x14ac:dyDescent="0.2">
      <c r="A5058" s="167" t="s">
        <v>2405</v>
      </c>
      <c r="B5058" s="163" t="s">
        <v>11085</v>
      </c>
      <c r="C5058" s="164" t="s">
        <v>11086</v>
      </c>
      <c r="D5058">
        <v>72.400000000000006</v>
      </c>
      <c r="E5058" s="4">
        <v>6379</v>
      </c>
      <c r="F5058">
        <f t="shared" si="156"/>
        <v>2</v>
      </c>
      <c r="G5058" s="6">
        <f t="shared" si="157"/>
        <v>1.195804741189294</v>
      </c>
      <c r="H5058" s="4">
        <f>E5058*G5058*Inputs!$B$4/SUMPRODUCT($E$5:$E$6785,$G$5:$G$6785)</f>
        <v>3523.5041381334304</v>
      </c>
    </row>
    <row r="5059" spans="1:8" x14ac:dyDescent="0.2">
      <c r="A5059" s="167" t="s">
        <v>2405</v>
      </c>
      <c r="B5059" s="163" t="s">
        <v>11087</v>
      </c>
      <c r="C5059" s="164" t="s">
        <v>11088</v>
      </c>
      <c r="D5059">
        <v>116.7</v>
      </c>
      <c r="E5059" s="4">
        <v>7775</v>
      </c>
      <c r="F5059">
        <f t="shared" si="156"/>
        <v>6</v>
      </c>
      <c r="G5059" s="6">
        <f t="shared" si="157"/>
        <v>2.4451266266449672</v>
      </c>
      <c r="H5059" s="4">
        <f>E5059*G5059*Inputs!$B$4/SUMPRODUCT($E$5:$E$6785,$G$5:$G$6785)</f>
        <v>8781.3980864373279</v>
      </c>
    </row>
    <row r="5060" spans="1:8" x14ac:dyDescent="0.2">
      <c r="A5060" s="167" t="s">
        <v>2405</v>
      </c>
      <c r="B5060" s="163" t="s">
        <v>11089</v>
      </c>
      <c r="C5060" s="164" t="s">
        <v>11090</v>
      </c>
      <c r="D5060">
        <v>123.4</v>
      </c>
      <c r="E5060" s="4">
        <v>9099</v>
      </c>
      <c r="F5060">
        <f t="shared" si="156"/>
        <v>6</v>
      </c>
      <c r="G5060" s="6">
        <f t="shared" si="157"/>
        <v>2.4451266266449672</v>
      </c>
      <c r="H5060" s="4">
        <f>E5060*G5060*Inputs!$B$4/SUMPRODUCT($E$5:$E$6785,$G$5:$G$6785)</f>
        <v>10276.777001735465</v>
      </c>
    </row>
    <row r="5061" spans="1:8" x14ac:dyDescent="0.2">
      <c r="A5061" s="167" t="s">
        <v>2405</v>
      </c>
      <c r="B5061" s="163" t="s">
        <v>11091</v>
      </c>
      <c r="C5061" s="164" t="s">
        <v>11092</v>
      </c>
      <c r="D5061">
        <v>117</v>
      </c>
      <c r="E5061" s="4">
        <v>9784</v>
      </c>
      <c r="F5061">
        <f t="shared" si="156"/>
        <v>6</v>
      </c>
      <c r="G5061" s="6">
        <f t="shared" si="157"/>
        <v>2.4451266266449672</v>
      </c>
      <c r="H5061" s="4">
        <f>E5061*G5061*Inputs!$B$4/SUMPRODUCT($E$5:$E$6785,$G$5:$G$6785)</f>
        <v>11050.443585556632</v>
      </c>
    </row>
    <row r="5062" spans="1:8" x14ac:dyDescent="0.2">
      <c r="A5062" s="167" t="s">
        <v>2405</v>
      </c>
      <c r="B5062" s="163" t="s">
        <v>11093</v>
      </c>
      <c r="C5062" s="164" t="s">
        <v>11094</v>
      </c>
      <c r="D5062">
        <v>113.2</v>
      </c>
      <c r="E5062" s="4">
        <v>7905</v>
      </c>
      <c r="F5062">
        <f t="shared" ref="F5062:F5125" si="158">VLOOKUP(D5062,$K$5:$L$15,2)</f>
        <v>6</v>
      </c>
      <c r="G5062" s="6">
        <f t="shared" ref="G5062:G5125" si="159">VLOOKUP(F5062,$L$5:$M$15,2,0)</f>
        <v>2.4451266266449672</v>
      </c>
      <c r="H5062" s="4">
        <f>E5062*G5062*Inputs!$B$4/SUMPRODUCT($E$5:$E$6785,$G$5:$G$6785)</f>
        <v>8928.2253213230961</v>
      </c>
    </row>
    <row r="5063" spans="1:8" x14ac:dyDescent="0.2">
      <c r="A5063" s="167" t="s">
        <v>2405</v>
      </c>
      <c r="B5063" s="163" t="s">
        <v>11095</v>
      </c>
      <c r="C5063" s="164" t="s">
        <v>11096</v>
      </c>
      <c r="D5063">
        <v>81.900000000000006</v>
      </c>
      <c r="E5063" s="4">
        <v>9577</v>
      </c>
      <c r="F5063">
        <f t="shared" si="158"/>
        <v>3</v>
      </c>
      <c r="G5063" s="6">
        <f t="shared" si="159"/>
        <v>1.4299489790507947</v>
      </c>
      <c r="H5063" s="4">
        <f>E5063*G5063*Inputs!$B$4/SUMPRODUCT($E$5:$E$6785,$G$5:$G$6785)</f>
        <v>6325.7488054972519</v>
      </c>
    </row>
    <row r="5064" spans="1:8" x14ac:dyDescent="0.2">
      <c r="A5064" s="167" t="s">
        <v>2405</v>
      </c>
      <c r="B5064" s="163" t="s">
        <v>11097</v>
      </c>
      <c r="C5064" s="164" t="s">
        <v>11098</v>
      </c>
      <c r="D5064">
        <v>121.3</v>
      </c>
      <c r="E5064" s="4">
        <v>7183</v>
      </c>
      <c r="F5064">
        <f t="shared" si="158"/>
        <v>6</v>
      </c>
      <c r="G5064" s="6">
        <f t="shared" si="159"/>
        <v>2.4451266266449672</v>
      </c>
      <c r="H5064" s="4">
        <f>E5064*G5064*Inputs!$B$4/SUMPRODUCT($E$5:$E$6785,$G$5:$G$6785)</f>
        <v>8112.7694475729031</v>
      </c>
    </row>
    <row r="5065" spans="1:8" x14ac:dyDescent="0.2">
      <c r="A5065" s="167" t="s">
        <v>2405</v>
      </c>
      <c r="B5065" s="163" t="s">
        <v>11099</v>
      </c>
      <c r="C5065" s="164" t="s">
        <v>11100</v>
      </c>
      <c r="D5065">
        <v>110.1</v>
      </c>
      <c r="E5065" s="4">
        <v>7313</v>
      </c>
      <c r="F5065">
        <f t="shared" si="158"/>
        <v>5</v>
      </c>
      <c r="G5065" s="6">
        <f t="shared" si="159"/>
        <v>2.0447540826884101</v>
      </c>
      <c r="H5065" s="4">
        <f>E5065*G5065*Inputs!$B$4/SUMPRODUCT($E$5:$E$6785,$G$5:$G$6785)</f>
        <v>6907.1449526484103</v>
      </c>
    </row>
    <row r="5066" spans="1:8" x14ac:dyDescent="0.2">
      <c r="A5066" s="167" t="s">
        <v>2405</v>
      </c>
      <c r="B5066" s="163" t="s">
        <v>12762</v>
      </c>
      <c r="C5066" s="164" t="s">
        <v>12763</v>
      </c>
      <c r="D5066">
        <v>70.5</v>
      </c>
      <c r="E5066" s="4">
        <v>6960</v>
      </c>
      <c r="F5066">
        <f t="shared" si="158"/>
        <v>2</v>
      </c>
      <c r="G5066" s="6">
        <f t="shared" si="159"/>
        <v>1.195804741189294</v>
      </c>
      <c r="H5066" s="4">
        <f>E5066*G5066*Inputs!$B$4/SUMPRODUCT($E$5:$E$6785,$G$5:$G$6785)</f>
        <v>3844.4252706393909</v>
      </c>
    </row>
    <row r="5067" spans="1:8" x14ac:dyDescent="0.2">
      <c r="A5067" s="167" t="s">
        <v>2405</v>
      </c>
      <c r="B5067" s="163" t="s">
        <v>12764</v>
      </c>
      <c r="C5067" s="164" t="s">
        <v>12765</v>
      </c>
      <c r="D5067">
        <v>75.400000000000006</v>
      </c>
      <c r="E5067" s="4">
        <v>6664</v>
      </c>
      <c r="F5067">
        <f t="shared" si="158"/>
        <v>3</v>
      </c>
      <c r="G5067" s="6">
        <f t="shared" si="159"/>
        <v>1.4299489790507947</v>
      </c>
      <c r="H5067" s="4">
        <f>E5067*G5067*Inputs!$B$4/SUMPRODUCT($E$5:$E$6785,$G$5:$G$6785)</f>
        <v>4401.6696293028808</v>
      </c>
    </row>
    <row r="5068" spans="1:8" x14ac:dyDescent="0.2">
      <c r="A5068" s="167" t="s">
        <v>2405</v>
      </c>
      <c r="B5068" s="163" t="s">
        <v>12766</v>
      </c>
      <c r="C5068" s="164" t="s">
        <v>12767</v>
      </c>
      <c r="D5068">
        <v>75.599999999999994</v>
      </c>
      <c r="E5068" s="4">
        <v>6625</v>
      </c>
      <c r="F5068">
        <f t="shared" si="158"/>
        <v>3</v>
      </c>
      <c r="G5068" s="6">
        <f t="shared" si="159"/>
        <v>1.4299489790507947</v>
      </c>
      <c r="H5068" s="4">
        <f>E5068*G5068*Inputs!$B$4/SUMPRODUCT($E$5:$E$6785,$G$5:$G$6785)</f>
        <v>4375.9095579429149</v>
      </c>
    </row>
    <row r="5069" spans="1:8" x14ac:dyDescent="0.2">
      <c r="A5069" s="167" t="s">
        <v>2405</v>
      </c>
      <c r="B5069" s="163" t="s">
        <v>12768</v>
      </c>
      <c r="C5069" s="164" t="s">
        <v>12769</v>
      </c>
      <c r="D5069">
        <v>108.5</v>
      </c>
      <c r="E5069" s="4">
        <v>7052</v>
      </c>
      <c r="F5069">
        <f t="shared" si="158"/>
        <v>5</v>
      </c>
      <c r="G5069" s="6">
        <f t="shared" si="159"/>
        <v>2.0447540826884101</v>
      </c>
      <c r="H5069" s="4">
        <f>E5069*G5069*Inputs!$B$4/SUMPRODUCT($E$5:$E$6785,$G$5:$G$6785)</f>
        <v>6660.6298654555703</v>
      </c>
    </row>
    <row r="5070" spans="1:8" x14ac:dyDescent="0.2">
      <c r="A5070" s="167" t="s">
        <v>2405</v>
      </c>
      <c r="B5070" s="163" t="s">
        <v>12770</v>
      </c>
      <c r="C5070" s="164" t="s">
        <v>12771</v>
      </c>
      <c r="D5070">
        <v>74.900000000000006</v>
      </c>
      <c r="E5070" s="4">
        <v>7672</v>
      </c>
      <c r="F5070">
        <f t="shared" si="158"/>
        <v>3</v>
      </c>
      <c r="G5070" s="6">
        <f t="shared" si="159"/>
        <v>1.4299489790507947</v>
      </c>
      <c r="H5070" s="4">
        <f>E5070*G5070*Inputs!$B$4/SUMPRODUCT($E$5:$E$6785,$G$5:$G$6785)</f>
        <v>5067.4683967604587</v>
      </c>
    </row>
    <row r="5071" spans="1:8" x14ac:dyDescent="0.2">
      <c r="A5071" s="167" t="s">
        <v>2405</v>
      </c>
      <c r="B5071" s="163" t="s">
        <v>12772</v>
      </c>
      <c r="C5071" s="164" t="s">
        <v>12773</v>
      </c>
      <c r="D5071">
        <v>76.2</v>
      </c>
      <c r="E5071" s="4">
        <v>5942</v>
      </c>
      <c r="F5071">
        <f t="shared" si="158"/>
        <v>3</v>
      </c>
      <c r="G5071" s="6">
        <f t="shared" si="159"/>
        <v>1.4299489790507947</v>
      </c>
      <c r="H5071" s="4">
        <f>E5071*G5071*Inputs!$B$4/SUMPRODUCT($E$5:$E$6785,$G$5:$G$6785)</f>
        <v>3924.7780518183845</v>
      </c>
    </row>
    <row r="5072" spans="1:8" x14ac:dyDescent="0.2">
      <c r="A5072" s="167" t="s">
        <v>2405</v>
      </c>
      <c r="B5072" s="163" t="s">
        <v>12774</v>
      </c>
      <c r="C5072" s="164" t="s">
        <v>12775</v>
      </c>
      <c r="D5072">
        <v>81.599999999999994</v>
      </c>
      <c r="E5072" s="4">
        <v>6880</v>
      </c>
      <c r="F5072">
        <f t="shared" si="158"/>
        <v>3</v>
      </c>
      <c r="G5072" s="6">
        <f t="shared" si="159"/>
        <v>1.4299489790507947</v>
      </c>
      <c r="H5072" s="4">
        <f>E5072*G5072*Inputs!$B$4/SUMPRODUCT($E$5:$E$6785,$G$5:$G$6785)</f>
        <v>4544.340793758076</v>
      </c>
    </row>
    <row r="5073" spans="1:8" x14ac:dyDescent="0.2">
      <c r="A5073" s="167" t="s">
        <v>2405</v>
      </c>
      <c r="B5073" s="163" t="s">
        <v>12776</v>
      </c>
      <c r="C5073" s="164" t="s">
        <v>12777</v>
      </c>
      <c r="D5073">
        <v>79.8</v>
      </c>
      <c r="E5073" s="4">
        <v>8438</v>
      </c>
      <c r="F5073">
        <f t="shared" si="158"/>
        <v>3</v>
      </c>
      <c r="G5073" s="6">
        <f t="shared" si="159"/>
        <v>1.4299489790507947</v>
      </c>
      <c r="H5073" s="4">
        <f>E5073*G5073*Inputs!$B$4/SUMPRODUCT($E$5:$E$6785,$G$5:$G$6785)</f>
        <v>5573.4226188561988</v>
      </c>
    </row>
    <row r="5074" spans="1:8" x14ac:dyDescent="0.2">
      <c r="A5074" s="167" t="s">
        <v>2405</v>
      </c>
      <c r="B5074" s="163" t="s">
        <v>12778</v>
      </c>
      <c r="C5074" s="164" t="s">
        <v>12779</v>
      </c>
      <c r="D5074">
        <v>61.5</v>
      </c>
      <c r="E5074" s="4">
        <v>8675</v>
      </c>
      <c r="F5074">
        <f t="shared" si="158"/>
        <v>1</v>
      </c>
      <c r="G5074" s="6">
        <f t="shared" si="159"/>
        <v>1</v>
      </c>
      <c r="H5074" s="4">
        <f>E5074*G5074*Inputs!$B$4/SUMPRODUCT($E$5:$E$6785,$G$5:$G$6785)</f>
        <v>4007.1112150940739</v>
      </c>
    </row>
    <row r="5075" spans="1:8" x14ac:dyDescent="0.2">
      <c r="A5075" s="167" t="s">
        <v>2405</v>
      </c>
      <c r="B5075" s="163" t="s">
        <v>12780</v>
      </c>
      <c r="C5075" s="164" t="s">
        <v>12781</v>
      </c>
      <c r="D5075">
        <v>128.5</v>
      </c>
      <c r="E5075" s="4">
        <v>9123</v>
      </c>
      <c r="F5075">
        <f t="shared" si="158"/>
        <v>7</v>
      </c>
      <c r="G5075" s="6">
        <f t="shared" si="159"/>
        <v>2.9238940129502371</v>
      </c>
      <c r="H5075" s="4">
        <f>E5075*G5075*Inputs!$B$4/SUMPRODUCT($E$5:$E$6785,$G$5:$G$6785)</f>
        <v>12321.432823487223</v>
      </c>
    </row>
    <row r="5076" spans="1:8" x14ac:dyDescent="0.2">
      <c r="A5076" s="167" t="s">
        <v>2405</v>
      </c>
      <c r="B5076" s="163" t="s">
        <v>12782</v>
      </c>
      <c r="C5076" s="164" t="s">
        <v>12783</v>
      </c>
      <c r="D5076">
        <v>73.7</v>
      </c>
      <c r="E5076" s="4">
        <v>7716</v>
      </c>
      <c r="F5076">
        <f t="shared" si="158"/>
        <v>2</v>
      </c>
      <c r="G5076" s="6">
        <f t="shared" si="159"/>
        <v>1.195804741189294</v>
      </c>
      <c r="H5076" s="4">
        <f>E5076*G5076*Inputs!$B$4/SUMPRODUCT($E$5:$E$6785,$G$5:$G$6785)</f>
        <v>4262.0093948640142</v>
      </c>
    </row>
    <row r="5077" spans="1:8" x14ac:dyDescent="0.2">
      <c r="A5077" s="167" t="s">
        <v>2405</v>
      </c>
      <c r="B5077" s="163" t="s">
        <v>12784</v>
      </c>
      <c r="C5077" s="164" t="s">
        <v>12785</v>
      </c>
      <c r="D5077">
        <v>119</v>
      </c>
      <c r="E5077" s="4">
        <v>9532</v>
      </c>
      <c r="F5077">
        <f t="shared" si="158"/>
        <v>6</v>
      </c>
      <c r="G5077" s="6">
        <f t="shared" si="159"/>
        <v>2.4451266266449672</v>
      </c>
      <c r="H5077" s="4">
        <f>E5077*G5077*Inputs!$B$4/SUMPRODUCT($E$5:$E$6785,$G$5:$G$6785)</f>
        <v>10765.82463793191</v>
      </c>
    </row>
    <row r="5078" spans="1:8" x14ac:dyDescent="0.2">
      <c r="A5078" s="167" t="s">
        <v>2405</v>
      </c>
      <c r="B5078" s="163" t="s">
        <v>12786</v>
      </c>
      <c r="C5078" s="164" t="s">
        <v>12787</v>
      </c>
      <c r="D5078">
        <v>87.3</v>
      </c>
      <c r="E5078" s="4">
        <v>8118</v>
      </c>
      <c r="F5078">
        <f t="shared" si="158"/>
        <v>4</v>
      </c>
      <c r="G5078" s="6">
        <f t="shared" si="159"/>
        <v>1.7099397688077311</v>
      </c>
      <c r="H5078" s="4">
        <f>E5078*G5078*Inputs!$B$4/SUMPRODUCT($E$5:$E$6785,$G$5:$G$6785)</f>
        <v>6411.9742961517177</v>
      </c>
    </row>
    <row r="5079" spans="1:8" x14ac:dyDescent="0.2">
      <c r="A5079" s="167" t="s">
        <v>2405</v>
      </c>
      <c r="B5079" s="163" t="s">
        <v>12788</v>
      </c>
      <c r="C5079" s="164" t="s">
        <v>12789</v>
      </c>
      <c r="D5079">
        <v>111.8</v>
      </c>
      <c r="E5079" s="4">
        <v>9570</v>
      </c>
      <c r="F5079">
        <f t="shared" si="158"/>
        <v>6</v>
      </c>
      <c r="G5079" s="6">
        <f t="shared" si="159"/>
        <v>2.4451266266449672</v>
      </c>
      <c r="H5079" s="4">
        <f>E5079*G5079*Inputs!$B$4/SUMPRODUCT($E$5:$E$6785,$G$5:$G$6785)</f>
        <v>10808.743368129288</v>
      </c>
    </row>
    <row r="5080" spans="1:8" x14ac:dyDescent="0.2">
      <c r="A5080" s="167" t="s">
        <v>2405</v>
      </c>
      <c r="B5080" s="163" t="s">
        <v>12790</v>
      </c>
      <c r="C5080" s="164" t="s">
        <v>12791</v>
      </c>
      <c r="D5080">
        <v>118.7</v>
      </c>
      <c r="E5080" s="4">
        <v>7816</v>
      </c>
      <c r="F5080">
        <f t="shared" si="158"/>
        <v>6</v>
      </c>
      <c r="G5080" s="6">
        <f t="shared" si="159"/>
        <v>2.4451266266449672</v>
      </c>
      <c r="H5080" s="4">
        <f>E5080*G5080*Inputs!$B$4/SUMPRODUCT($E$5:$E$6785,$G$5:$G$6785)</f>
        <v>8827.7051374397615</v>
      </c>
    </row>
    <row r="5081" spans="1:8" x14ac:dyDescent="0.2">
      <c r="A5081" s="167" t="s">
        <v>2405</v>
      </c>
      <c r="B5081" s="163" t="s">
        <v>12792</v>
      </c>
      <c r="C5081" s="164" t="s">
        <v>12793</v>
      </c>
      <c r="D5081">
        <v>97.8</v>
      </c>
      <c r="E5081" s="4">
        <v>7678</v>
      </c>
      <c r="F5081">
        <f t="shared" si="158"/>
        <v>4</v>
      </c>
      <c r="G5081" s="6">
        <f t="shared" si="159"/>
        <v>1.7099397688077311</v>
      </c>
      <c r="H5081" s="4">
        <f>E5081*G5081*Inputs!$B$4/SUMPRODUCT($E$5:$E$6785,$G$5:$G$6785)</f>
        <v>6064.4418139754725</v>
      </c>
    </row>
    <row r="5082" spans="1:8" x14ac:dyDescent="0.2">
      <c r="A5082" s="167" t="s">
        <v>2405</v>
      </c>
      <c r="B5082" s="163" t="s">
        <v>12794</v>
      </c>
      <c r="C5082" s="164" t="s">
        <v>12795</v>
      </c>
      <c r="D5082">
        <v>75.3</v>
      </c>
      <c r="E5082" s="4">
        <v>7979</v>
      </c>
      <c r="F5082">
        <f t="shared" si="158"/>
        <v>3</v>
      </c>
      <c r="G5082" s="6">
        <f t="shared" si="159"/>
        <v>1.4299489790507947</v>
      </c>
      <c r="H5082" s="4">
        <f>E5082*G5082*Inputs!$B$4/SUMPRODUCT($E$5:$E$6785,$G$5:$G$6785)</f>
        <v>5270.2463943889079</v>
      </c>
    </row>
    <row r="5083" spans="1:8" x14ac:dyDescent="0.2">
      <c r="A5083" s="167" t="s">
        <v>2405</v>
      </c>
      <c r="B5083" s="163" t="s">
        <v>12796</v>
      </c>
      <c r="C5083" s="164" t="s">
        <v>12797</v>
      </c>
      <c r="D5083">
        <v>71.400000000000006</v>
      </c>
      <c r="E5083" s="4">
        <v>7624</v>
      </c>
      <c r="F5083">
        <f t="shared" si="158"/>
        <v>2</v>
      </c>
      <c r="G5083" s="6">
        <f t="shared" si="159"/>
        <v>1.195804741189294</v>
      </c>
      <c r="H5083" s="4">
        <f>E5083*G5083*Inputs!$B$4/SUMPRODUCT($E$5:$E$6785,$G$5:$G$6785)</f>
        <v>4211.192279217631</v>
      </c>
    </row>
    <row r="5084" spans="1:8" x14ac:dyDescent="0.2">
      <c r="A5084" s="167" t="s">
        <v>2405</v>
      </c>
      <c r="B5084" s="163" t="s">
        <v>12798</v>
      </c>
      <c r="C5084" s="164" t="s">
        <v>12799</v>
      </c>
      <c r="D5084">
        <v>143.80000000000001</v>
      </c>
      <c r="E5084" s="4">
        <v>10028</v>
      </c>
      <c r="F5084">
        <f t="shared" si="158"/>
        <v>8</v>
      </c>
      <c r="G5084" s="6">
        <f t="shared" si="159"/>
        <v>3.4964063234208851</v>
      </c>
      <c r="H5084" s="4">
        <f>E5084*G5084*Inputs!$B$4/SUMPRODUCT($E$5:$E$6785,$G$5:$G$6785)</f>
        <v>16195.640761130562</v>
      </c>
    </row>
    <row r="5085" spans="1:8" x14ac:dyDescent="0.2">
      <c r="A5085" s="167" t="s">
        <v>2405</v>
      </c>
      <c r="B5085" s="163" t="s">
        <v>12800</v>
      </c>
      <c r="C5085" s="164" t="s">
        <v>12801</v>
      </c>
      <c r="D5085">
        <v>71.7</v>
      </c>
      <c r="E5085" s="4">
        <v>6637</v>
      </c>
      <c r="F5085">
        <f t="shared" si="158"/>
        <v>2</v>
      </c>
      <c r="G5085" s="6">
        <f t="shared" si="159"/>
        <v>1.195804741189294</v>
      </c>
      <c r="H5085" s="4">
        <f>E5085*G5085*Inputs!$B$4/SUMPRODUCT($E$5:$E$6785,$G$5:$G$6785)</f>
        <v>3666.0130059243729</v>
      </c>
    </row>
    <row r="5086" spans="1:8" x14ac:dyDescent="0.2">
      <c r="A5086" s="167" t="s">
        <v>2405</v>
      </c>
      <c r="B5086" s="163" t="s">
        <v>12802</v>
      </c>
      <c r="C5086" s="164" t="s">
        <v>12803</v>
      </c>
      <c r="D5086">
        <v>90.4</v>
      </c>
      <c r="E5086" s="4">
        <v>8865</v>
      </c>
      <c r="F5086">
        <f t="shared" si="158"/>
        <v>4</v>
      </c>
      <c r="G5086" s="6">
        <f t="shared" si="159"/>
        <v>1.7099397688077311</v>
      </c>
      <c r="H5086" s="4">
        <f>E5086*G5086*Inputs!$B$4/SUMPRODUCT($E$5:$E$6785,$G$5:$G$6785)</f>
        <v>7001.9896693009332</v>
      </c>
    </row>
    <row r="5087" spans="1:8" x14ac:dyDescent="0.2">
      <c r="A5087" s="167" t="s">
        <v>2405</v>
      </c>
      <c r="B5087" s="163" t="s">
        <v>12804</v>
      </c>
      <c r="C5087" s="164" t="s">
        <v>12805</v>
      </c>
      <c r="D5087">
        <v>80.2</v>
      </c>
      <c r="E5087" s="4">
        <v>6587</v>
      </c>
      <c r="F5087">
        <f t="shared" si="158"/>
        <v>3</v>
      </c>
      <c r="G5087" s="6">
        <f t="shared" si="159"/>
        <v>1.4299489790507947</v>
      </c>
      <c r="H5087" s="4">
        <f>E5087*G5087*Inputs!$B$4/SUMPRODUCT($E$5:$E$6785,$G$5:$G$6785)</f>
        <v>4350.8100012332043</v>
      </c>
    </row>
    <row r="5088" spans="1:8" x14ac:dyDescent="0.2">
      <c r="A5088" s="167" t="s">
        <v>2405</v>
      </c>
      <c r="B5088" s="163" t="s">
        <v>12806</v>
      </c>
      <c r="C5088" s="164" t="s">
        <v>12807</v>
      </c>
      <c r="D5088">
        <v>88.7</v>
      </c>
      <c r="E5088" s="4">
        <v>6134</v>
      </c>
      <c r="F5088">
        <f t="shared" si="158"/>
        <v>4</v>
      </c>
      <c r="G5088" s="6">
        <f t="shared" si="159"/>
        <v>1.7099397688077311</v>
      </c>
      <c r="H5088" s="4">
        <f>E5088*G5088*Inputs!$B$4/SUMPRODUCT($E$5:$E$6785,$G$5:$G$6785)</f>
        <v>4844.9187401570134</v>
      </c>
    </row>
    <row r="5089" spans="1:8" x14ac:dyDescent="0.2">
      <c r="A5089" s="167" t="s">
        <v>2405</v>
      </c>
      <c r="B5089" s="163" t="s">
        <v>12808</v>
      </c>
      <c r="C5089" s="164" t="s">
        <v>12809</v>
      </c>
      <c r="D5089">
        <v>76.8</v>
      </c>
      <c r="E5089" s="4">
        <v>6467</v>
      </c>
      <c r="F5089">
        <f t="shared" si="158"/>
        <v>3</v>
      </c>
      <c r="G5089" s="6">
        <f t="shared" si="159"/>
        <v>1.4299489790507947</v>
      </c>
      <c r="H5089" s="4">
        <f>E5089*G5089*Inputs!$B$4/SUMPRODUCT($E$5:$E$6785,$G$5:$G$6785)</f>
        <v>4271.548243202541</v>
      </c>
    </row>
    <row r="5090" spans="1:8" x14ac:dyDescent="0.2">
      <c r="A5090" s="167" t="s">
        <v>2405</v>
      </c>
      <c r="B5090" s="163" t="s">
        <v>12810</v>
      </c>
      <c r="C5090" s="164" t="s">
        <v>12811</v>
      </c>
      <c r="D5090">
        <v>85</v>
      </c>
      <c r="E5090" s="4">
        <v>5957</v>
      </c>
      <c r="F5090">
        <f t="shared" si="158"/>
        <v>3</v>
      </c>
      <c r="G5090" s="6">
        <f t="shared" si="159"/>
        <v>1.4299489790507947</v>
      </c>
      <c r="H5090" s="4">
        <f>E5090*G5090*Inputs!$B$4/SUMPRODUCT($E$5:$E$6785,$G$5:$G$6785)</f>
        <v>3934.6857715722181</v>
      </c>
    </row>
    <row r="5091" spans="1:8" x14ac:dyDescent="0.2">
      <c r="A5091" s="167" t="s">
        <v>2405</v>
      </c>
      <c r="B5091" s="163" t="s">
        <v>12812</v>
      </c>
      <c r="C5091" s="164" t="s">
        <v>12813</v>
      </c>
      <c r="D5091">
        <v>79.3</v>
      </c>
      <c r="E5091" s="4">
        <v>7092</v>
      </c>
      <c r="F5091">
        <f t="shared" si="158"/>
        <v>3</v>
      </c>
      <c r="G5091" s="6">
        <f t="shared" si="159"/>
        <v>1.4299489790507947</v>
      </c>
      <c r="H5091" s="4">
        <f>E5091*G5091*Inputs!$B$4/SUMPRODUCT($E$5:$E$6785,$G$5:$G$6785)</f>
        <v>4684.3698996122494</v>
      </c>
    </row>
    <row r="5092" spans="1:8" x14ac:dyDescent="0.2">
      <c r="A5092" s="167" t="s">
        <v>2405</v>
      </c>
      <c r="B5092" s="163" t="s">
        <v>12814</v>
      </c>
      <c r="C5092" s="164" t="s">
        <v>12815</v>
      </c>
      <c r="D5092">
        <v>98.3</v>
      </c>
      <c r="E5092" s="4">
        <v>9227</v>
      </c>
      <c r="F5092">
        <f t="shared" si="158"/>
        <v>4</v>
      </c>
      <c r="G5092" s="6">
        <f t="shared" si="159"/>
        <v>1.7099397688077311</v>
      </c>
      <c r="H5092" s="4">
        <f>E5092*G5092*Inputs!$B$4/SUMPRODUCT($E$5:$E$6785,$G$5:$G$6785)</f>
        <v>7287.9141205459346</v>
      </c>
    </row>
    <row r="5093" spans="1:8" x14ac:dyDescent="0.2">
      <c r="A5093" s="167" t="s">
        <v>2405</v>
      </c>
      <c r="B5093" s="163" t="s">
        <v>12816</v>
      </c>
      <c r="C5093" s="164" t="s">
        <v>12817</v>
      </c>
      <c r="D5093">
        <v>68.599999999999994</v>
      </c>
      <c r="E5093" s="4">
        <v>6260</v>
      </c>
      <c r="F5093">
        <f t="shared" si="158"/>
        <v>2</v>
      </c>
      <c r="G5093" s="6">
        <f t="shared" si="159"/>
        <v>1.195804741189294</v>
      </c>
      <c r="H5093" s="4">
        <f>E5093*G5093*Inputs!$B$4/SUMPRODUCT($E$5:$E$6785,$G$5:$G$6785)</f>
        <v>3457.7733037647395</v>
      </c>
    </row>
    <row r="5094" spans="1:8" x14ac:dyDescent="0.2">
      <c r="A5094" s="167" t="s">
        <v>2405</v>
      </c>
      <c r="B5094" s="163" t="s">
        <v>12818</v>
      </c>
      <c r="C5094" s="164" t="s">
        <v>12819</v>
      </c>
      <c r="D5094">
        <v>75.900000000000006</v>
      </c>
      <c r="E5094" s="4">
        <v>5951</v>
      </c>
      <c r="F5094">
        <f t="shared" si="158"/>
        <v>3</v>
      </c>
      <c r="G5094" s="6">
        <f t="shared" si="159"/>
        <v>1.4299489790507947</v>
      </c>
      <c r="H5094" s="4">
        <f>E5094*G5094*Inputs!$B$4/SUMPRODUCT($E$5:$E$6785,$G$5:$G$6785)</f>
        <v>3930.722683670685</v>
      </c>
    </row>
    <row r="5095" spans="1:8" x14ac:dyDescent="0.2">
      <c r="A5095" s="167" t="s">
        <v>2405</v>
      </c>
      <c r="B5095" s="163" t="s">
        <v>12820</v>
      </c>
      <c r="C5095" s="164" t="s">
        <v>12821</v>
      </c>
      <c r="D5095">
        <v>80.900000000000006</v>
      </c>
      <c r="E5095" s="4">
        <v>6439</v>
      </c>
      <c r="F5095">
        <f t="shared" si="158"/>
        <v>3</v>
      </c>
      <c r="G5095" s="6">
        <f t="shared" si="159"/>
        <v>1.4299489790507947</v>
      </c>
      <c r="H5095" s="4">
        <f>E5095*G5095*Inputs!$B$4/SUMPRODUCT($E$5:$E$6785,$G$5:$G$6785)</f>
        <v>4253.0538329953852</v>
      </c>
    </row>
    <row r="5096" spans="1:8" x14ac:dyDescent="0.2">
      <c r="A5096" s="167" t="s">
        <v>2405</v>
      </c>
      <c r="B5096" s="163" t="s">
        <v>12822</v>
      </c>
      <c r="C5096" s="164" t="s">
        <v>12823</v>
      </c>
      <c r="D5096">
        <v>67.099999999999994</v>
      </c>
      <c r="E5096" s="4">
        <v>6250</v>
      </c>
      <c r="F5096">
        <f t="shared" si="158"/>
        <v>2</v>
      </c>
      <c r="G5096" s="6">
        <f t="shared" si="159"/>
        <v>1.195804741189294</v>
      </c>
      <c r="H5096" s="4">
        <f>E5096*G5096*Inputs!$B$4/SUMPRODUCT($E$5:$E$6785,$G$5:$G$6785)</f>
        <v>3452.2497042379582</v>
      </c>
    </row>
    <row r="5097" spans="1:8" x14ac:dyDescent="0.2">
      <c r="A5097" s="167" t="s">
        <v>2405</v>
      </c>
      <c r="B5097" s="163" t="s">
        <v>12824</v>
      </c>
      <c r="C5097" s="164" t="s">
        <v>7422</v>
      </c>
      <c r="D5097">
        <v>88.6</v>
      </c>
      <c r="E5097" s="4">
        <v>6004</v>
      </c>
      <c r="F5097">
        <f t="shared" si="158"/>
        <v>4</v>
      </c>
      <c r="G5097" s="6">
        <f t="shared" si="159"/>
        <v>1.7099397688077311</v>
      </c>
      <c r="H5097" s="4">
        <f>E5097*G5097*Inputs!$B$4/SUMPRODUCT($E$5:$E$6785,$G$5:$G$6785)</f>
        <v>4742.2386886049417</v>
      </c>
    </row>
    <row r="5098" spans="1:8" x14ac:dyDescent="0.2">
      <c r="A5098" s="167" t="s">
        <v>2405</v>
      </c>
      <c r="B5098" s="163" t="s">
        <v>7423</v>
      </c>
      <c r="C5098" s="164" t="s">
        <v>7424</v>
      </c>
      <c r="D5098">
        <v>74.599999999999994</v>
      </c>
      <c r="E5098" s="4">
        <v>8472</v>
      </c>
      <c r="F5098">
        <f t="shared" si="158"/>
        <v>3</v>
      </c>
      <c r="G5098" s="6">
        <f t="shared" si="159"/>
        <v>1.4299489790507947</v>
      </c>
      <c r="H5098" s="4">
        <f>E5098*G5098*Inputs!$B$4/SUMPRODUCT($E$5:$E$6785,$G$5:$G$6785)</f>
        <v>5595.8801169648868</v>
      </c>
    </row>
    <row r="5099" spans="1:8" x14ac:dyDescent="0.2">
      <c r="A5099" s="167" t="s">
        <v>2405</v>
      </c>
      <c r="B5099" s="163" t="s">
        <v>7425</v>
      </c>
      <c r="C5099" s="164" t="s">
        <v>7426</v>
      </c>
      <c r="D5099">
        <v>64.8</v>
      </c>
      <c r="E5099" s="4">
        <v>7341</v>
      </c>
      <c r="F5099">
        <f t="shared" si="158"/>
        <v>2</v>
      </c>
      <c r="G5099" s="6">
        <f t="shared" si="159"/>
        <v>1.195804741189294</v>
      </c>
      <c r="H5099" s="4">
        <f>E5099*G5099*Inputs!$B$4/SUMPRODUCT($E$5:$E$6785,$G$5:$G$6785)</f>
        <v>4054.8744126097367</v>
      </c>
    </row>
    <row r="5100" spans="1:8" x14ac:dyDescent="0.2">
      <c r="A5100" s="167" t="s">
        <v>2405</v>
      </c>
      <c r="B5100" s="163" t="s">
        <v>7427</v>
      </c>
      <c r="C5100" s="164" t="s">
        <v>7428</v>
      </c>
      <c r="D5100">
        <v>72.400000000000006</v>
      </c>
      <c r="E5100" s="4">
        <v>9481</v>
      </c>
      <c r="F5100">
        <f t="shared" si="158"/>
        <v>2</v>
      </c>
      <c r="G5100" s="6">
        <f t="shared" si="159"/>
        <v>1.195804741189294</v>
      </c>
      <c r="H5100" s="4">
        <f>E5100*G5100*Inputs!$B$4/SUMPRODUCT($E$5:$E$6785,$G$5:$G$6785)</f>
        <v>5236.9247113408137</v>
      </c>
    </row>
    <row r="5101" spans="1:8" x14ac:dyDescent="0.2">
      <c r="A5101" s="167" t="s">
        <v>2405</v>
      </c>
      <c r="B5101" s="163" t="s">
        <v>7429</v>
      </c>
      <c r="C5101" s="164" t="s">
        <v>7430</v>
      </c>
      <c r="D5101">
        <v>59.3</v>
      </c>
      <c r="E5101" s="4">
        <v>9338</v>
      </c>
      <c r="F5101">
        <f t="shared" si="158"/>
        <v>1</v>
      </c>
      <c r="G5101" s="6">
        <f t="shared" si="159"/>
        <v>1</v>
      </c>
      <c r="H5101" s="4">
        <f>E5101*G5101*Inputs!$B$4/SUMPRODUCT($E$5:$E$6785,$G$5:$G$6785)</f>
        <v>4313.3607523398805</v>
      </c>
    </row>
    <row r="5102" spans="1:8" x14ac:dyDescent="0.2">
      <c r="A5102" s="167" t="s">
        <v>2405</v>
      </c>
      <c r="B5102" s="163" t="s">
        <v>7431</v>
      </c>
      <c r="C5102" s="164" t="s">
        <v>7432</v>
      </c>
      <c r="D5102">
        <v>68.599999999999994</v>
      </c>
      <c r="E5102" s="4">
        <v>9190</v>
      </c>
      <c r="F5102">
        <f t="shared" si="158"/>
        <v>2</v>
      </c>
      <c r="G5102" s="6">
        <f t="shared" si="159"/>
        <v>1.195804741189294</v>
      </c>
      <c r="H5102" s="4">
        <f>E5102*G5102*Inputs!$B$4/SUMPRODUCT($E$5:$E$6785,$G$5:$G$6785)</f>
        <v>5076.187965111495</v>
      </c>
    </row>
    <row r="5103" spans="1:8" x14ac:dyDescent="0.2">
      <c r="A5103" s="167" t="s">
        <v>2405</v>
      </c>
      <c r="B5103" s="163" t="s">
        <v>7433</v>
      </c>
      <c r="C5103" s="164" t="s">
        <v>7434</v>
      </c>
      <c r="D5103">
        <v>69.2</v>
      </c>
      <c r="E5103" s="4">
        <v>7544</v>
      </c>
      <c r="F5103">
        <f t="shared" si="158"/>
        <v>2</v>
      </c>
      <c r="G5103" s="6">
        <f t="shared" si="159"/>
        <v>1.195804741189294</v>
      </c>
      <c r="H5103" s="4">
        <f>E5103*G5103*Inputs!$B$4/SUMPRODUCT($E$5:$E$6785,$G$5:$G$6785)</f>
        <v>4167.0034830033856</v>
      </c>
    </row>
    <row r="5104" spans="1:8" x14ac:dyDescent="0.2">
      <c r="A5104" s="167" t="s">
        <v>2405</v>
      </c>
      <c r="B5104" s="163" t="s">
        <v>7435</v>
      </c>
      <c r="C5104" s="164" t="s">
        <v>7436</v>
      </c>
      <c r="D5104">
        <v>78.599999999999994</v>
      </c>
      <c r="E5104" s="4">
        <v>8708</v>
      </c>
      <c r="F5104">
        <f t="shared" si="158"/>
        <v>3</v>
      </c>
      <c r="G5104" s="6">
        <f t="shared" si="159"/>
        <v>1.4299489790507947</v>
      </c>
      <c r="H5104" s="4">
        <f>E5104*G5104*Inputs!$B$4/SUMPRODUCT($E$5:$E$6785,$G$5:$G$6785)</f>
        <v>5751.7615744251925</v>
      </c>
    </row>
    <row r="5105" spans="1:8" x14ac:dyDescent="0.2">
      <c r="A5105" s="167" t="s">
        <v>2405</v>
      </c>
      <c r="B5105" s="163" t="s">
        <v>7437</v>
      </c>
      <c r="C5105" s="164" t="s">
        <v>7438</v>
      </c>
      <c r="D5105">
        <v>50.4</v>
      </c>
      <c r="E5105" s="4">
        <v>6790</v>
      </c>
      <c r="F5105">
        <f t="shared" si="158"/>
        <v>1</v>
      </c>
      <c r="G5105" s="6">
        <f t="shared" si="159"/>
        <v>1</v>
      </c>
      <c r="H5105" s="4">
        <f>E5105*G5105*Inputs!$B$4/SUMPRODUCT($E$5:$E$6785,$G$5:$G$6785)</f>
        <v>3136.4017464540361</v>
      </c>
    </row>
    <row r="5106" spans="1:8" x14ac:dyDescent="0.2">
      <c r="A5106" s="167" t="s">
        <v>2405</v>
      </c>
      <c r="B5106" s="163" t="s">
        <v>7439</v>
      </c>
      <c r="C5106" s="164" t="s">
        <v>7440</v>
      </c>
      <c r="D5106">
        <v>65.400000000000006</v>
      </c>
      <c r="E5106" s="4">
        <v>6076</v>
      </c>
      <c r="F5106">
        <f t="shared" si="158"/>
        <v>2</v>
      </c>
      <c r="G5106" s="6">
        <f t="shared" si="159"/>
        <v>1.195804741189294</v>
      </c>
      <c r="H5106" s="4">
        <f>E5106*G5106*Inputs!$B$4/SUMPRODUCT($E$5:$E$6785,$G$5:$G$6785)</f>
        <v>3356.1390724719736</v>
      </c>
    </row>
    <row r="5107" spans="1:8" x14ac:dyDescent="0.2">
      <c r="A5107" s="167" t="s">
        <v>2405</v>
      </c>
      <c r="B5107" s="163" t="s">
        <v>7441</v>
      </c>
      <c r="C5107" s="164" t="s">
        <v>7442</v>
      </c>
      <c r="D5107">
        <v>75.8</v>
      </c>
      <c r="E5107" s="4">
        <v>8573</v>
      </c>
      <c r="F5107">
        <f t="shared" si="158"/>
        <v>3</v>
      </c>
      <c r="G5107" s="6">
        <f t="shared" si="159"/>
        <v>1.4299489790507947</v>
      </c>
      <c r="H5107" s="4">
        <f>E5107*G5107*Inputs!$B$4/SUMPRODUCT($E$5:$E$6785,$G$5:$G$6785)</f>
        <v>5662.5920966406948</v>
      </c>
    </row>
    <row r="5108" spans="1:8" x14ac:dyDescent="0.2">
      <c r="A5108" s="167" t="s">
        <v>2405</v>
      </c>
      <c r="B5108" s="163" t="s">
        <v>7443</v>
      </c>
      <c r="C5108" s="164" t="s">
        <v>7444</v>
      </c>
      <c r="D5108">
        <v>115</v>
      </c>
      <c r="E5108" s="4">
        <v>8085</v>
      </c>
      <c r="F5108">
        <f t="shared" si="158"/>
        <v>6</v>
      </c>
      <c r="G5108" s="6">
        <f t="shared" si="159"/>
        <v>2.4451266266449672</v>
      </c>
      <c r="H5108" s="4">
        <f>E5108*G5108*Inputs!$B$4/SUMPRODUCT($E$5:$E$6785,$G$5:$G$6785)</f>
        <v>9131.5245696264683</v>
      </c>
    </row>
    <row r="5109" spans="1:8" x14ac:dyDescent="0.2">
      <c r="A5109" s="167" t="s">
        <v>2405</v>
      </c>
      <c r="B5109" s="163" t="s">
        <v>7445</v>
      </c>
      <c r="C5109" s="164" t="s">
        <v>7446</v>
      </c>
      <c r="D5109">
        <v>140.1</v>
      </c>
      <c r="E5109" s="4">
        <v>7136</v>
      </c>
      <c r="F5109">
        <f t="shared" si="158"/>
        <v>8</v>
      </c>
      <c r="G5109" s="6">
        <f t="shared" si="159"/>
        <v>3.4964063234208851</v>
      </c>
      <c r="H5109" s="4">
        <f>E5109*G5109*Inputs!$B$4/SUMPRODUCT($E$5:$E$6785,$G$5:$G$6785)</f>
        <v>11524.939416775796</v>
      </c>
    </row>
    <row r="5110" spans="1:8" x14ac:dyDescent="0.2">
      <c r="A5110" s="167" t="s">
        <v>2405</v>
      </c>
      <c r="B5110" s="163" t="s">
        <v>7447</v>
      </c>
      <c r="C5110" s="164" t="s">
        <v>7448</v>
      </c>
      <c r="D5110">
        <v>88.5</v>
      </c>
      <c r="E5110" s="4">
        <v>8548</v>
      </c>
      <c r="F5110">
        <f t="shared" si="158"/>
        <v>4</v>
      </c>
      <c r="G5110" s="6">
        <f t="shared" si="159"/>
        <v>1.7099397688077311</v>
      </c>
      <c r="H5110" s="4">
        <f>E5110*G5110*Inputs!$B$4/SUMPRODUCT($E$5:$E$6785,$G$5:$G$6785)</f>
        <v>6751.608312823957</v>
      </c>
    </row>
    <row r="5111" spans="1:8" x14ac:dyDescent="0.2">
      <c r="A5111" s="167" t="s">
        <v>2405</v>
      </c>
      <c r="B5111" s="163" t="s">
        <v>7449</v>
      </c>
      <c r="C5111" s="164" t="s">
        <v>7450</v>
      </c>
      <c r="D5111">
        <v>79.400000000000006</v>
      </c>
      <c r="E5111" s="4">
        <v>11775</v>
      </c>
      <c r="F5111">
        <f t="shared" si="158"/>
        <v>3</v>
      </c>
      <c r="G5111" s="6">
        <f t="shared" si="159"/>
        <v>1.4299489790507947</v>
      </c>
      <c r="H5111" s="4">
        <f>E5111*G5111*Inputs!$B$4/SUMPRODUCT($E$5:$E$6785,$G$5:$G$6785)</f>
        <v>7777.5600067589157</v>
      </c>
    </row>
    <row r="5112" spans="1:8" x14ac:dyDescent="0.2">
      <c r="A5112" s="167" t="s">
        <v>2405</v>
      </c>
      <c r="B5112" s="163" t="s">
        <v>7451</v>
      </c>
      <c r="C5112" s="164" t="s">
        <v>7452</v>
      </c>
      <c r="D5112">
        <v>151.69999999999999</v>
      </c>
      <c r="E5112" s="4">
        <v>10796</v>
      </c>
      <c r="F5112">
        <f t="shared" si="158"/>
        <v>9</v>
      </c>
      <c r="G5112" s="6">
        <f t="shared" si="159"/>
        <v>4.1810192586709229</v>
      </c>
      <c r="H5112" s="4">
        <f>E5112*G5112*Inputs!$B$4/SUMPRODUCT($E$5:$E$6785,$G$5:$G$6785)</f>
        <v>20850.043079233834</v>
      </c>
    </row>
    <row r="5113" spans="1:8" x14ac:dyDescent="0.2">
      <c r="A5113" s="167" t="s">
        <v>2405</v>
      </c>
      <c r="B5113" s="163" t="s">
        <v>7453</v>
      </c>
      <c r="C5113" s="164" t="s">
        <v>7454</v>
      </c>
      <c r="D5113">
        <v>72.2</v>
      </c>
      <c r="E5113" s="4">
        <v>6398</v>
      </c>
      <c r="F5113">
        <f t="shared" si="158"/>
        <v>2</v>
      </c>
      <c r="G5113" s="6">
        <f t="shared" si="159"/>
        <v>1.195804741189294</v>
      </c>
      <c r="H5113" s="4">
        <f>E5113*G5113*Inputs!$B$4/SUMPRODUCT($E$5:$E$6785,$G$5:$G$6785)</f>
        <v>3533.9989772343133</v>
      </c>
    </row>
    <row r="5114" spans="1:8" x14ac:dyDescent="0.2">
      <c r="A5114" s="167" t="s">
        <v>2405</v>
      </c>
      <c r="B5114" s="163" t="s">
        <v>7455</v>
      </c>
      <c r="C5114" s="164" t="s">
        <v>7456</v>
      </c>
      <c r="D5114">
        <v>76.8</v>
      </c>
      <c r="E5114" s="4">
        <v>6727</v>
      </c>
      <c r="F5114">
        <f t="shared" si="158"/>
        <v>3</v>
      </c>
      <c r="G5114" s="6">
        <f t="shared" si="159"/>
        <v>1.4299489790507947</v>
      </c>
      <c r="H5114" s="4">
        <f>E5114*G5114*Inputs!$B$4/SUMPRODUCT($E$5:$E$6785,$G$5:$G$6785)</f>
        <v>4443.282052268979</v>
      </c>
    </row>
    <row r="5115" spans="1:8" x14ac:dyDescent="0.2">
      <c r="A5115" s="167" t="s">
        <v>2405</v>
      </c>
      <c r="B5115" s="163" t="s">
        <v>7457</v>
      </c>
      <c r="C5115" s="164" t="s">
        <v>7458</v>
      </c>
      <c r="D5115">
        <v>86.6</v>
      </c>
      <c r="E5115" s="4">
        <v>7027</v>
      </c>
      <c r="F5115">
        <f t="shared" si="158"/>
        <v>3</v>
      </c>
      <c r="G5115" s="6">
        <f t="shared" si="159"/>
        <v>1.4299489790507947</v>
      </c>
      <c r="H5115" s="4">
        <f>E5115*G5115*Inputs!$B$4/SUMPRODUCT($E$5:$E$6785,$G$5:$G$6785)</f>
        <v>4641.4364473456399</v>
      </c>
    </row>
    <row r="5116" spans="1:8" x14ac:dyDescent="0.2">
      <c r="A5116" s="167" t="s">
        <v>2405</v>
      </c>
      <c r="B5116" s="163" t="s">
        <v>7459</v>
      </c>
      <c r="C5116" s="164" t="s">
        <v>7460</v>
      </c>
      <c r="D5116">
        <v>100.3</v>
      </c>
      <c r="E5116" s="4">
        <v>6865</v>
      </c>
      <c r="F5116">
        <f t="shared" si="158"/>
        <v>5</v>
      </c>
      <c r="G5116" s="6">
        <f t="shared" si="159"/>
        <v>2.0447540826884101</v>
      </c>
      <c r="H5116" s="4">
        <f>E5116*G5116*Inputs!$B$4/SUMPRODUCT($E$5:$E$6785,$G$5:$G$6785)</f>
        <v>6484.0079447465241</v>
      </c>
    </row>
    <row r="5117" spans="1:8" x14ac:dyDescent="0.2">
      <c r="A5117" s="167" t="s">
        <v>2405</v>
      </c>
      <c r="B5117" s="163" t="s">
        <v>7461</v>
      </c>
      <c r="C5117" s="164" t="s">
        <v>7462</v>
      </c>
      <c r="D5117">
        <v>97.5</v>
      </c>
      <c r="E5117" s="4">
        <v>6978</v>
      </c>
      <c r="F5117">
        <f t="shared" si="158"/>
        <v>4</v>
      </c>
      <c r="G5117" s="6">
        <f t="shared" si="159"/>
        <v>1.7099397688077311</v>
      </c>
      <c r="H5117" s="4">
        <f>E5117*G5117*Inputs!$B$4/SUMPRODUCT($E$5:$E$6785,$G$5:$G$6785)</f>
        <v>5511.549228695083</v>
      </c>
    </row>
    <row r="5118" spans="1:8" x14ac:dyDescent="0.2">
      <c r="A5118" s="167" t="s">
        <v>2405</v>
      </c>
      <c r="B5118" s="163" t="s">
        <v>7463</v>
      </c>
      <c r="C5118" s="164" t="s">
        <v>7464</v>
      </c>
      <c r="D5118">
        <v>114.4</v>
      </c>
      <c r="E5118" s="4">
        <v>6217</v>
      </c>
      <c r="F5118">
        <f t="shared" si="158"/>
        <v>6</v>
      </c>
      <c r="G5118" s="6">
        <f t="shared" si="159"/>
        <v>2.4451266266449672</v>
      </c>
      <c r="H5118" s="4">
        <f>E5118*G5118*Inputs!$B$4/SUMPRODUCT($E$5:$E$6785,$G$5:$G$6785)</f>
        <v>7021.7301483448055</v>
      </c>
    </row>
    <row r="5119" spans="1:8" x14ac:dyDescent="0.2">
      <c r="A5119" s="167" t="s">
        <v>2405</v>
      </c>
      <c r="B5119" s="163" t="s">
        <v>7465</v>
      </c>
      <c r="C5119" s="164" t="s">
        <v>7466</v>
      </c>
      <c r="D5119">
        <v>159.6</v>
      </c>
      <c r="E5119" s="4">
        <v>5835</v>
      </c>
      <c r="F5119">
        <f t="shared" si="158"/>
        <v>9</v>
      </c>
      <c r="G5119" s="6">
        <f t="shared" si="159"/>
        <v>4.1810192586709229</v>
      </c>
      <c r="H5119" s="4">
        <f>E5119*G5119*Inputs!$B$4/SUMPRODUCT($E$5:$E$6785,$G$5:$G$6785)</f>
        <v>11268.988640916028</v>
      </c>
    </row>
    <row r="5120" spans="1:8" x14ac:dyDescent="0.2">
      <c r="A5120" s="167" t="s">
        <v>2405</v>
      </c>
      <c r="B5120" s="163" t="s">
        <v>7467</v>
      </c>
      <c r="C5120" s="164" t="s">
        <v>7468</v>
      </c>
      <c r="D5120">
        <v>198.9</v>
      </c>
      <c r="E5120" s="4">
        <v>5974</v>
      </c>
      <c r="F5120">
        <f t="shared" si="158"/>
        <v>10</v>
      </c>
      <c r="G5120" s="6">
        <f t="shared" si="159"/>
        <v>4.9996826525224378</v>
      </c>
      <c r="H5120" s="4">
        <f>E5120*G5120*Inputs!$B$4/SUMPRODUCT($E$5:$E$6785,$G$5:$G$6785)</f>
        <v>13796.520481597005</v>
      </c>
    </row>
    <row r="5121" spans="1:8" x14ac:dyDescent="0.2">
      <c r="A5121" s="167" t="s">
        <v>2405</v>
      </c>
      <c r="B5121" s="163" t="s">
        <v>7469</v>
      </c>
      <c r="C5121" s="164" t="s">
        <v>3722</v>
      </c>
      <c r="D5121">
        <v>106.6</v>
      </c>
      <c r="E5121" s="4">
        <v>5786</v>
      </c>
      <c r="F5121">
        <f t="shared" si="158"/>
        <v>5</v>
      </c>
      <c r="G5121" s="6">
        <f t="shared" si="159"/>
        <v>2.0447540826884101</v>
      </c>
      <c r="H5121" s="4">
        <f>E5121*G5121*Inputs!$B$4/SUMPRODUCT($E$5:$E$6785,$G$5:$G$6785)</f>
        <v>5464.8900172328313</v>
      </c>
    </row>
    <row r="5122" spans="1:8" x14ac:dyDescent="0.2">
      <c r="A5122" s="167" t="s">
        <v>2405</v>
      </c>
      <c r="B5122" s="163" t="s">
        <v>3723</v>
      </c>
      <c r="C5122" s="164" t="s">
        <v>3724</v>
      </c>
      <c r="D5122">
        <v>125.2</v>
      </c>
      <c r="E5122" s="4">
        <v>8607</v>
      </c>
      <c r="F5122">
        <f t="shared" si="158"/>
        <v>7</v>
      </c>
      <c r="G5122" s="6">
        <f t="shared" si="159"/>
        <v>2.9238940129502371</v>
      </c>
      <c r="H5122" s="4">
        <f>E5122*G5122*Inputs!$B$4/SUMPRODUCT($E$5:$E$6785,$G$5:$G$6785)</f>
        <v>11624.528369149897</v>
      </c>
    </row>
    <row r="5123" spans="1:8" x14ac:dyDescent="0.2">
      <c r="A5123" s="167" t="s">
        <v>2405</v>
      </c>
      <c r="B5123" s="163" t="s">
        <v>3725</v>
      </c>
      <c r="C5123" s="164" t="s">
        <v>3726</v>
      </c>
      <c r="D5123">
        <v>111</v>
      </c>
      <c r="E5123" s="4">
        <v>5751</v>
      </c>
      <c r="F5123">
        <f t="shared" si="158"/>
        <v>5</v>
      </c>
      <c r="G5123" s="6">
        <f t="shared" si="159"/>
        <v>2.0447540826884101</v>
      </c>
      <c r="H5123" s="4">
        <f>E5123*G5123*Inputs!$B$4/SUMPRODUCT($E$5:$E$6785,$G$5:$G$6785)</f>
        <v>5431.8324384904972</v>
      </c>
    </row>
    <row r="5124" spans="1:8" x14ac:dyDescent="0.2">
      <c r="A5124" s="167" t="s">
        <v>2405</v>
      </c>
      <c r="B5124" s="163" t="s">
        <v>3727</v>
      </c>
      <c r="C5124" s="164" t="s">
        <v>12864</v>
      </c>
      <c r="D5124">
        <v>147</v>
      </c>
      <c r="E5124" s="4">
        <v>8106</v>
      </c>
      <c r="F5124">
        <f t="shared" si="158"/>
        <v>8</v>
      </c>
      <c r="G5124" s="6">
        <f t="shared" si="159"/>
        <v>3.4964063234208851</v>
      </c>
      <c r="H5124" s="4">
        <f>E5124*G5124*Inputs!$B$4/SUMPRODUCT($E$5:$E$6785,$G$5:$G$6785)</f>
        <v>13091.530116645827</v>
      </c>
    </row>
    <row r="5125" spans="1:8" x14ac:dyDescent="0.2">
      <c r="A5125" s="167" t="s">
        <v>2405</v>
      </c>
      <c r="B5125" s="163" t="s">
        <v>12865</v>
      </c>
      <c r="C5125" s="164" t="s">
        <v>12866</v>
      </c>
      <c r="D5125">
        <v>93.7</v>
      </c>
      <c r="E5125" s="4">
        <v>11958</v>
      </c>
      <c r="F5125">
        <f t="shared" si="158"/>
        <v>4</v>
      </c>
      <c r="G5125" s="6">
        <f t="shared" si="159"/>
        <v>1.7099397688077311</v>
      </c>
      <c r="H5125" s="4">
        <f>E5125*G5125*Inputs!$B$4/SUMPRODUCT($E$5:$E$6785,$G$5:$G$6785)</f>
        <v>9444.9850496898543</v>
      </c>
    </row>
    <row r="5126" spans="1:8" x14ac:dyDescent="0.2">
      <c r="A5126" s="167" t="s">
        <v>2405</v>
      </c>
      <c r="B5126" s="163" t="s">
        <v>12867</v>
      </c>
      <c r="C5126" s="164" t="s">
        <v>12868</v>
      </c>
      <c r="D5126">
        <v>78.099999999999994</v>
      </c>
      <c r="E5126" s="4">
        <v>7105</v>
      </c>
      <c r="F5126">
        <f t="shared" ref="F5126:F5189" si="160">VLOOKUP(D5126,$K$5:$L$15,2)</f>
        <v>3</v>
      </c>
      <c r="G5126" s="6">
        <f t="shared" ref="G5126:G5189" si="161">VLOOKUP(F5126,$L$5:$M$15,2,0)</f>
        <v>1.4299489790507947</v>
      </c>
      <c r="H5126" s="4">
        <f>E5126*G5126*Inputs!$B$4/SUMPRODUCT($E$5:$E$6785,$G$5:$G$6785)</f>
        <v>4692.9565900655707</v>
      </c>
    </row>
    <row r="5127" spans="1:8" x14ac:dyDescent="0.2">
      <c r="A5127" s="167" t="s">
        <v>2405</v>
      </c>
      <c r="B5127" s="163" t="s">
        <v>12869</v>
      </c>
      <c r="C5127" s="164" t="s">
        <v>12870</v>
      </c>
      <c r="D5127">
        <v>96.4</v>
      </c>
      <c r="E5127" s="4">
        <v>10701</v>
      </c>
      <c r="F5127">
        <f t="shared" si="160"/>
        <v>4</v>
      </c>
      <c r="G5127" s="6">
        <f t="shared" si="161"/>
        <v>1.7099397688077311</v>
      </c>
      <c r="H5127" s="4">
        <f>E5127*G5127*Inputs!$B$4/SUMPRODUCT($E$5:$E$6785,$G$5:$G$6785)</f>
        <v>8452.1479358363558</v>
      </c>
    </row>
    <row r="5128" spans="1:8" x14ac:dyDescent="0.2">
      <c r="A5128" s="167" t="s">
        <v>2405</v>
      </c>
      <c r="B5128" s="163" t="s">
        <v>12871</v>
      </c>
      <c r="C5128" s="164" t="s">
        <v>12872</v>
      </c>
      <c r="D5128">
        <v>132.9</v>
      </c>
      <c r="E5128" s="4">
        <v>8122</v>
      </c>
      <c r="F5128">
        <f t="shared" si="160"/>
        <v>7</v>
      </c>
      <c r="G5128" s="6">
        <f t="shared" si="161"/>
        <v>2.9238940129502371</v>
      </c>
      <c r="H5128" s="4">
        <f>E5128*G5128*Inputs!$B$4/SUMPRODUCT($E$5:$E$6785,$G$5:$G$6785)</f>
        <v>10969.492205673925</v>
      </c>
    </row>
    <row r="5129" spans="1:8" x14ac:dyDescent="0.2">
      <c r="A5129" s="167" t="s">
        <v>2405</v>
      </c>
      <c r="B5129" s="163" t="s">
        <v>12873</v>
      </c>
      <c r="C5129" s="164" t="s">
        <v>12874</v>
      </c>
      <c r="D5129">
        <v>88.7</v>
      </c>
      <c r="E5129" s="4">
        <v>7302</v>
      </c>
      <c r="F5129">
        <f t="shared" si="160"/>
        <v>4</v>
      </c>
      <c r="G5129" s="6">
        <f t="shared" si="161"/>
        <v>1.7099397688077311</v>
      </c>
      <c r="H5129" s="4">
        <f>E5129*G5129*Inputs!$B$4/SUMPRODUCT($E$5:$E$6785,$G$5:$G$6785)</f>
        <v>5767.4595110248638</v>
      </c>
    </row>
    <row r="5130" spans="1:8" x14ac:dyDescent="0.2">
      <c r="A5130" s="167" t="s">
        <v>2405</v>
      </c>
      <c r="B5130" s="163" t="s">
        <v>12875</v>
      </c>
      <c r="C5130" s="164" t="s">
        <v>12876</v>
      </c>
      <c r="D5130">
        <v>100.3</v>
      </c>
      <c r="E5130" s="4">
        <v>7468</v>
      </c>
      <c r="F5130">
        <f t="shared" si="160"/>
        <v>5</v>
      </c>
      <c r="G5130" s="6">
        <f t="shared" si="161"/>
        <v>2.0447540826884101</v>
      </c>
      <c r="H5130" s="4">
        <f>E5130*G5130*Inputs!$B$4/SUMPRODUCT($E$5:$E$6785,$G$5:$G$6785)</f>
        <v>7053.5428013644632</v>
      </c>
    </row>
    <row r="5131" spans="1:8" x14ac:dyDescent="0.2">
      <c r="A5131" s="167" t="s">
        <v>2405</v>
      </c>
      <c r="B5131" s="163" t="s">
        <v>12877</v>
      </c>
      <c r="C5131" s="164" t="s">
        <v>12878</v>
      </c>
      <c r="D5131">
        <v>75</v>
      </c>
      <c r="E5131" s="4">
        <v>8330</v>
      </c>
      <c r="F5131">
        <f t="shared" si="160"/>
        <v>3</v>
      </c>
      <c r="G5131" s="6">
        <f t="shared" si="161"/>
        <v>1.4299489790507947</v>
      </c>
      <c r="H5131" s="4">
        <f>E5131*G5131*Inputs!$B$4/SUMPRODUCT($E$5:$E$6785,$G$5:$G$6785)</f>
        <v>5502.0870366286008</v>
      </c>
    </row>
    <row r="5132" spans="1:8" x14ac:dyDescent="0.2">
      <c r="A5132" s="167" t="s">
        <v>2405</v>
      </c>
      <c r="B5132" s="163" t="s">
        <v>12879</v>
      </c>
      <c r="C5132" s="164" t="s">
        <v>12880</v>
      </c>
      <c r="D5132">
        <v>82</v>
      </c>
      <c r="E5132" s="4">
        <v>8364</v>
      </c>
      <c r="F5132">
        <f t="shared" si="160"/>
        <v>3</v>
      </c>
      <c r="G5132" s="6">
        <f t="shared" si="161"/>
        <v>1.4299489790507947</v>
      </c>
      <c r="H5132" s="4">
        <f>E5132*G5132*Inputs!$B$4/SUMPRODUCT($E$5:$E$6785,$G$5:$G$6785)</f>
        <v>5524.5445347372897</v>
      </c>
    </row>
    <row r="5133" spans="1:8" x14ac:dyDescent="0.2">
      <c r="A5133" s="167" t="s">
        <v>2405</v>
      </c>
      <c r="B5133" s="163" t="s">
        <v>12881</v>
      </c>
      <c r="C5133" s="164" t="s">
        <v>12882</v>
      </c>
      <c r="D5133">
        <v>105.1</v>
      </c>
      <c r="E5133" s="4">
        <v>10559</v>
      </c>
      <c r="F5133">
        <f t="shared" si="160"/>
        <v>5</v>
      </c>
      <c r="G5133" s="6">
        <f t="shared" si="161"/>
        <v>2.0447540826884101</v>
      </c>
      <c r="H5133" s="4">
        <f>E5133*G5133*Inputs!$B$4/SUMPRODUCT($E$5:$E$6785,$G$5:$G$6785)</f>
        <v>9972.9992554375149</v>
      </c>
    </row>
    <row r="5134" spans="1:8" x14ac:dyDescent="0.2">
      <c r="A5134" s="167" t="s">
        <v>2405</v>
      </c>
      <c r="B5134" s="163" t="s">
        <v>12883</v>
      </c>
      <c r="C5134" s="164" t="s">
        <v>12884</v>
      </c>
      <c r="D5134">
        <v>90.9</v>
      </c>
      <c r="E5134" s="4">
        <v>7956</v>
      </c>
      <c r="F5134">
        <f t="shared" si="160"/>
        <v>4</v>
      </c>
      <c r="G5134" s="6">
        <f t="shared" si="161"/>
        <v>1.7099397688077311</v>
      </c>
      <c r="H5134" s="4">
        <f>E5134*G5134*Inputs!$B$4/SUMPRODUCT($E$5:$E$6785,$G$5:$G$6785)</f>
        <v>6284.0191549868277</v>
      </c>
    </row>
    <row r="5135" spans="1:8" x14ac:dyDescent="0.2">
      <c r="A5135" s="167" t="s">
        <v>2405</v>
      </c>
      <c r="B5135" s="163" t="s">
        <v>12885</v>
      </c>
      <c r="C5135" s="164" t="s">
        <v>12886</v>
      </c>
      <c r="D5135">
        <v>89.7</v>
      </c>
      <c r="E5135" s="4">
        <v>5513</v>
      </c>
      <c r="F5135">
        <f t="shared" si="160"/>
        <v>4</v>
      </c>
      <c r="G5135" s="6">
        <f t="shared" si="161"/>
        <v>1.7099397688077311</v>
      </c>
      <c r="H5135" s="4">
        <f>E5135*G5135*Inputs!$B$4/SUMPRODUCT($E$5:$E$6785,$G$5:$G$6785)</f>
        <v>4354.4240323582681</v>
      </c>
    </row>
    <row r="5136" spans="1:8" x14ac:dyDescent="0.2">
      <c r="A5136" s="167" t="s">
        <v>2405</v>
      </c>
      <c r="B5136" s="163" t="s">
        <v>12887</v>
      </c>
      <c r="C5136" s="164" t="s">
        <v>12888</v>
      </c>
      <c r="D5136">
        <v>207.3</v>
      </c>
      <c r="E5136" s="4">
        <v>8317</v>
      </c>
      <c r="F5136">
        <f t="shared" si="160"/>
        <v>10</v>
      </c>
      <c r="G5136" s="6">
        <f t="shared" si="161"/>
        <v>4.9996826525224378</v>
      </c>
      <c r="H5136" s="4">
        <f>E5136*G5136*Inputs!$B$4/SUMPRODUCT($E$5:$E$6785,$G$5:$G$6785)</f>
        <v>19207.509348082072</v>
      </c>
    </row>
    <row r="5137" spans="1:8" x14ac:dyDescent="0.2">
      <c r="A5137" s="167" t="s">
        <v>2405</v>
      </c>
      <c r="B5137" s="163" t="s">
        <v>12889</v>
      </c>
      <c r="C5137" s="164" t="s">
        <v>12890</v>
      </c>
      <c r="D5137">
        <v>84.7</v>
      </c>
      <c r="E5137" s="4">
        <v>8481</v>
      </c>
      <c r="F5137">
        <f t="shared" si="160"/>
        <v>3</v>
      </c>
      <c r="G5137" s="6">
        <f t="shared" si="161"/>
        <v>1.4299489790507947</v>
      </c>
      <c r="H5137" s="4">
        <f>E5137*G5137*Inputs!$B$4/SUMPRODUCT($E$5:$E$6785,$G$5:$G$6785)</f>
        <v>5601.8247488171874</v>
      </c>
    </row>
    <row r="5138" spans="1:8" x14ac:dyDescent="0.2">
      <c r="A5138" s="167" t="s">
        <v>2405</v>
      </c>
      <c r="B5138" s="163" t="s">
        <v>12891</v>
      </c>
      <c r="C5138" s="164" t="s">
        <v>9165</v>
      </c>
      <c r="D5138">
        <v>177.9</v>
      </c>
      <c r="E5138" s="4">
        <v>6933</v>
      </c>
      <c r="F5138">
        <f t="shared" si="160"/>
        <v>10</v>
      </c>
      <c r="G5138" s="6">
        <f t="shared" si="161"/>
        <v>4.9996826525224378</v>
      </c>
      <c r="H5138" s="4">
        <f>E5138*G5138*Inputs!$B$4/SUMPRODUCT($E$5:$E$6785,$G$5:$G$6785)</f>
        <v>16011.261549868101</v>
      </c>
    </row>
    <row r="5139" spans="1:8" x14ac:dyDescent="0.2">
      <c r="A5139" s="167" t="s">
        <v>2405</v>
      </c>
      <c r="B5139" s="163" t="s">
        <v>9166</v>
      </c>
      <c r="C5139" s="164" t="s">
        <v>9167</v>
      </c>
      <c r="D5139">
        <v>87.4</v>
      </c>
      <c r="E5139" s="4">
        <v>7585</v>
      </c>
      <c r="F5139">
        <f t="shared" si="160"/>
        <v>4</v>
      </c>
      <c r="G5139" s="6">
        <f t="shared" si="161"/>
        <v>1.7099397688077311</v>
      </c>
      <c r="H5139" s="4">
        <f>E5139*G5139*Inputs!$B$4/SUMPRODUCT($E$5:$E$6785,$G$5:$G$6785)</f>
        <v>5990.986084788221</v>
      </c>
    </row>
    <row r="5140" spans="1:8" x14ac:dyDescent="0.2">
      <c r="A5140" s="167" t="s">
        <v>2405</v>
      </c>
      <c r="B5140" s="163" t="s">
        <v>9168</v>
      </c>
      <c r="C5140" s="164" t="s">
        <v>9169</v>
      </c>
      <c r="D5140">
        <v>113</v>
      </c>
      <c r="E5140" s="4">
        <v>7785</v>
      </c>
      <c r="F5140">
        <f t="shared" si="160"/>
        <v>6</v>
      </c>
      <c r="G5140" s="6">
        <f t="shared" si="161"/>
        <v>2.4451266266449672</v>
      </c>
      <c r="H5140" s="4">
        <f>E5140*G5140*Inputs!$B$4/SUMPRODUCT($E$5:$E$6785,$G$5:$G$6785)</f>
        <v>8792.6924891208491</v>
      </c>
    </row>
    <row r="5141" spans="1:8" x14ac:dyDescent="0.2">
      <c r="A5141" s="167" t="s">
        <v>2405</v>
      </c>
      <c r="B5141" s="163" t="s">
        <v>9170</v>
      </c>
      <c r="C5141" s="164" t="s">
        <v>9171</v>
      </c>
      <c r="D5141">
        <v>145.19999999999999</v>
      </c>
      <c r="E5141" s="4">
        <v>7948</v>
      </c>
      <c r="F5141">
        <f t="shared" si="160"/>
        <v>8</v>
      </c>
      <c r="G5141" s="6">
        <f t="shared" si="161"/>
        <v>3.4964063234208851</v>
      </c>
      <c r="H5141" s="4">
        <f>E5141*G5141*Inputs!$B$4/SUMPRODUCT($E$5:$E$6785,$G$5:$G$6785)</f>
        <v>12836.35348718246</v>
      </c>
    </row>
    <row r="5142" spans="1:8" x14ac:dyDescent="0.2">
      <c r="A5142" s="167" t="s">
        <v>2405</v>
      </c>
      <c r="B5142" s="163" t="s">
        <v>9172</v>
      </c>
      <c r="C5142" s="164" t="s">
        <v>9173</v>
      </c>
      <c r="D5142">
        <v>118.8</v>
      </c>
      <c r="E5142" s="4">
        <v>8185</v>
      </c>
      <c r="F5142">
        <f t="shared" si="160"/>
        <v>6</v>
      </c>
      <c r="G5142" s="6">
        <f t="shared" si="161"/>
        <v>2.4451266266449672</v>
      </c>
      <c r="H5142" s="4">
        <f>E5142*G5142*Inputs!$B$4/SUMPRODUCT($E$5:$E$6785,$G$5:$G$6785)</f>
        <v>9244.4685964616765</v>
      </c>
    </row>
    <row r="5143" spans="1:8" x14ac:dyDescent="0.2">
      <c r="A5143" s="167" t="s">
        <v>2405</v>
      </c>
      <c r="B5143" s="163" t="s">
        <v>9174</v>
      </c>
      <c r="C5143" s="164" t="s">
        <v>9175</v>
      </c>
      <c r="D5143">
        <v>79.7</v>
      </c>
      <c r="E5143" s="4">
        <v>8540</v>
      </c>
      <c r="F5143">
        <f t="shared" si="160"/>
        <v>3</v>
      </c>
      <c r="G5143" s="6">
        <f t="shared" si="161"/>
        <v>1.4299489790507947</v>
      </c>
      <c r="H5143" s="4">
        <f>E5143*G5143*Inputs!$B$4/SUMPRODUCT($E$5:$E$6785,$G$5:$G$6785)</f>
        <v>5640.7951131822638</v>
      </c>
    </row>
    <row r="5144" spans="1:8" x14ac:dyDescent="0.2">
      <c r="A5144" s="167" t="s">
        <v>2405</v>
      </c>
      <c r="B5144" s="163" t="s">
        <v>9176</v>
      </c>
      <c r="C5144" s="164" t="s">
        <v>9177</v>
      </c>
      <c r="D5144">
        <v>78</v>
      </c>
      <c r="E5144" s="4">
        <v>7600</v>
      </c>
      <c r="F5144">
        <f t="shared" si="160"/>
        <v>3</v>
      </c>
      <c r="G5144" s="6">
        <f t="shared" si="161"/>
        <v>1.4299489790507947</v>
      </c>
      <c r="H5144" s="4">
        <f>E5144*G5144*Inputs!$B$4/SUMPRODUCT($E$5:$E$6785,$G$5:$G$6785)</f>
        <v>5019.9113419420619</v>
      </c>
    </row>
    <row r="5145" spans="1:8" x14ac:dyDescent="0.2">
      <c r="A5145" s="167" t="s">
        <v>2405</v>
      </c>
      <c r="B5145" s="163" t="s">
        <v>9178</v>
      </c>
      <c r="C5145" s="164" t="s">
        <v>9179</v>
      </c>
      <c r="D5145">
        <v>100.9</v>
      </c>
      <c r="E5145" s="4">
        <v>6740</v>
      </c>
      <c r="F5145">
        <f t="shared" si="160"/>
        <v>5</v>
      </c>
      <c r="G5145" s="6">
        <f t="shared" si="161"/>
        <v>2.0447540826884101</v>
      </c>
      <c r="H5145" s="4">
        <f>E5145*G5145*Inputs!$B$4/SUMPRODUCT($E$5:$E$6785,$G$5:$G$6785)</f>
        <v>6365.9451635239002</v>
      </c>
    </row>
    <row r="5146" spans="1:8" x14ac:dyDescent="0.2">
      <c r="A5146" s="167" t="s">
        <v>2405</v>
      </c>
      <c r="B5146" s="163" t="s">
        <v>9180</v>
      </c>
      <c r="C5146" s="164" t="s">
        <v>9181</v>
      </c>
      <c r="D5146">
        <v>99.5</v>
      </c>
      <c r="E5146" s="4">
        <v>7383</v>
      </c>
      <c r="F5146">
        <f t="shared" si="160"/>
        <v>5</v>
      </c>
      <c r="G5146" s="6">
        <f t="shared" si="161"/>
        <v>2.0447540826884101</v>
      </c>
      <c r="H5146" s="4">
        <f>E5146*G5146*Inputs!$B$4/SUMPRODUCT($E$5:$E$6785,$G$5:$G$6785)</f>
        <v>6973.2601101330793</v>
      </c>
    </row>
    <row r="5147" spans="1:8" x14ac:dyDescent="0.2">
      <c r="A5147" s="167" t="s">
        <v>2405</v>
      </c>
      <c r="B5147" s="163" t="s">
        <v>9182</v>
      </c>
      <c r="C5147" s="164" t="s">
        <v>9183</v>
      </c>
      <c r="D5147">
        <v>108.7</v>
      </c>
      <c r="E5147" s="4">
        <v>8398</v>
      </c>
      <c r="F5147">
        <f t="shared" si="160"/>
        <v>5</v>
      </c>
      <c r="G5147" s="6">
        <f t="shared" si="161"/>
        <v>2.0447540826884101</v>
      </c>
      <c r="H5147" s="4">
        <f>E5147*G5147*Inputs!$B$4/SUMPRODUCT($E$5:$E$6785,$G$5:$G$6785)</f>
        <v>7931.9298936607875</v>
      </c>
    </row>
    <row r="5148" spans="1:8" x14ac:dyDescent="0.2">
      <c r="A5148" s="167" t="s">
        <v>2405</v>
      </c>
      <c r="B5148" s="163" t="s">
        <v>9184</v>
      </c>
      <c r="C5148" s="164" t="s">
        <v>9185</v>
      </c>
      <c r="D5148">
        <v>129.4</v>
      </c>
      <c r="E5148" s="4">
        <v>8399</v>
      </c>
      <c r="F5148">
        <f t="shared" si="160"/>
        <v>7</v>
      </c>
      <c r="G5148" s="6">
        <f t="shared" si="161"/>
        <v>2.9238940129502371</v>
      </c>
      <c r="H5148" s="4">
        <f>E5148*G5148*Inputs!$B$4/SUMPRODUCT($E$5:$E$6785,$G$5:$G$6785)</f>
        <v>11343.605643370513</v>
      </c>
    </row>
    <row r="5149" spans="1:8" x14ac:dyDescent="0.2">
      <c r="A5149" s="167" t="s">
        <v>2405</v>
      </c>
      <c r="B5149" s="163" t="s">
        <v>9186</v>
      </c>
      <c r="C5149" s="164" t="s">
        <v>9187</v>
      </c>
      <c r="D5149">
        <v>91.7</v>
      </c>
      <c r="E5149" s="4">
        <v>6787</v>
      </c>
      <c r="F5149">
        <f t="shared" si="160"/>
        <v>4</v>
      </c>
      <c r="G5149" s="6">
        <f t="shared" si="161"/>
        <v>1.7099397688077311</v>
      </c>
      <c r="H5149" s="4">
        <f>E5149*G5149*Inputs!$B$4/SUMPRODUCT($E$5:$E$6785,$G$5:$G$6785)</f>
        <v>5360.688537568577</v>
      </c>
    </row>
    <row r="5150" spans="1:8" x14ac:dyDescent="0.2">
      <c r="A5150" s="167" t="s">
        <v>2405</v>
      </c>
      <c r="B5150" s="163" t="s">
        <v>9188</v>
      </c>
      <c r="C5150" s="164" t="s">
        <v>9189</v>
      </c>
      <c r="D5150">
        <v>140.9</v>
      </c>
      <c r="E5150" s="4">
        <v>7473</v>
      </c>
      <c r="F5150">
        <f t="shared" si="160"/>
        <v>8</v>
      </c>
      <c r="G5150" s="6">
        <f t="shared" si="161"/>
        <v>3.4964063234208851</v>
      </c>
      <c r="H5150" s="4">
        <f>E5150*G5150*Inputs!$B$4/SUMPRODUCT($E$5:$E$6785,$G$5:$G$6785)</f>
        <v>12069.208556833733</v>
      </c>
    </row>
    <row r="5151" spans="1:8" x14ac:dyDescent="0.2">
      <c r="A5151" s="167" t="s">
        <v>2405</v>
      </c>
      <c r="B5151" s="163" t="s">
        <v>9190</v>
      </c>
      <c r="C5151" s="164" t="s">
        <v>9191</v>
      </c>
      <c r="D5151">
        <v>171.4</v>
      </c>
      <c r="E5151" s="4">
        <v>7838</v>
      </c>
      <c r="F5151">
        <f t="shared" si="160"/>
        <v>10</v>
      </c>
      <c r="G5151" s="6">
        <f t="shared" si="161"/>
        <v>4.9996826525224378</v>
      </c>
      <c r="H5151" s="4">
        <f>E5151*G5151*Inputs!$B$4/SUMPRODUCT($E$5:$E$6785,$G$5:$G$6785)</f>
        <v>18101.293527746457</v>
      </c>
    </row>
    <row r="5152" spans="1:8" x14ac:dyDescent="0.2">
      <c r="A5152" s="167" t="s">
        <v>2405</v>
      </c>
      <c r="B5152" s="163" t="s">
        <v>9192</v>
      </c>
      <c r="C5152" s="164" t="s">
        <v>9193</v>
      </c>
      <c r="D5152">
        <v>78.099999999999994</v>
      </c>
      <c r="E5152" s="4">
        <v>7777</v>
      </c>
      <c r="F5152">
        <f t="shared" si="160"/>
        <v>3</v>
      </c>
      <c r="G5152" s="6">
        <f t="shared" si="161"/>
        <v>1.4299489790507947</v>
      </c>
      <c r="H5152" s="4">
        <f>E5152*G5152*Inputs!$B$4/SUMPRODUCT($E$5:$E$6785,$G$5:$G$6785)</f>
        <v>5136.8224350372911</v>
      </c>
    </row>
    <row r="5153" spans="1:8" x14ac:dyDescent="0.2">
      <c r="A5153" s="167" t="s">
        <v>2405</v>
      </c>
      <c r="B5153" s="163" t="s">
        <v>9194</v>
      </c>
      <c r="C5153" s="164" t="s">
        <v>9195</v>
      </c>
      <c r="D5153">
        <v>93.4</v>
      </c>
      <c r="E5153" s="4">
        <v>10560</v>
      </c>
      <c r="F5153">
        <f t="shared" si="160"/>
        <v>4</v>
      </c>
      <c r="G5153" s="6">
        <f t="shared" si="161"/>
        <v>1.7099397688077311</v>
      </c>
      <c r="H5153" s="4">
        <f>E5153*G5153*Inputs!$B$4/SUMPRODUCT($E$5:$E$6785,$G$5:$G$6785)</f>
        <v>8340.7795722298779</v>
      </c>
    </row>
    <row r="5154" spans="1:8" x14ac:dyDescent="0.2">
      <c r="A5154" s="167" t="s">
        <v>2405</v>
      </c>
      <c r="B5154" s="163" t="s">
        <v>9196</v>
      </c>
      <c r="C5154" s="164" t="s">
        <v>9197</v>
      </c>
      <c r="D5154">
        <v>114.7</v>
      </c>
      <c r="E5154" s="4">
        <v>9949</v>
      </c>
      <c r="F5154">
        <f t="shared" si="160"/>
        <v>6</v>
      </c>
      <c r="G5154" s="6">
        <f t="shared" si="161"/>
        <v>2.4451266266449672</v>
      </c>
      <c r="H5154" s="4">
        <f>E5154*G5154*Inputs!$B$4/SUMPRODUCT($E$5:$E$6785,$G$5:$G$6785)</f>
        <v>11236.801229834722</v>
      </c>
    </row>
    <row r="5155" spans="1:8" x14ac:dyDescent="0.2">
      <c r="A5155" s="167" t="s">
        <v>2405</v>
      </c>
      <c r="B5155" s="163" t="s">
        <v>9198</v>
      </c>
      <c r="C5155" s="164" t="s">
        <v>9199</v>
      </c>
      <c r="D5155">
        <v>67.5</v>
      </c>
      <c r="E5155" s="4">
        <v>12539</v>
      </c>
      <c r="F5155">
        <f t="shared" si="160"/>
        <v>2</v>
      </c>
      <c r="G5155" s="6">
        <f t="shared" si="161"/>
        <v>1.195804741189294</v>
      </c>
      <c r="H5155" s="4">
        <f>E5155*G5155*Inputs!$B$4/SUMPRODUCT($E$5:$E$6785,$G$5:$G$6785)</f>
        <v>6926.0414466303628</v>
      </c>
    </row>
    <row r="5156" spans="1:8" x14ac:dyDescent="0.2">
      <c r="A5156" s="167" t="s">
        <v>2405</v>
      </c>
      <c r="B5156" s="163" t="s">
        <v>9200</v>
      </c>
      <c r="C5156" s="164" t="s">
        <v>9201</v>
      </c>
      <c r="D5156">
        <v>85.2</v>
      </c>
      <c r="E5156" s="4">
        <v>10013</v>
      </c>
      <c r="F5156">
        <f t="shared" si="160"/>
        <v>3</v>
      </c>
      <c r="G5156" s="6">
        <f t="shared" si="161"/>
        <v>1.4299489790507947</v>
      </c>
      <c r="H5156" s="4">
        <f>E5156*G5156*Inputs!$B$4/SUMPRODUCT($E$5:$E$6785,$G$5:$G$6785)</f>
        <v>6613.7331930086657</v>
      </c>
    </row>
    <row r="5157" spans="1:8" x14ac:dyDescent="0.2">
      <c r="A5157" s="167" t="s">
        <v>2405</v>
      </c>
      <c r="B5157" s="163" t="s">
        <v>9202</v>
      </c>
      <c r="C5157" s="164" t="s">
        <v>8147</v>
      </c>
      <c r="D5157">
        <v>105.2</v>
      </c>
      <c r="E5157" s="4">
        <v>8334</v>
      </c>
      <c r="F5157">
        <f t="shared" si="160"/>
        <v>5</v>
      </c>
      <c r="G5157" s="6">
        <f t="shared" si="161"/>
        <v>2.0447540826884101</v>
      </c>
      <c r="H5157" s="4">
        <f>E5157*G5157*Inputs!$B$4/SUMPRODUCT($E$5:$E$6785,$G$5:$G$6785)</f>
        <v>7871.4817496748055</v>
      </c>
    </row>
    <row r="5158" spans="1:8" x14ac:dyDescent="0.2">
      <c r="A5158" s="167" t="s">
        <v>2405</v>
      </c>
      <c r="B5158" s="163" t="s">
        <v>8148</v>
      </c>
      <c r="C5158" s="164" t="s">
        <v>8149</v>
      </c>
      <c r="D5158">
        <v>81</v>
      </c>
      <c r="E5158" s="4">
        <v>10829</v>
      </c>
      <c r="F5158">
        <f t="shared" si="160"/>
        <v>3</v>
      </c>
      <c r="G5158" s="6">
        <f t="shared" si="161"/>
        <v>1.4299489790507947</v>
      </c>
      <c r="H5158" s="4">
        <f>E5158*G5158*Inputs!$B$4/SUMPRODUCT($E$5:$E$6785,$G$5:$G$6785)</f>
        <v>7152.7131476171808</v>
      </c>
    </row>
    <row r="5159" spans="1:8" x14ac:dyDescent="0.2">
      <c r="A5159" s="167" t="s">
        <v>2405</v>
      </c>
      <c r="B5159" s="163" t="s">
        <v>8150</v>
      </c>
      <c r="C5159" s="164" t="s">
        <v>8048</v>
      </c>
      <c r="D5159">
        <v>56.9</v>
      </c>
      <c r="E5159" s="4">
        <v>10637</v>
      </c>
      <c r="F5159">
        <f t="shared" si="160"/>
        <v>1</v>
      </c>
      <c r="G5159" s="6">
        <f t="shared" si="161"/>
        <v>1</v>
      </c>
      <c r="H5159" s="4">
        <f>E5159*G5159*Inputs!$B$4/SUMPRODUCT($E$5:$E$6785,$G$5:$G$6785)</f>
        <v>4913.3881262196728</v>
      </c>
    </row>
    <row r="5160" spans="1:8" x14ac:dyDescent="0.2">
      <c r="A5160" s="167" t="s">
        <v>2405</v>
      </c>
      <c r="B5160" s="163" t="s">
        <v>8049</v>
      </c>
      <c r="C5160" s="164" t="s">
        <v>8050</v>
      </c>
      <c r="D5160">
        <v>79.8</v>
      </c>
      <c r="E5160" s="4">
        <v>7211</v>
      </c>
      <c r="F5160">
        <f t="shared" si="160"/>
        <v>3</v>
      </c>
      <c r="G5160" s="6">
        <f t="shared" si="161"/>
        <v>1.4299489790507947</v>
      </c>
      <c r="H5160" s="4">
        <f>E5160*G5160*Inputs!$B$4/SUMPRODUCT($E$5:$E$6785,$G$5:$G$6785)</f>
        <v>4762.9711429926583</v>
      </c>
    </row>
    <row r="5161" spans="1:8" x14ac:dyDescent="0.2">
      <c r="A5161" s="167" t="s">
        <v>2405</v>
      </c>
      <c r="B5161" s="163" t="s">
        <v>8051</v>
      </c>
      <c r="C5161" s="164" t="s">
        <v>8052</v>
      </c>
      <c r="D5161">
        <v>87.2</v>
      </c>
      <c r="E5161" s="4">
        <v>6418</v>
      </c>
      <c r="F5161">
        <f t="shared" si="160"/>
        <v>4</v>
      </c>
      <c r="G5161" s="6">
        <f t="shared" si="161"/>
        <v>1.7099397688077311</v>
      </c>
      <c r="H5161" s="4">
        <f>E5161*G5161*Inputs!$B$4/SUMPRODUCT($E$5:$E$6785,$G$5:$G$6785)</f>
        <v>5069.235160470771</v>
      </c>
    </row>
    <row r="5162" spans="1:8" x14ac:dyDescent="0.2">
      <c r="A5162" s="167" t="s">
        <v>2405</v>
      </c>
      <c r="B5162" s="163" t="s">
        <v>8053</v>
      </c>
      <c r="C5162" s="164" t="s">
        <v>8054</v>
      </c>
      <c r="D5162">
        <v>78.3</v>
      </c>
      <c r="E5162" s="4">
        <v>6375</v>
      </c>
      <c r="F5162">
        <f t="shared" si="160"/>
        <v>3</v>
      </c>
      <c r="G5162" s="6">
        <f t="shared" si="161"/>
        <v>1.4299489790507947</v>
      </c>
      <c r="H5162" s="4">
        <f>E5162*G5162*Inputs!$B$4/SUMPRODUCT($E$5:$E$6785,$G$5:$G$6785)</f>
        <v>4210.7808953790318</v>
      </c>
    </row>
    <row r="5163" spans="1:8" x14ac:dyDescent="0.2">
      <c r="A5163" s="167" t="s">
        <v>2405</v>
      </c>
      <c r="B5163" s="163" t="s">
        <v>8055</v>
      </c>
      <c r="C5163" s="164" t="s">
        <v>8056</v>
      </c>
      <c r="D5163">
        <v>67.8</v>
      </c>
      <c r="E5163" s="4">
        <v>7644</v>
      </c>
      <c r="F5163">
        <f t="shared" si="160"/>
        <v>2</v>
      </c>
      <c r="G5163" s="6">
        <f t="shared" si="161"/>
        <v>1.195804741189294</v>
      </c>
      <c r="H5163" s="4">
        <f>E5163*G5163*Inputs!$B$4/SUMPRODUCT($E$5:$E$6785,$G$5:$G$6785)</f>
        <v>4222.2394782711935</v>
      </c>
    </row>
    <row r="5164" spans="1:8" x14ac:dyDescent="0.2">
      <c r="A5164" s="167" t="s">
        <v>2405</v>
      </c>
      <c r="B5164" s="163" t="s">
        <v>8057</v>
      </c>
      <c r="C5164" s="164" t="s">
        <v>3341</v>
      </c>
      <c r="D5164">
        <v>91.8</v>
      </c>
      <c r="E5164" s="4">
        <v>10057</v>
      </c>
      <c r="F5164">
        <f t="shared" si="160"/>
        <v>4</v>
      </c>
      <c r="G5164" s="6">
        <f t="shared" si="161"/>
        <v>1.7099397688077311</v>
      </c>
      <c r="H5164" s="4">
        <f>E5164*G5164*Inputs!$B$4/SUMPRODUCT($E$5:$E$6785,$G$5:$G$6785)</f>
        <v>7943.4867573783968</v>
      </c>
    </row>
    <row r="5165" spans="1:8" x14ac:dyDescent="0.2">
      <c r="A5165" s="167" t="s">
        <v>2405</v>
      </c>
      <c r="B5165" s="163" t="s">
        <v>3342</v>
      </c>
      <c r="C5165" s="164" t="s">
        <v>3343</v>
      </c>
      <c r="D5165">
        <v>89.3</v>
      </c>
      <c r="E5165" s="4">
        <v>8202</v>
      </c>
      <c r="F5165">
        <f t="shared" si="160"/>
        <v>4</v>
      </c>
      <c r="G5165" s="6">
        <f t="shared" si="161"/>
        <v>1.7099397688077311</v>
      </c>
      <c r="H5165" s="4">
        <f>E5165*G5165*Inputs!$B$4/SUMPRODUCT($E$5:$E$6785,$G$5:$G$6785)</f>
        <v>6478.3214063853638</v>
      </c>
    </row>
    <row r="5166" spans="1:8" x14ac:dyDescent="0.2">
      <c r="A5166" s="167" t="s">
        <v>2405</v>
      </c>
      <c r="B5166" s="163" t="s">
        <v>3344</v>
      </c>
      <c r="C5166" s="164" t="s">
        <v>3345</v>
      </c>
      <c r="D5166">
        <v>78.8</v>
      </c>
      <c r="E5166" s="4">
        <v>10546</v>
      </c>
      <c r="F5166">
        <f t="shared" si="160"/>
        <v>3</v>
      </c>
      <c r="G5166" s="6">
        <f t="shared" si="161"/>
        <v>1.4299489790507947</v>
      </c>
      <c r="H5166" s="4">
        <f>E5166*G5166*Inputs!$B$4/SUMPRODUCT($E$5:$E$6785,$G$5:$G$6785)</f>
        <v>6965.7875015948657</v>
      </c>
    </row>
    <row r="5167" spans="1:8" x14ac:dyDescent="0.2">
      <c r="A5167" s="167" t="s">
        <v>2405</v>
      </c>
      <c r="B5167" s="163" t="s">
        <v>3346</v>
      </c>
      <c r="C5167" s="164" t="s">
        <v>3347</v>
      </c>
      <c r="D5167">
        <v>67.599999999999994</v>
      </c>
      <c r="E5167" s="4">
        <v>7660</v>
      </c>
      <c r="F5167">
        <f t="shared" si="160"/>
        <v>2</v>
      </c>
      <c r="G5167" s="6">
        <f t="shared" si="161"/>
        <v>1.195804741189294</v>
      </c>
      <c r="H5167" s="4">
        <f>E5167*G5167*Inputs!$B$4/SUMPRODUCT($E$5:$E$6785,$G$5:$G$6785)</f>
        <v>4231.0772375140423</v>
      </c>
    </row>
    <row r="5168" spans="1:8" x14ac:dyDescent="0.2">
      <c r="A5168" s="167" t="s">
        <v>2405</v>
      </c>
      <c r="B5168" s="163" t="s">
        <v>3348</v>
      </c>
      <c r="C5168" s="164" t="s">
        <v>3349</v>
      </c>
      <c r="D5168">
        <v>90.4</v>
      </c>
      <c r="E5168" s="4">
        <v>7396</v>
      </c>
      <c r="F5168">
        <f t="shared" si="160"/>
        <v>4</v>
      </c>
      <c r="G5168" s="6">
        <f t="shared" si="161"/>
        <v>1.7099397688077311</v>
      </c>
      <c r="H5168" s="4">
        <f>E5168*G5168*Inputs!$B$4/SUMPRODUCT($E$5:$E$6785,$G$5:$G$6785)</f>
        <v>5841.7050867625157</v>
      </c>
    </row>
    <row r="5169" spans="1:8" x14ac:dyDescent="0.2">
      <c r="A5169" s="167" t="s">
        <v>2405</v>
      </c>
      <c r="B5169" s="163" t="s">
        <v>3350</v>
      </c>
      <c r="C5169" s="164" t="s">
        <v>3351</v>
      </c>
      <c r="D5169">
        <v>80.3</v>
      </c>
      <c r="E5169" s="4">
        <v>7582</v>
      </c>
      <c r="F5169">
        <f t="shared" si="160"/>
        <v>3</v>
      </c>
      <c r="G5169" s="6">
        <f t="shared" si="161"/>
        <v>1.4299489790507947</v>
      </c>
      <c r="H5169" s="4">
        <f>E5169*G5169*Inputs!$B$4/SUMPRODUCT($E$5:$E$6785,$G$5:$G$6785)</f>
        <v>5008.0220782374618</v>
      </c>
    </row>
    <row r="5170" spans="1:8" x14ac:dyDescent="0.2">
      <c r="A5170" s="167" t="s">
        <v>2405</v>
      </c>
      <c r="B5170" s="163" t="s">
        <v>3352</v>
      </c>
      <c r="C5170" s="164" t="s">
        <v>265</v>
      </c>
      <c r="D5170">
        <v>125.6</v>
      </c>
      <c r="E5170" s="4">
        <v>6569</v>
      </c>
      <c r="F5170">
        <f t="shared" si="160"/>
        <v>7</v>
      </c>
      <c r="G5170" s="6">
        <f t="shared" si="161"/>
        <v>2.9238940129502371</v>
      </c>
      <c r="H5170" s="4">
        <f>E5170*G5170*Inputs!$B$4/SUMPRODUCT($E$5:$E$6785,$G$5:$G$6785)</f>
        <v>8872.0258925230264</v>
      </c>
    </row>
    <row r="5171" spans="1:8" x14ac:dyDescent="0.2">
      <c r="A5171" s="167" t="s">
        <v>2405</v>
      </c>
      <c r="B5171" s="163" t="s">
        <v>266</v>
      </c>
      <c r="C5171" s="164" t="s">
        <v>267</v>
      </c>
      <c r="D5171">
        <v>66.3</v>
      </c>
      <c r="E5171" s="4">
        <v>7595</v>
      </c>
      <c r="F5171">
        <f t="shared" si="160"/>
        <v>2</v>
      </c>
      <c r="G5171" s="6">
        <f t="shared" si="161"/>
        <v>1.195804741189294</v>
      </c>
      <c r="H5171" s="4">
        <f>E5171*G5171*Inputs!$B$4/SUMPRODUCT($E$5:$E$6785,$G$5:$G$6785)</f>
        <v>4195.1738405899678</v>
      </c>
    </row>
    <row r="5172" spans="1:8" x14ac:dyDescent="0.2">
      <c r="A5172" s="167" t="s">
        <v>2405</v>
      </c>
      <c r="B5172" s="163" t="s">
        <v>268</v>
      </c>
      <c r="C5172" s="164" t="s">
        <v>269</v>
      </c>
      <c r="D5172">
        <v>56.3</v>
      </c>
      <c r="E5172" s="4">
        <v>6872</v>
      </c>
      <c r="F5172">
        <f t="shared" si="160"/>
        <v>1</v>
      </c>
      <c r="G5172" s="6">
        <f t="shared" si="161"/>
        <v>1</v>
      </c>
      <c r="H5172" s="4">
        <f>E5172*G5172*Inputs!$B$4/SUMPRODUCT($E$5:$E$6785,$G$5:$G$6785)</f>
        <v>3174.2787631269712</v>
      </c>
    </row>
    <row r="5173" spans="1:8" x14ac:dyDescent="0.2">
      <c r="A5173" s="167" t="s">
        <v>2405</v>
      </c>
      <c r="B5173" s="163" t="s">
        <v>270</v>
      </c>
      <c r="C5173" s="164" t="s">
        <v>271</v>
      </c>
      <c r="D5173">
        <v>104</v>
      </c>
      <c r="E5173" s="4">
        <v>7476</v>
      </c>
      <c r="F5173">
        <f t="shared" si="160"/>
        <v>5</v>
      </c>
      <c r="G5173" s="6">
        <f t="shared" si="161"/>
        <v>2.0447540826884101</v>
      </c>
      <c r="H5173" s="4">
        <f>E5173*G5173*Inputs!$B$4/SUMPRODUCT($E$5:$E$6785,$G$5:$G$6785)</f>
        <v>7061.0988193627118</v>
      </c>
    </row>
    <row r="5174" spans="1:8" x14ac:dyDescent="0.2">
      <c r="A5174" s="167" t="s">
        <v>2405</v>
      </c>
      <c r="B5174" s="163" t="s">
        <v>272</v>
      </c>
      <c r="C5174" s="164" t="s">
        <v>273</v>
      </c>
      <c r="D5174">
        <v>75.7</v>
      </c>
      <c r="E5174" s="4">
        <v>8880</v>
      </c>
      <c r="F5174">
        <f t="shared" si="160"/>
        <v>3</v>
      </c>
      <c r="G5174" s="6">
        <f t="shared" si="161"/>
        <v>1.4299489790507947</v>
      </c>
      <c r="H5174" s="4">
        <f>E5174*G5174*Inputs!$B$4/SUMPRODUCT($E$5:$E$6785,$G$5:$G$6785)</f>
        <v>5865.3700942691439</v>
      </c>
    </row>
    <row r="5175" spans="1:8" x14ac:dyDescent="0.2">
      <c r="A5175" s="167" t="s">
        <v>2405</v>
      </c>
      <c r="B5175" s="163" t="s">
        <v>274</v>
      </c>
      <c r="C5175" s="164" t="s">
        <v>275</v>
      </c>
      <c r="D5175">
        <v>105.5</v>
      </c>
      <c r="E5175" s="4">
        <v>5842</v>
      </c>
      <c r="F5175">
        <f t="shared" si="160"/>
        <v>5</v>
      </c>
      <c r="G5175" s="6">
        <f t="shared" si="161"/>
        <v>2.0447540826884101</v>
      </c>
      <c r="H5175" s="4">
        <f>E5175*G5175*Inputs!$B$4/SUMPRODUCT($E$5:$E$6785,$G$5:$G$6785)</f>
        <v>5517.7821432205665</v>
      </c>
    </row>
    <row r="5176" spans="1:8" x14ac:dyDescent="0.2">
      <c r="A5176" s="167" t="s">
        <v>2405</v>
      </c>
      <c r="B5176" s="163" t="s">
        <v>276</v>
      </c>
      <c r="C5176" s="164" t="s">
        <v>277</v>
      </c>
      <c r="D5176">
        <v>72.8</v>
      </c>
      <c r="E5176" s="4">
        <v>8176</v>
      </c>
      <c r="F5176">
        <f t="shared" si="160"/>
        <v>2</v>
      </c>
      <c r="G5176" s="6">
        <f t="shared" si="161"/>
        <v>1.195804741189294</v>
      </c>
      <c r="H5176" s="4">
        <f>E5176*G5176*Inputs!$B$4/SUMPRODUCT($E$5:$E$6785,$G$5:$G$6785)</f>
        <v>4516.0949730959283</v>
      </c>
    </row>
    <row r="5177" spans="1:8" x14ac:dyDescent="0.2">
      <c r="A5177" s="167" t="s">
        <v>2405</v>
      </c>
      <c r="B5177" s="163" t="s">
        <v>278</v>
      </c>
      <c r="C5177" s="164" t="s">
        <v>279</v>
      </c>
      <c r="D5177">
        <v>80.3</v>
      </c>
      <c r="E5177" s="4">
        <v>7900</v>
      </c>
      <c r="F5177">
        <f t="shared" si="160"/>
        <v>3</v>
      </c>
      <c r="G5177" s="6">
        <f t="shared" si="161"/>
        <v>1.4299489790507947</v>
      </c>
      <c r="H5177" s="4">
        <f>E5177*G5177*Inputs!$B$4/SUMPRODUCT($E$5:$E$6785,$G$5:$G$6785)</f>
        <v>5218.0657370187209</v>
      </c>
    </row>
    <row r="5178" spans="1:8" x14ac:dyDescent="0.2">
      <c r="A5178" s="167" t="s">
        <v>2405</v>
      </c>
      <c r="B5178" s="163" t="s">
        <v>280</v>
      </c>
      <c r="C5178" s="164" t="s">
        <v>281</v>
      </c>
      <c r="D5178">
        <v>74.3</v>
      </c>
      <c r="E5178" s="4">
        <v>7476</v>
      </c>
      <c r="F5178">
        <f t="shared" si="160"/>
        <v>3</v>
      </c>
      <c r="G5178" s="6">
        <f t="shared" si="161"/>
        <v>1.4299489790507947</v>
      </c>
      <c r="H5178" s="4">
        <f>E5178*G5178*Inputs!$B$4/SUMPRODUCT($E$5:$E$6785,$G$5:$G$6785)</f>
        <v>4938.0075253103741</v>
      </c>
    </row>
    <row r="5179" spans="1:8" x14ac:dyDescent="0.2">
      <c r="A5179" s="167" t="s">
        <v>2405</v>
      </c>
      <c r="B5179" s="163" t="s">
        <v>282</v>
      </c>
      <c r="C5179" s="164" t="s">
        <v>283</v>
      </c>
      <c r="D5179">
        <v>63.8</v>
      </c>
      <c r="E5179" s="4">
        <v>8203</v>
      </c>
      <c r="F5179">
        <f t="shared" si="160"/>
        <v>2</v>
      </c>
      <c r="G5179" s="6">
        <f t="shared" si="161"/>
        <v>1.195804741189294</v>
      </c>
      <c r="H5179" s="4">
        <f>E5179*G5179*Inputs!$B$4/SUMPRODUCT($E$5:$E$6785,$G$5:$G$6785)</f>
        <v>4531.008691818236</v>
      </c>
    </row>
    <row r="5180" spans="1:8" x14ac:dyDescent="0.2">
      <c r="A5180" s="167" t="s">
        <v>286</v>
      </c>
      <c r="B5180" s="163" t="s">
        <v>284</v>
      </c>
      <c r="C5180" s="164" t="s">
        <v>285</v>
      </c>
      <c r="D5180">
        <v>106.4</v>
      </c>
      <c r="E5180" s="4">
        <v>8778</v>
      </c>
      <c r="F5180">
        <f t="shared" si="160"/>
        <v>5</v>
      </c>
      <c r="G5180" s="6">
        <f t="shared" si="161"/>
        <v>2.0447540826884101</v>
      </c>
      <c r="H5180" s="4">
        <f>E5180*G5180*Inputs!$B$4/SUMPRODUCT($E$5:$E$6785,$G$5:$G$6785)</f>
        <v>8290.840748577566</v>
      </c>
    </row>
    <row r="5181" spans="1:8" x14ac:dyDescent="0.2">
      <c r="A5181" s="167" t="s">
        <v>286</v>
      </c>
      <c r="B5181" s="163" t="s">
        <v>287</v>
      </c>
      <c r="C5181" s="164" t="s">
        <v>288</v>
      </c>
      <c r="D5181">
        <v>139.9</v>
      </c>
      <c r="E5181" s="4">
        <v>5719</v>
      </c>
      <c r="F5181">
        <f t="shared" si="160"/>
        <v>8</v>
      </c>
      <c r="G5181" s="6">
        <f t="shared" si="161"/>
        <v>3.4964063234208851</v>
      </c>
      <c r="H5181" s="4">
        <f>E5181*G5181*Inputs!$B$4/SUMPRODUCT($E$5:$E$6785,$G$5:$G$6785)</f>
        <v>9236.4249613986522</v>
      </c>
    </row>
    <row r="5182" spans="1:8" x14ac:dyDescent="0.2">
      <c r="A5182" s="167" t="s">
        <v>286</v>
      </c>
      <c r="B5182" s="163" t="s">
        <v>289</v>
      </c>
      <c r="C5182" s="164" t="s">
        <v>290</v>
      </c>
      <c r="D5182">
        <v>204</v>
      </c>
      <c r="E5182" s="4">
        <v>8294</v>
      </c>
      <c r="F5182">
        <f t="shared" si="160"/>
        <v>10</v>
      </c>
      <c r="G5182" s="6">
        <f t="shared" si="161"/>
        <v>4.9996826525224378</v>
      </c>
      <c r="H5182" s="4">
        <f>E5182*G5182*Inputs!$B$4/SUMPRODUCT($E$5:$E$6785,$G$5:$G$6785)</f>
        <v>19154.392513285162</v>
      </c>
    </row>
    <row r="5183" spans="1:8" x14ac:dyDescent="0.2">
      <c r="A5183" s="167" t="s">
        <v>286</v>
      </c>
      <c r="B5183" s="163" t="s">
        <v>291</v>
      </c>
      <c r="C5183" s="164" t="s">
        <v>292</v>
      </c>
      <c r="D5183">
        <v>140.69999999999999</v>
      </c>
      <c r="E5183" s="4">
        <v>8914</v>
      </c>
      <c r="F5183">
        <f t="shared" si="160"/>
        <v>8</v>
      </c>
      <c r="G5183" s="6">
        <f t="shared" si="161"/>
        <v>3.4964063234208851</v>
      </c>
      <c r="H5183" s="4">
        <f>E5183*G5183*Inputs!$B$4/SUMPRODUCT($E$5:$E$6785,$G$5:$G$6785)</f>
        <v>14396.484019217973</v>
      </c>
    </row>
    <row r="5184" spans="1:8" x14ac:dyDescent="0.2">
      <c r="A5184" s="167" t="s">
        <v>286</v>
      </c>
      <c r="B5184" s="163" t="s">
        <v>293</v>
      </c>
      <c r="C5184" s="164" t="s">
        <v>294</v>
      </c>
      <c r="D5184">
        <v>104.2</v>
      </c>
      <c r="E5184" s="4">
        <v>7074</v>
      </c>
      <c r="F5184">
        <f t="shared" si="160"/>
        <v>5</v>
      </c>
      <c r="G5184" s="6">
        <f t="shared" si="161"/>
        <v>2.0447540826884101</v>
      </c>
      <c r="H5184" s="4">
        <f>E5184*G5184*Inputs!$B$4/SUMPRODUCT($E$5:$E$6785,$G$5:$G$6785)</f>
        <v>6681.4089149507518</v>
      </c>
    </row>
    <row r="5185" spans="1:8" x14ac:dyDescent="0.2">
      <c r="A5185" s="167" t="s">
        <v>286</v>
      </c>
      <c r="B5185" s="163" t="s">
        <v>295</v>
      </c>
      <c r="C5185" s="164" t="s">
        <v>296</v>
      </c>
      <c r="D5185">
        <v>159.69999999999999</v>
      </c>
      <c r="E5185" s="4">
        <v>6032</v>
      </c>
      <c r="F5185">
        <f t="shared" si="160"/>
        <v>9</v>
      </c>
      <c r="G5185" s="6">
        <f t="shared" si="161"/>
        <v>4.1810192586709229</v>
      </c>
      <c r="H5185" s="4">
        <f>E5185*G5185*Inputs!$B$4/SUMPRODUCT($E$5:$E$6785,$G$5:$G$6785)</f>
        <v>11649.449782691599</v>
      </c>
    </row>
    <row r="5186" spans="1:8" x14ac:dyDescent="0.2">
      <c r="A5186" s="167" t="s">
        <v>286</v>
      </c>
      <c r="B5186" s="163" t="s">
        <v>297</v>
      </c>
      <c r="C5186" s="164" t="s">
        <v>298</v>
      </c>
      <c r="D5186">
        <v>179.8</v>
      </c>
      <c r="E5186" s="4">
        <v>5833</v>
      </c>
      <c r="F5186">
        <f t="shared" si="160"/>
        <v>10</v>
      </c>
      <c r="G5186" s="6">
        <f t="shared" si="161"/>
        <v>4.9996826525224378</v>
      </c>
      <c r="H5186" s="4">
        <f>E5186*G5186*Inputs!$B$4/SUMPRODUCT($E$5:$E$6785,$G$5:$G$6785)</f>
        <v>13470.891190015956</v>
      </c>
    </row>
    <row r="5187" spans="1:8" x14ac:dyDescent="0.2">
      <c r="A5187" s="167" t="s">
        <v>286</v>
      </c>
      <c r="B5187" s="163" t="s">
        <v>299</v>
      </c>
      <c r="C5187" s="164" t="s">
        <v>300</v>
      </c>
      <c r="D5187">
        <v>134.30000000000001</v>
      </c>
      <c r="E5187" s="4">
        <v>6037</v>
      </c>
      <c r="F5187">
        <f t="shared" si="160"/>
        <v>7</v>
      </c>
      <c r="G5187" s="6">
        <f t="shared" si="161"/>
        <v>2.9238940129502371</v>
      </c>
      <c r="H5187" s="4">
        <f>E5187*G5187*Inputs!$B$4/SUMPRODUCT($E$5:$E$6785,$G$5:$G$6785)</f>
        <v>8153.5119977411341</v>
      </c>
    </row>
    <row r="5188" spans="1:8" x14ac:dyDescent="0.2">
      <c r="A5188" s="167" t="s">
        <v>286</v>
      </c>
      <c r="B5188" s="163" t="s">
        <v>301</v>
      </c>
      <c r="C5188" s="164" t="s">
        <v>302</v>
      </c>
      <c r="D5188">
        <v>79.599999999999994</v>
      </c>
      <c r="E5188" s="4">
        <v>4874</v>
      </c>
      <c r="F5188">
        <f t="shared" si="160"/>
        <v>3</v>
      </c>
      <c r="G5188" s="6">
        <f t="shared" si="161"/>
        <v>1.4299489790507947</v>
      </c>
      <c r="H5188" s="4">
        <f>E5188*G5188*Inputs!$B$4/SUMPRODUCT($E$5:$E$6785,$G$5:$G$6785)</f>
        <v>3219.3484053454745</v>
      </c>
    </row>
    <row r="5189" spans="1:8" x14ac:dyDescent="0.2">
      <c r="A5189" s="167" t="s">
        <v>286</v>
      </c>
      <c r="B5189" s="163" t="s">
        <v>303</v>
      </c>
      <c r="C5189" s="164" t="s">
        <v>304</v>
      </c>
      <c r="D5189">
        <v>180.2</v>
      </c>
      <c r="E5189" s="4">
        <v>7879</v>
      </c>
      <c r="F5189">
        <f t="shared" si="160"/>
        <v>10</v>
      </c>
      <c r="G5189" s="6">
        <f t="shared" si="161"/>
        <v>4.9996826525224378</v>
      </c>
      <c r="H5189" s="4">
        <f>E5189*G5189*Inputs!$B$4/SUMPRODUCT($E$5:$E$6785,$G$5:$G$6785)</f>
        <v>18195.980059340945</v>
      </c>
    </row>
    <row r="5190" spans="1:8" x14ac:dyDescent="0.2">
      <c r="A5190" s="167" t="s">
        <v>286</v>
      </c>
      <c r="B5190" s="163" t="s">
        <v>305</v>
      </c>
      <c r="C5190" s="164" t="s">
        <v>306</v>
      </c>
      <c r="D5190">
        <v>96.7</v>
      </c>
      <c r="E5190" s="4">
        <v>6008</v>
      </c>
      <c r="F5190">
        <f t="shared" ref="F5190:F5253" si="162">VLOOKUP(D5190,$K$5:$L$15,2)</f>
        <v>4</v>
      </c>
      <c r="G5190" s="6">
        <f t="shared" ref="G5190:G5253" si="163">VLOOKUP(F5190,$L$5:$M$15,2,0)</f>
        <v>1.7099397688077311</v>
      </c>
      <c r="H5190" s="4">
        <f>E5190*G5190*Inputs!$B$4/SUMPRODUCT($E$5:$E$6785,$G$5:$G$6785)</f>
        <v>4745.3980748065442</v>
      </c>
    </row>
    <row r="5191" spans="1:8" x14ac:dyDescent="0.2">
      <c r="A5191" s="167" t="s">
        <v>286</v>
      </c>
      <c r="B5191" s="163" t="s">
        <v>307</v>
      </c>
      <c r="C5191" s="164" t="s">
        <v>308</v>
      </c>
      <c r="D5191">
        <v>148.69999999999999</v>
      </c>
      <c r="E5191" s="4">
        <v>4658</v>
      </c>
      <c r="F5191">
        <f t="shared" si="162"/>
        <v>9</v>
      </c>
      <c r="G5191" s="6">
        <f t="shared" si="163"/>
        <v>4.1810192586709229</v>
      </c>
      <c r="H5191" s="4">
        <f>E5191*G5191*Inputs!$B$4/SUMPRODUCT($E$5:$E$6785,$G$5:$G$6785)</f>
        <v>8995.8781644193423</v>
      </c>
    </row>
    <row r="5192" spans="1:8" x14ac:dyDescent="0.2">
      <c r="A5192" s="167" t="s">
        <v>286</v>
      </c>
      <c r="B5192" s="163" t="s">
        <v>309</v>
      </c>
      <c r="C5192" s="164" t="s">
        <v>310</v>
      </c>
      <c r="D5192">
        <v>124.2</v>
      </c>
      <c r="E5192" s="4">
        <v>5201</v>
      </c>
      <c r="F5192">
        <f t="shared" si="162"/>
        <v>7</v>
      </c>
      <c r="G5192" s="6">
        <f t="shared" si="163"/>
        <v>2.9238940129502371</v>
      </c>
      <c r="H5192" s="4">
        <f>E5192*G5192*Inputs!$B$4/SUMPRODUCT($E$5:$E$6785,$G$5:$G$6785)</f>
        <v>7024.4187345124456</v>
      </c>
    </row>
    <row r="5193" spans="1:8" x14ac:dyDescent="0.2">
      <c r="A5193" s="167" t="s">
        <v>286</v>
      </c>
      <c r="B5193" s="163" t="s">
        <v>311</v>
      </c>
      <c r="C5193" s="164" t="s">
        <v>312</v>
      </c>
      <c r="D5193">
        <v>138.6</v>
      </c>
      <c r="E5193" s="4">
        <v>5257</v>
      </c>
      <c r="F5193">
        <f t="shared" si="162"/>
        <v>8</v>
      </c>
      <c r="G5193" s="6">
        <f t="shared" si="163"/>
        <v>3.4964063234208851</v>
      </c>
      <c r="H5193" s="4">
        <f>E5193*G5193*Inputs!$B$4/SUMPRODUCT($E$5:$E$6785,$G$5:$G$6785)</f>
        <v>8490.2755765121037</v>
      </c>
    </row>
    <row r="5194" spans="1:8" x14ac:dyDescent="0.2">
      <c r="A5194" s="167" t="s">
        <v>286</v>
      </c>
      <c r="B5194" s="163" t="s">
        <v>313</v>
      </c>
      <c r="C5194" s="164" t="s">
        <v>314</v>
      </c>
      <c r="D5194">
        <v>81.099999999999994</v>
      </c>
      <c r="E5194" s="4">
        <v>6300</v>
      </c>
      <c r="F5194">
        <f t="shared" si="162"/>
        <v>3</v>
      </c>
      <c r="G5194" s="6">
        <f t="shared" si="163"/>
        <v>1.4299489790507947</v>
      </c>
      <c r="H5194" s="4">
        <f>E5194*G5194*Inputs!$B$4/SUMPRODUCT($E$5:$E$6785,$G$5:$G$6785)</f>
        <v>4161.2422966098666</v>
      </c>
    </row>
    <row r="5195" spans="1:8" x14ac:dyDescent="0.2">
      <c r="A5195" s="167" t="s">
        <v>286</v>
      </c>
      <c r="B5195" s="163" t="s">
        <v>315</v>
      </c>
      <c r="C5195" s="164" t="s">
        <v>316</v>
      </c>
      <c r="D5195">
        <v>83.6</v>
      </c>
      <c r="E5195" s="4">
        <v>8299</v>
      </c>
      <c r="F5195">
        <f t="shared" si="162"/>
        <v>3</v>
      </c>
      <c r="G5195" s="6">
        <f t="shared" si="163"/>
        <v>1.4299489790507947</v>
      </c>
      <c r="H5195" s="4">
        <f>E5195*G5195*Inputs!$B$4/SUMPRODUCT($E$5:$E$6785,$G$5:$G$6785)</f>
        <v>5481.6110824706802</v>
      </c>
    </row>
    <row r="5196" spans="1:8" x14ac:dyDescent="0.2">
      <c r="A5196" s="167" t="s">
        <v>286</v>
      </c>
      <c r="B5196" s="163" t="s">
        <v>317</v>
      </c>
      <c r="C5196" s="164" t="s">
        <v>318</v>
      </c>
      <c r="D5196">
        <v>96.3</v>
      </c>
      <c r="E5196" s="4">
        <v>6932</v>
      </c>
      <c r="F5196">
        <f t="shared" si="162"/>
        <v>4</v>
      </c>
      <c r="G5196" s="6">
        <f t="shared" si="163"/>
        <v>1.7099397688077311</v>
      </c>
      <c r="H5196" s="4">
        <f>E5196*G5196*Inputs!$B$4/SUMPRODUCT($E$5:$E$6785,$G$5:$G$6785)</f>
        <v>5475.2162873766574</v>
      </c>
    </row>
    <row r="5197" spans="1:8" x14ac:dyDescent="0.2">
      <c r="A5197" s="167" t="s">
        <v>286</v>
      </c>
      <c r="B5197" s="163" t="s">
        <v>319</v>
      </c>
      <c r="C5197" s="164" t="s">
        <v>320</v>
      </c>
      <c r="D5197">
        <v>82.6</v>
      </c>
      <c r="E5197" s="4">
        <v>8552</v>
      </c>
      <c r="F5197">
        <f t="shared" si="162"/>
        <v>3</v>
      </c>
      <c r="G5197" s="6">
        <f t="shared" si="163"/>
        <v>1.4299489790507947</v>
      </c>
      <c r="H5197" s="4">
        <f>E5197*G5197*Inputs!$B$4/SUMPRODUCT($E$5:$E$6785,$G$5:$G$6785)</f>
        <v>5648.7212889853299</v>
      </c>
    </row>
    <row r="5198" spans="1:8" x14ac:dyDescent="0.2">
      <c r="A5198" s="167" t="s">
        <v>286</v>
      </c>
      <c r="B5198" s="163" t="s">
        <v>321</v>
      </c>
      <c r="C5198" s="164" t="s">
        <v>322</v>
      </c>
      <c r="D5198">
        <v>96.5</v>
      </c>
      <c r="E5198" s="4">
        <v>8849</v>
      </c>
      <c r="F5198">
        <f t="shared" si="162"/>
        <v>4</v>
      </c>
      <c r="G5198" s="6">
        <f t="shared" si="163"/>
        <v>1.7099397688077311</v>
      </c>
      <c r="H5198" s="4">
        <f>E5198*G5198*Inputs!$B$4/SUMPRODUCT($E$5:$E$6785,$G$5:$G$6785)</f>
        <v>6989.3521244945241</v>
      </c>
    </row>
    <row r="5199" spans="1:8" x14ac:dyDescent="0.2">
      <c r="A5199" s="167" t="s">
        <v>286</v>
      </c>
      <c r="B5199" s="163" t="s">
        <v>323</v>
      </c>
      <c r="C5199" s="164" t="s">
        <v>324</v>
      </c>
      <c r="D5199">
        <v>72.900000000000006</v>
      </c>
      <c r="E5199" s="4">
        <v>7681</v>
      </c>
      <c r="F5199">
        <f t="shared" si="162"/>
        <v>2</v>
      </c>
      <c r="G5199" s="6">
        <f t="shared" si="163"/>
        <v>1.195804741189294</v>
      </c>
      <c r="H5199" s="4">
        <f>E5199*G5199*Inputs!$B$4/SUMPRODUCT($E$5:$E$6785,$G$5:$G$6785)</f>
        <v>4242.6767965202816</v>
      </c>
    </row>
    <row r="5200" spans="1:8" x14ac:dyDescent="0.2">
      <c r="A5200" s="167" t="s">
        <v>286</v>
      </c>
      <c r="B5200" s="163" t="s">
        <v>325</v>
      </c>
      <c r="C5200" s="164" t="s">
        <v>326</v>
      </c>
      <c r="D5200">
        <v>91.8</v>
      </c>
      <c r="E5200" s="4">
        <v>6817</v>
      </c>
      <c r="F5200">
        <f t="shared" si="162"/>
        <v>4</v>
      </c>
      <c r="G5200" s="6">
        <f t="shared" si="163"/>
        <v>1.7099397688077311</v>
      </c>
      <c r="H5200" s="4">
        <f>E5200*G5200*Inputs!$B$4/SUMPRODUCT($E$5:$E$6785,$G$5:$G$6785)</f>
        <v>5384.3839340805935</v>
      </c>
    </row>
    <row r="5201" spans="1:8" x14ac:dyDescent="0.2">
      <c r="A5201" s="167" t="s">
        <v>286</v>
      </c>
      <c r="B5201" s="163" t="s">
        <v>327</v>
      </c>
      <c r="C5201" s="164" t="s">
        <v>328</v>
      </c>
      <c r="D5201">
        <v>138.1</v>
      </c>
      <c r="E5201" s="4">
        <v>6567</v>
      </c>
      <c r="F5201">
        <f t="shared" si="162"/>
        <v>8</v>
      </c>
      <c r="G5201" s="6">
        <f t="shared" si="163"/>
        <v>3.4964063234208851</v>
      </c>
      <c r="H5201" s="4">
        <f>E5201*G5201*Inputs!$B$4/SUMPRODUCT($E$5:$E$6785,$G$5:$G$6785)</f>
        <v>10605.980542315956</v>
      </c>
    </row>
    <row r="5202" spans="1:8" x14ac:dyDescent="0.2">
      <c r="A5202" s="167" t="s">
        <v>286</v>
      </c>
      <c r="B5202" s="163" t="s">
        <v>329</v>
      </c>
      <c r="C5202" s="164" t="s">
        <v>330</v>
      </c>
      <c r="D5202">
        <v>111.2</v>
      </c>
      <c r="E5202" s="4">
        <v>7755</v>
      </c>
      <c r="F5202">
        <f t="shared" si="162"/>
        <v>5</v>
      </c>
      <c r="G5202" s="6">
        <f t="shared" si="163"/>
        <v>2.0447540826884101</v>
      </c>
      <c r="H5202" s="4">
        <f>E5202*G5202*Inputs!$B$4/SUMPRODUCT($E$5:$E$6785,$G$5:$G$6785)</f>
        <v>7324.6149470516093</v>
      </c>
    </row>
    <row r="5203" spans="1:8" x14ac:dyDescent="0.2">
      <c r="A5203" s="167" t="s">
        <v>286</v>
      </c>
      <c r="B5203" s="163" t="s">
        <v>331</v>
      </c>
      <c r="C5203" s="164" t="s">
        <v>332</v>
      </c>
      <c r="D5203">
        <v>80.3</v>
      </c>
      <c r="E5203" s="4">
        <v>7150</v>
      </c>
      <c r="F5203">
        <f t="shared" si="162"/>
        <v>3</v>
      </c>
      <c r="G5203" s="6">
        <f t="shared" si="163"/>
        <v>1.4299489790507947</v>
      </c>
      <c r="H5203" s="4">
        <f>E5203*G5203*Inputs!$B$4/SUMPRODUCT($E$5:$E$6785,$G$5:$G$6785)</f>
        <v>4722.6797493270715</v>
      </c>
    </row>
    <row r="5204" spans="1:8" x14ac:dyDescent="0.2">
      <c r="A5204" s="167" t="s">
        <v>286</v>
      </c>
      <c r="B5204" s="163" t="s">
        <v>333</v>
      </c>
      <c r="C5204" s="164" t="s">
        <v>334</v>
      </c>
      <c r="D5204">
        <v>144</v>
      </c>
      <c r="E5204" s="4">
        <v>8202</v>
      </c>
      <c r="F5204">
        <f t="shared" si="162"/>
        <v>8</v>
      </c>
      <c r="G5204" s="6">
        <f t="shared" si="163"/>
        <v>3.4964063234208851</v>
      </c>
      <c r="H5204" s="4">
        <f>E5204*G5204*Inputs!$B$4/SUMPRODUCT($E$5:$E$6785,$G$5:$G$6785)</f>
        <v>13246.574144674199</v>
      </c>
    </row>
    <row r="5205" spans="1:8" x14ac:dyDescent="0.2">
      <c r="A5205" s="167" t="s">
        <v>286</v>
      </c>
      <c r="B5205" s="163" t="s">
        <v>335</v>
      </c>
      <c r="C5205" s="164" t="s">
        <v>336</v>
      </c>
      <c r="D5205">
        <v>119.1</v>
      </c>
      <c r="E5205" s="4">
        <v>7886</v>
      </c>
      <c r="F5205">
        <f t="shared" si="162"/>
        <v>6</v>
      </c>
      <c r="G5205" s="6">
        <f t="shared" si="163"/>
        <v>2.4451266266449672</v>
      </c>
      <c r="H5205" s="4">
        <f>E5205*G5205*Inputs!$B$4/SUMPRODUCT($E$5:$E$6785,$G$5:$G$6785)</f>
        <v>8906.7659562244062</v>
      </c>
    </row>
    <row r="5206" spans="1:8" x14ac:dyDescent="0.2">
      <c r="A5206" s="167" t="s">
        <v>286</v>
      </c>
      <c r="B5206" s="163" t="s">
        <v>337</v>
      </c>
      <c r="C5206" s="164" t="s">
        <v>338</v>
      </c>
      <c r="D5206">
        <v>100.6</v>
      </c>
      <c r="E5206" s="4">
        <v>9185</v>
      </c>
      <c r="F5206">
        <f t="shared" si="162"/>
        <v>5</v>
      </c>
      <c r="G5206" s="6">
        <f t="shared" si="163"/>
        <v>2.0447540826884101</v>
      </c>
      <c r="H5206" s="4">
        <f>E5206*G5206*Inputs!$B$4/SUMPRODUCT($E$5:$E$6785,$G$5:$G$6785)</f>
        <v>8675.2531642384311</v>
      </c>
    </row>
    <row r="5207" spans="1:8" x14ac:dyDescent="0.2">
      <c r="A5207" s="167" t="s">
        <v>286</v>
      </c>
      <c r="B5207" s="163" t="s">
        <v>339</v>
      </c>
      <c r="C5207" s="164" t="s">
        <v>340</v>
      </c>
      <c r="D5207">
        <v>77.900000000000006</v>
      </c>
      <c r="E5207" s="4">
        <v>8066</v>
      </c>
      <c r="F5207">
        <f t="shared" si="162"/>
        <v>3</v>
      </c>
      <c r="G5207" s="6">
        <f t="shared" si="163"/>
        <v>1.4299489790507947</v>
      </c>
      <c r="H5207" s="4">
        <f>E5207*G5207*Inputs!$B$4/SUMPRODUCT($E$5:$E$6785,$G$5:$G$6785)</f>
        <v>5327.7111689611402</v>
      </c>
    </row>
    <row r="5208" spans="1:8" x14ac:dyDescent="0.2">
      <c r="A5208" s="167" t="s">
        <v>286</v>
      </c>
      <c r="B5208" s="163" t="s">
        <v>341</v>
      </c>
      <c r="C5208" s="164" t="s">
        <v>342</v>
      </c>
      <c r="D5208">
        <v>97.5</v>
      </c>
      <c r="E5208" s="4">
        <v>10475</v>
      </c>
      <c r="F5208">
        <f t="shared" si="162"/>
        <v>4</v>
      </c>
      <c r="G5208" s="6">
        <f t="shared" si="163"/>
        <v>1.7099397688077311</v>
      </c>
      <c r="H5208" s="4">
        <f>E5208*G5208*Inputs!$B$4/SUMPRODUCT($E$5:$E$6785,$G$5:$G$6785)</f>
        <v>8273.6426154458295</v>
      </c>
    </row>
    <row r="5209" spans="1:8" x14ac:dyDescent="0.2">
      <c r="A5209" s="167" t="s">
        <v>286</v>
      </c>
      <c r="B5209" s="163" t="s">
        <v>343</v>
      </c>
      <c r="C5209" s="164" t="s">
        <v>344</v>
      </c>
      <c r="D5209">
        <v>80.400000000000006</v>
      </c>
      <c r="E5209" s="4">
        <v>6806</v>
      </c>
      <c r="F5209">
        <f t="shared" si="162"/>
        <v>3</v>
      </c>
      <c r="G5209" s="6">
        <f t="shared" si="163"/>
        <v>1.4299489790507947</v>
      </c>
      <c r="H5209" s="4">
        <f>E5209*G5209*Inputs!$B$4/SUMPRODUCT($E$5:$E$6785,$G$5:$G$6785)</f>
        <v>4495.462709639166</v>
      </c>
    </row>
    <row r="5210" spans="1:8" x14ac:dyDescent="0.2">
      <c r="A5210" s="167" t="s">
        <v>286</v>
      </c>
      <c r="B5210" s="163" t="s">
        <v>345</v>
      </c>
      <c r="C5210" s="164" t="s">
        <v>346</v>
      </c>
      <c r="D5210">
        <v>121.1</v>
      </c>
      <c r="E5210" s="4">
        <v>6678</v>
      </c>
      <c r="F5210">
        <f t="shared" si="162"/>
        <v>6</v>
      </c>
      <c r="G5210" s="6">
        <f t="shared" si="163"/>
        <v>2.4451266266449672</v>
      </c>
      <c r="H5210" s="4">
        <f>E5210*G5210*Inputs!$B$4/SUMPRODUCT($E$5:$E$6785,$G$5:$G$6785)</f>
        <v>7542.4021120551088</v>
      </c>
    </row>
    <row r="5211" spans="1:8" x14ac:dyDescent="0.2">
      <c r="A5211" s="167" t="s">
        <v>286</v>
      </c>
      <c r="B5211" s="163" t="s">
        <v>347</v>
      </c>
      <c r="C5211" s="164" t="s">
        <v>348</v>
      </c>
      <c r="D5211">
        <v>95.9</v>
      </c>
      <c r="E5211" s="4">
        <v>7859</v>
      </c>
      <c r="F5211">
        <f t="shared" si="162"/>
        <v>4</v>
      </c>
      <c r="G5211" s="6">
        <f t="shared" si="163"/>
        <v>1.7099397688077311</v>
      </c>
      <c r="H5211" s="4">
        <f>E5211*G5211*Inputs!$B$4/SUMPRODUCT($E$5:$E$6785,$G$5:$G$6785)</f>
        <v>6207.4040395979737</v>
      </c>
    </row>
    <row r="5212" spans="1:8" x14ac:dyDescent="0.2">
      <c r="A5212" s="167" t="s">
        <v>286</v>
      </c>
      <c r="B5212" s="163" t="s">
        <v>349</v>
      </c>
      <c r="C5212" s="164" t="s">
        <v>350</v>
      </c>
      <c r="D5212">
        <v>101.5</v>
      </c>
      <c r="E5212" s="4">
        <v>10229</v>
      </c>
      <c r="F5212">
        <f t="shared" si="162"/>
        <v>5</v>
      </c>
      <c r="G5212" s="6">
        <f t="shared" si="163"/>
        <v>2.0447540826884101</v>
      </c>
      <c r="H5212" s="4">
        <f>E5212*G5212*Inputs!$B$4/SUMPRODUCT($E$5:$E$6785,$G$5:$G$6785)</f>
        <v>9661.3135130097889</v>
      </c>
    </row>
    <row r="5213" spans="1:8" x14ac:dyDescent="0.2">
      <c r="A5213" s="167" t="s">
        <v>286</v>
      </c>
      <c r="B5213" s="163" t="s">
        <v>351</v>
      </c>
      <c r="C5213" s="164" t="s">
        <v>352</v>
      </c>
      <c r="D5213">
        <v>91.7</v>
      </c>
      <c r="E5213" s="4">
        <v>7939</v>
      </c>
      <c r="F5213">
        <f t="shared" si="162"/>
        <v>4</v>
      </c>
      <c r="G5213" s="6">
        <f t="shared" si="163"/>
        <v>1.7099397688077311</v>
      </c>
      <c r="H5213" s="4">
        <f>E5213*G5213*Inputs!$B$4/SUMPRODUCT($E$5:$E$6785,$G$5:$G$6785)</f>
        <v>6270.5917636300182</v>
      </c>
    </row>
    <row r="5214" spans="1:8" x14ac:dyDescent="0.2">
      <c r="A5214" s="167" t="s">
        <v>286</v>
      </c>
      <c r="B5214" s="163" t="s">
        <v>353</v>
      </c>
      <c r="C5214" s="164" t="s">
        <v>354</v>
      </c>
      <c r="D5214">
        <v>83.5</v>
      </c>
      <c r="E5214" s="4">
        <v>10171</v>
      </c>
      <c r="F5214">
        <f t="shared" si="162"/>
        <v>3</v>
      </c>
      <c r="G5214" s="6">
        <f t="shared" si="163"/>
        <v>1.4299489790507947</v>
      </c>
      <c r="H5214" s="4">
        <f>E5214*G5214*Inputs!$B$4/SUMPRODUCT($E$5:$E$6785,$G$5:$G$6785)</f>
        <v>6718.0945077490387</v>
      </c>
    </row>
    <row r="5215" spans="1:8" x14ac:dyDescent="0.2">
      <c r="A5215" s="167" t="s">
        <v>286</v>
      </c>
      <c r="B5215" s="163" t="s">
        <v>355</v>
      </c>
      <c r="C5215" s="164" t="s">
        <v>356</v>
      </c>
      <c r="D5215">
        <v>84.9</v>
      </c>
      <c r="E5215" s="4">
        <v>8367</v>
      </c>
      <c r="F5215">
        <f t="shared" si="162"/>
        <v>3</v>
      </c>
      <c r="G5215" s="6">
        <f t="shared" si="163"/>
        <v>1.4299489790507947</v>
      </c>
      <c r="H5215" s="4">
        <f>E5215*G5215*Inputs!$B$4/SUMPRODUCT($E$5:$E$6785,$G$5:$G$6785)</f>
        <v>5526.5260786880553</v>
      </c>
    </row>
    <row r="5216" spans="1:8" x14ac:dyDescent="0.2">
      <c r="A5216" s="167" t="s">
        <v>286</v>
      </c>
      <c r="B5216" s="163" t="s">
        <v>357</v>
      </c>
      <c r="C5216" s="164" t="s">
        <v>358</v>
      </c>
      <c r="D5216">
        <v>97.4</v>
      </c>
      <c r="E5216" s="4">
        <v>11069</v>
      </c>
      <c r="F5216">
        <f t="shared" si="162"/>
        <v>4</v>
      </c>
      <c r="G5216" s="6">
        <f t="shared" si="163"/>
        <v>1.7099397688077311</v>
      </c>
      <c r="H5216" s="4">
        <f>E5216*G5216*Inputs!$B$4/SUMPRODUCT($E$5:$E$6785,$G$5:$G$6785)</f>
        <v>8742.8114663837587</v>
      </c>
    </row>
    <row r="5217" spans="1:8" x14ac:dyDescent="0.2">
      <c r="A5217" s="167" t="s">
        <v>286</v>
      </c>
      <c r="B5217" s="163" t="s">
        <v>359</v>
      </c>
      <c r="C5217" s="164" t="s">
        <v>360</v>
      </c>
      <c r="D5217">
        <v>123.6</v>
      </c>
      <c r="E5217" s="4">
        <v>12191</v>
      </c>
      <c r="F5217">
        <f t="shared" si="162"/>
        <v>6</v>
      </c>
      <c r="G5217" s="6">
        <f t="shared" si="163"/>
        <v>2.4451266266449672</v>
      </c>
      <c r="H5217" s="4">
        <f>E5217*G5217*Inputs!$B$4/SUMPRODUCT($E$5:$E$6785,$G$5:$G$6785)</f>
        <v>13769.00631148006</v>
      </c>
    </row>
    <row r="5218" spans="1:8" x14ac:dyDescent="0.2">
      <c r="A5218" s="167" t="s">
        <v>286</v>
      </c>
      <c r="B5218" s="163" t="s">
        <v>361</v>
      </c>
      <c r="C5218" s="164" t="s">
        <v>8217</v>
      </c>
      <c r="D5218">
        <v>109.3</v>
      </c>
      <c r="E5218" s="4">
        <v>6945</v>
      </c>
      <c r="F5218">
        <f t="shared" si="162"/>
        <v>5</v>
      </c>
      <c r="G5218" s="6">
        <f t="shared" si="163"/>
        <v>2.0447540826884101</v>
      </c>
      <c r="H5218" s="4">
        <f>E5218*G5218*Inputs!$B$4/SUMPRODUCT($E$5:$E$6785,$G$5:$G$6785)</f>
        <v>6559.5681247290031</v>
      </c>
    </row>
    <row r="5219" spans="1:8" x14ac:dyDescent="0.2">
      <c r="A5219" s="167" t="s">
        <v>286</v>
      </c>
      <c r="B5219" s="163" t="s">
        <v>8218</v>
      </c>
      <c r="C5219" s="164" t="s">
        <v>8219</v>
      </c>
      <c r="D5219">
        <v>159.19999999999999</v>
      </c>
      <c r="E5219" s="4">
        <v>11823</v>
      </c>
      <c r="F5219">
        <f t="shared" si="162"/>
        <v>9</v>
      </c>
      <c r="G5219" s="6">
        <f t="shared" si="163"/>
        <v>4.1810192586709229</v>
      </c>
      <c r="H5219" s="4">
        <f>E5219*G5219*Inputs!$B$4/SUMPRODUCT($E$5:$E$6785,$G$5:$G$6785)</f>
        <v>22833.46233102831</v>
      </c>
    </row>
    <row r="5220" spans="1:8" x14ac:dyDescent="0.2">
      <c r="A5220" s="167" t="s">
        <v>286</v>
      </c>
      <c r="B5220" s="163" t="s">
        <v>8220</v>
      </c>
      <c r="C5220" s="164" t="s">
        <v>8221</v>
      </c>
      <c r="D5220">
        <v>140.4</v>
      </c>
      <c r="E5220" s="4">
        <v>5581</v>
      </c>
      <c r="F5220">
        <f t="shared" si="162"/>
        <v>8</v>
      </c>
      <c r="G5220" s="6">
        <f t="shared" si="163"/>
        <v>3.4964063234208851</v>
      </c>
      <c r="H5220" s="4">
        <f>E5220*G5220*Inputs!$B$4/SUMPRODUCT($E$5:$E$6785,$G$5:$G$6785)</f>
        <v>9013.5491711078648</v>
      </c>
    </row>
    <row r="5221" spans="1:8" x14ac:dyDescent="0.2">
      <c r="A5221" s="167" t="s">
        <v>286</v>
      </c>
      <c r="B5221" s="163" t="s">
        <v>405</v>
      </c>
      <c r="C5221" s="164" t="s">
        <v>406</v>
      </c>
      <c r="D5221">
        <v>192.7</v>
      </c>
      <c r="E5221" s="4">
        <v>11345</v>
      </c>
      <c r="F5221">
        <f t="shared" si="162"/>
        <v>10</v>
      </c>
      <c r="G5221" s="6">
        <f t="shared" si="163"/>
        <v>4.9996826525224378</v>
      </c>
      <c r="H5221" s="4">
        <f>E5221*G5221*Inputs!$B$4/SUMPRODUCT($E$5:$E$6785,$G$5:$G$6785)</f>
        <v>26200.456120475061</v>
      </c>
    </row>
    <row r="5222" spans="1:8" x14ac:dyDescent="0.2">
      <c r="A5222" s="167" t="s">
        <v>286</v>
      </c>
      <c r="B5222" s="163" t="s">
        <v>407</v>
      </c>
      <c r="C5222" s="164" t="s">
        <v>408</v>
      </c>
      <c r="D5222">
        <v>119.7</v>
      </c>
      <c r="E5222" s="4">
        <v>7512</v>
      </c>
      <c r="F5222">
        <f t="shared" si="162"/>
        <v>6</v>
      </c>
      <c r="G5222" s="6">
        <f t="shared" si="163"/>
        <v>2.4451266266449672</v>
      </c>
      <c r="H5222" s="4">
        <f>E5222*G5222*Inputs!$B$4/SUMPRODUCT($E$5:$E$6785,$G$5:$G$6785)</f>
        <v>8484.3552958607343</v>
      </c>
    </row>
    <row r="5223" spans="1:8" x14ac:dyDescent="0.2">
      <c r="A5223" s="167" t="s">
        <v>286</v>
      </c>
      <c r="B5223" s="163" t="s">
        <v>409</v>
      </c>
      <c r="C5223" s="164" t="s">
        <v>410</v>
      </c>
      <c r="D5223">
        <v>122.4</v>
      </c>
      <c r="E5223" s="4">
        <v>8359</v>
      </c>
      <c r="F5223">
        <f t="shared" si="162"/>
        <v>6</v>
      </c>
      <c r="G5223" s="6">
        <f t="shared" si="163"/>
        <v>2.4451266266449672</v>
      </c>
      <c r="H5223" s="4">
        <f>E5223*G5223*Inputs!$B$4/SUMPRODUCT($E$5:$E$6785,$G$5:$G$6785)</f>
        <v>9440.9912031549338</v>
      </c>
    </row>
    <row r="5224" spans="1:8" x14ac:dyDescent="0.2">
      <c r="A5224" s="167" t="s">
        <v>286</v>
      </c>
      <c r="B5224" s="163" t="s">
        <v>411</v>
      </c>
      <c r="C5224" s="164" t="s">
        <v>412</v>
      </c>
      <c r="D5224">
        <v>91.8</v>
      </c>
      <c r="E5224" s="4">
        <v>6297</v>
      </c>
      <c r="F5224">
        <f t="shared" si="162"/>
        <v>4</v>
      </c>
      <c r="G5224" s="6">
        <f t="shared" si="163"/>
        <v>1.7099397688077311</v>
      </c>
      <c r="H5224" s="4">
        <f>E5224*G5224*Inputs!$B$4/SUMPRODUCT($E$5:$E$6785,$G$5:$G$6785)</f>
        <v>4973.6637278723038</v>
      </c>
    </row>
    <row r="5225" spans="1:8" x14ac:dyDescent="0.2">
      <c r="A5225" s="167" t="s">
        <v>286</v>
      </c>
      <c r="B5225" s="163" t="s">
        <v>413</v>
      </c>
      <c r="C5225" s="164" t="s">
        <v>414</v>
      </c>
      <c r="D5225">
        <v>86.5</v>
      </c>
      <c r="E5225" s="4">
        <v>9817</v>
      </c>
      <c r="F5225">
        <f t="shared" si="162"/>
        <v>3</v>
      </c>
      <c r="G5225" s="6">
        <f t="shared" si="163"/>
        <v>1.4299489790507947</v>
      </c>
      <c r="H5225" s="4">
        <f>E5225*G5225*Inputs!$B$4/SUMPRODUCT($E$5:$E$6785,$G$5:$G$6785)</f>
        <v>6484.2723215585802</v>
      </c>
    </row>
    <row r="5226" spans="1:8" x14ac:dyDescent="0.2">
      <c r="A5226" s="167" t="s">
        <v>286</v>
      </c>
      <c r="B5226" s="163" t="s">
        <v>415</v>
      </c>
      <c r="C5226" s="164" t="s">
        <v>416</v>
      </c>
      <c r="D5226">
        <v>72.099999999999994</v>
      </c>
      <c r="E5226" s="4">
        <v>5917</v>
      </c>
      <c r="F5226">
        <f t="shared" si="162"/>
        <v>2</v>
      </c>
      <c r="G5226" s="6">
        <f t="shared" si="163"/>
        <v>1.195804741189294</v>
      </c>
      <c r="H5226" s="4">
        <f>E5226*G5226*Inputs!$B$4/SUMPRODUCT($E$5:$E$6785,$G$5:$G$6785)</f>
        <v>3268.3138399961604</v>
      </c>
    </row>
    <row r="5227" spans="1:8" x14ac:dyDescent="0.2">
      <c r="A5227" s="167" t="s">
        <v>286</v>
      </c>
      <c r="B5227" s="163" t="s">
        <v>417</v>
      </c>
      <c r="C5227" s="164" t="s">
        <v>418</v>
      </c>
      <c r="D5227">
        <v>67.8</v>
      </c>
      <c r="E5227" s="4">
        <v>7276</v>
      </c>
      <c r="F5227">
        <f t="shared" si="162"/>
        <v>2</v>
      </c>
      <c r="G5227" s="6">
        <f t="shared" si="163"/>
        <v>1.195804741189294</v>
      </c>
      <c r="H5227" s="4">
        <f>E5227*G5227*Inputs!$B$4/SUMPRODUCT($E$5:$E$6785,$G$5:$G$6785)</f>
        <v>4018.9710156856622</v>
      </c>
    </row>
    <row r="5228" spans="1:8" x14ac:dyDescent="0.2">
      <c r="A5228" s="167" t="s">
        <v>286</v>
      </c>
      <c r="B5228" s="163" t="s">
        <v>419</v>
      </c>
      <c r="C5228" s="164" t="s">
        <v>420</v>
      </c>
      <c r="D5228">
        <v>107.7</v>
      </c>
      <c r="E5228" s="4">
        <v>5193</v>
      </c>
      <c r="F5228">
        <f t="shared" si="162"/>
        <v>5</v>
      </c>
      <c r="G5228" s="6">
        <f t="shared" si="163"/>
        <v>2.0447540826884101</v>
      </c>
      <c r="H5228" s="4">
        <f>E5228*G5228*Inputs!$B$4/SUMPRODUCT($E$5:$E$6785,$G$5:$G$6785)</f>
        <v>4904.8001831127021</v>
      </c>
    </row>
    <row r="5229" spans="1:8" x14ac:dyDescent="0.2">
      <c r="A5229" s="167" t="s">
        <v>286</v>
      </c>
      <c r="B5229" s="163" t="s">
        <v>421</v>
      </c>
      <c r="C5229" s="164" t="s">
        <v>422</v>
      </c>
      <c r="D5229">
        <v>80.400000000000006</v>
      </c>
      <c r="E5229" s="4">
        <v>5251</v>
      </c>
      <c r="F5229">
        <f t="shared" si="162"/>
        <v>3</v>
      </c>
      <c r="G5229" s="6">
        <f t="shared" si="163"/>
        <v>1.4299489790507947</v>
      </c>
      <c r="H5229" s="4">
        <f>E5229*G5229*Inputs!$B$4/SUMPRODUCT($E$5:$E$6785,$G$5:$G$6785)</f>
        <v>3468.362428491811</v>
      </c>
    </row>
    <row r="5230" spans="1:8" x14ac:dyDescent="0.2">
      <c r="A5230" s="167" t="s">
        <v>286</v>
      </c>
      <c r="B5230" s="163" t="s">
        <v>423</v>
      </c>
      <c r="C5230" s="164" t="s">
        <v>424</v>
      </c>
      <c r="D5230">
        <v>165</v>
      </c>
      <c r="E5230" s="4">
        <v>8412</v>
      </c>
      <c r="F5230">
        <f t="shared" si="162"/>
        <v>9</v>
      </c>
      <c r="G5230" s="6">
        <f t="shared" si="163"/>
        <v>4.1810192586709229</v>
      </c>
      <c r="H5230" s="4">
        <f>E5230*G5230*Inputs!$B$4/SUMPRODUCT($E$5:$E$6785,$G$5:$G$6785)</f>
        <v>16245.883881300024</v>
      </c>
    </row>
    <row r="5231" spans="1:8" x14ac:dyDescent="0.2">
      <c r="A5231" s="167" t="s">
        <v>286</v>
      </c>
      <c r="B5231" s="163" t="s">
        <v>425</v>
      </c>
      <c r="C5231" s="164" t="s">
        <v>426</v>
      </c>
      <c r="D5231">
        <v>85.1</v>
      </c>
      <c r="E5231" s="4">
        <v>7326</v>
      </c>
      <c r="F5231">
        <f t="shared" si="162"/>
        <v>3</v>
      </c>
      <c r="G5231" s="6">
        <f t="shared" si="163"/>
        <v>1.4299489790507947</v>
      </c>
      <c r="H5231" s="4">
        <f>E5231*G5231*Inputs!$B$4/SUMPRODUCT($E$5:$E$6785,$G$5:$G$6785)</f>
        <v>4838.9303277720446</v>
      </c>
    </row>
    <row r="5232" spans="1:8" x14ac:dyDescent="0.2">
      <c r="A5232" s="167" t="s">
        <v>286</v>
      </c>
      <c r="B5232" s="163" t="s">
        <v>427</v>
      </c>
      <c r="C5232" s="164" t="s">
        <v>428</v>
      </c>
      <c r="D5232">
        <v>128.30000000000001</v>
      </c>
      <c r="E5232" s="4">
        <v>5853</v>
      </c>
      <c r="F5232">
        <f t="shared" si="162"/>
        <v>7</v>
      </c>
      <c r="G5232" s="6">
        <f t="shared" si="163"/>
        <v>2.9238940129502371</v>
      </c>
      <c r="H5232" s="4">
        <f>E5232*G5232*Inputs!$B$4/SUMPRODUCT($E$5:$E$6785,$G$5:$G$6785)</f>
        <v>7905.0034326285986</v>
      </c>
    </row>
    <row r="5233" spans="1:8" x14ac:dyDescent="0.2">
      <c r="A5233" s="167" t="s">
        <v>286</v>
      </c>
      <c r="B5233" s="163" t="s">
        <v>429</v>
      </c>
      <c r="C5233" s="164" t="s">
        <v>430</v>
      </c>
      <c r="D5233">
        <v>174</v>
      </c>
      <c r="E5233" s="4">
        <v>6267</v>
      </c>
      <c r="F5233">
        <f t="shared" si="162"/>
        <v>10</v>
      </c>
      <c r="G5233" s="6">
        <f t="shared" si="163"/>
        <v>4.9996826525224378</v>
      </c>
      <c r="H5233" s="4">
        <f>E5233*G5233*Inputs!$B$4/SUMPRODUCT($E$5:$E$6785,$G$5:$G$6785)</f>
        <v>14473.182768357621</v>
      </c>
    </row>
    <row r="5234" spans="1:8" x14ac:dyDescent="0.2">
      <c r="A5234" s="167" t="s">
        <v>286</v>
      </c>
      <c r="B5234" s="163" t="s">
        <v>431</v>
      </c>
      <c r="C5234" s="164" t="s">
        <v>432</v>
      </c>
      <c r="D5234">
        <v>138.9</v>
      </c>
      <c r="E5234" s="4">
        <v>6797</v>
      </c>
      <c r="F5234">
        <f t="shared" si="162"/>
        <v>8</v>
      </c>
      <c r="G5234" s="6">
        <f t="shared" si="163"/>
        <v>3.4964063234208851</v>
      </c>
      <c r="H5234" s="4">
        <f>E5234*G5234*Inputs!$B$4/SUMPRODUCT($E$5:$E$6785,$G$5:$G$6785)</f>
        <v>10977.440192800603</v>
      </c>
    </row>
    <row r="5235" spans="1:8" x14ac:dyDescent="0.2">
      <c r="A5235" s="167" t="s">
        <v>286</v>
      </c>
      <c r="B5235" s="163" t="s">
        <v>433</v>
      </c>
      <c r="C5235" s="164" t="s">
        <v>434</v>
      </c>
      <c r="D5235">
        <v>185.3</v>
      </c>
      <c r="E5235" s="4">
        <v>8218</v>
      </c>
      <c r="F5235">
        <f t="shared" si="162"/>
        <v>10</v>
      </c>
      <c r="G5235" s="6">
        <f t="shared" si="163"/>
        <v>4.9996826525224378</v>
      </c>
      <c r="H5235" s="4">
        <f>E5235*G5235*Inputs!$B$4/SUMPRODUCT($E$5:$E$6785,$G$5:$G$6785)</f>
        <v>18978.876015695379</v>
      </c>
    </row>
    <row r="5236" spans="1:8" x14ac:dyDescent="0.2">
      <c r="A5236" s="167" t="s">
        <v>286</v>
      </c>
      <c r="B5236" s="163" t="s">
        <v>435</v>
      </c>
      <c r="C5236" s="164" t="s">
        <v>436</v>
      </c>
      <c r="D5236">
        <v>124.8</v>
      </c>
      <c r="E5236" s="4">
        <v>5248</v>
      </c>
      <c r="F5236">
        <f t="shared" si="162"/>
        <v>7</v>
      </c>
      <c r="G5236" s="6">
        <f t="shared" si="163"/>
        <v>2.9238940129502371</v>
      </c>
      <c r="H5236" s="4">
        <f>E5236*G5236*Inputs!$B$4/SUMPRODUCT($E$5:$E$6785,$G$5:$G$6785)</f>
        <v>7087.896465818364</v>
      </c>
    </row>
    <row r="5237" spans="1:8" x14ac:dyDescent="0.2">
      <c r="A5237" s="167" t="s">
        <v>286</v>
      </c>
      <c r="B5237" s="163" t="s">
        <v>437</v>
      </c>
      <c r="C5237" s="164" t="s">
        <v>438</v>
      </c>
      <c r="D5237">
        <v>104.6</v>
      </c>
      <c r="E5237" s="4">
        <v>6454</v>
      </c>
      <c r="F5237">
        <f t="shared" si="162"/>
        <v>5</v>
      </c>
      <c r="G5237" s="6">
        <f t="shared" si="163"/>
        <v>2.0447540826884101</v>
      </c>
      <c r="H5237" s="4">
        <f>E5237*G5237*Inputs!$B$4/SUMPRODUCT($E$5:$E$6785,$G$5:$G$6785)</f>
        <v>6095.8175200865362</v>
      </c>
    </row>
    <row r="5238" spans="1:8" x14ac:dyDescent="0.2">
      <c r="A5238" s="167" t="s">
        <v>286</v>
      </c>
      <c r="B5238" s="163" t="s">
        <v>439</v>
      </c>
      <c r="C5238" s="164" t="s">
        <v>440</v>
      </c>
      <c r="D5238">
        <v>124.4</v>
      </c>
      <c r="E5238" s="4">
        <v>8419</v>
      </c>
      <c r="F5238">
        <f t="shared" si="162"/>
        <v>7</v>
      </c>
      <c r="G5238" s="6">
        <f t="shared" si="163"/>
        <v>2.9238940129502371</v>
      </c>
      <c r="H5238" s="4">
        <f>E5238*G5238*Inputs!$B$4/SUMPRODUCT($E$5:$E$6785,$G$5:$G$6785)</f>
        <v>11370.617443926221</v>
      </c>
    </row>
    <row r="5239" spans="1:8" x14ac:dyDescent="0.2">
      <c r="A5239" s="167" t="s">
        <v>286</v>
      </c>
      <c r="B5239" s="163" t="s">
        <v>441</v>
      </c>
      <c r="C5239" s="164" t="s">
        <v>442</v>
      </c>
      <c r="D5239">
        <v>110.5</v>
      </c>
      <c r="E5239" s="4">
        <v>5476</v>
      </c>
      <c r="F5239">
        <f t="shared" si="162"/>
        <v>5</v>
      </c>
      <c r="G5239" s="6">
        <f t="shared" si="163"/>
        <v>2.0447540826884101</v>
      </c>
      <c r="H5239" s="4">
        <f>E5239*G5239*Inputs!$B$4/SUMPRODUCT($E$5:$E$6785,$G$5:$G$6785)</f>
        <v>5172.0943198007235</v>
      </c>
    </row>
    <row r="5240" spans="1:8" x14ac:dyDescent="0.2">
      <c r="A5240" s="167" t="s">
        <v>286</v>
      </c>
      <c r="B5240" s="163" t="s">
        <v>443</v>
      </c>
      <c r="C5240" s="164" t="s">
        <v>444</v>
      </c>
      <c r="D5240">
        <v>119.9</v>
      </c>
      <c r="E5240" s="4">
        <v>12666</v>
      </c>
      <c r="F5240">
        <f t="shared" si="162"/>
        <v>6</v>
      </c>
      <c r="G5240" s="6">
        <f t="shared" si="163"/>
        <v>2.4451266266449672</v>
      </c>
      <c r="H5240" s="4">
        <f>E5240*G5240*Inputs!$B$4/SUMPRODUCT($E$5:$E$6785,$G$5:$G$6785)</f>
        <v>14305.49043894729</v>
      </c>
    </row>
    <row r="5241" spans="1:8" x14ac:dyDescent="0.2">
      <c r="A5241" s="167" t="s">
        <v>286</v>
      </c>
      <c r="B5241" s="163" t="s">
        <v>445</v>
      </c>
      <c r="C5241" s="164" t="s">
        <v>446</v>
      </c>
      <c r="D5241">
        <v>110.9</v>
      </c>
      <c r="E5241" s="4">
        <v>9668</v>
      </c>
      <c r="F5241">
        <f t="shared" si="162"/>
        <v>5</v>
      </c>
      <c r="G5241" s="6">
        <f t="shared" si="163"/>
        <v>2.0447540826884101</v>
      </c>
      <c r="H5241" s="4">
        <f>E5241*G5241*Inputs!$B$4/SUMPRODUCT($E$5:$E$6785,$G$5:$G$6785)</f>
        <v>9131.4477508826494</v>
      </c>
    </row>
    <row r="5242" spans="1:8" x14ac:dyDescent="0.2">
      <c r="A5242" s="167" t="s">
        <v>286</v>
      </c>
      <c r="B5242" s="163" t="s">
        <v>447</v>
      </c>
      <c r="C5242" s="164" t="s">
        <v>448</v>
      </c>
      <c r="D5242">
        <v>118.1</v>
      </c>
      <c r="E5242" s="4">
        <v>5848</v>
      </c>
      <c r="F5242">
        <f t="shared" si="162"/>
        <v>6</v>
      </c>
      <c r="G5242" s="6">
        <f t="shared" si="163"/>
        <v>2.4451266266449672</v>
      </c>
      <c r="H5242" s="4">
        <f>E5242*G5242*Inputs!$B$4/SUMPRODUCT($E$5:$E$6785,$G$5:$G$6785)</f>
        <v>6604.9666893228932</v>
      </c>
    </row>
    <row r="5243" spans="1:8" x14ac:dyDescent="0.2">
      <c r="A5243" s="167" t="s">
        <v>286</v>
      </c>
      <c r="B5243" s="163" t="s">
        <v>449</v>
      </c>
      <c r="C5243" s="164" t="s">
        <v>450</v>
      </c>
      <c r="D5243">
        <v>77.7</v>
      </c>
      <c r="E5243" s="4">
        <v>10960</v>
      </c>
      <c r="F5243">
        <f t="shared" si="162"/>
        <v>3</v>
      </c>
      <c r="G5243" s="6">
        <f t="shared" si="163"/>
        <v>1.4299489790507947</v>
      </c>
      <c r="H5243" s="4">
        <f>E5243*G5243*Inputs!$B$4/SUMPRODUCT($E$5:$E$6785,$G$5:$G$6785)</f>
        <v>7239.2405668006568</v>
      </c>
    </row>
    <row r="5244" spans="1:8" x14ac:dyDescent="0.2">
      <c r="A5244" s="167" t="s">
        <v>286</v>
      </c>
      <c r="B5244" s="163" t="s">
        <v>451</v>
      </c>
      <c r="C5244" s="164" t="s">
        <v>452</v>
      </c>
      <c r="D5244">
        <v>96.3</v>
      </c>
      <c r="E5244" s="4">
        <v>5743</v>
      </c>
      <c r="F5244">
        <f t="shared" si="162"/>
        <v>4</v>
      </c>
      <c r="G5244" s="6">
        <f t="shared" si="163"/>
        <v>1.7099397688077311</v>
      </c>
      <c r="H5244" s="4">
        <f>E5244*G5244*Inputs!$B$4/SUMPRODUCT($E$5:$E$6785,$G$5:$G$6785)</f>
        <v>4536.088738950396</v>
      </c>
    </row>
    <row r="5245" spans="1:8" x14ac:dyDescent="0.2">
      <c r="A5245" s="167" t="s">
        <v>286</v>
      </c>
      <c r="B5245" s="163" t="s">
        <v>453</v>
      </c>
      <c r="C5245" s="164" t="s">
        <v>454</v>
      </c>
      <c r="D5245">
        <v>104</v>
      </c>
      <c r="E5245" s="4">
        <v>5521</v>
      </c>
      <c r="F5245">
        <f t="shared" si="162"/>
        <v>5</v>
      </c>
      <c r="G5245" s="6">
        <f t="shared" si="163"/>
        <v>2.0447540826884101</v>
      </c>
      <c r="H5245" s="4">
        <f>E5245*G5245*Inputs!$B$4/SUMPRODUCT($E$5:$E$6785,$G$5:$G$6785)</f>
        <v>5214.5969210408684</v>
      </c>
    </row>
    <row r="5246" spans="1:8" x14ac:dyDescent="0.2">
      <c r="A5246" s="167" t="s">
        <v>286</v>
      </c>
      <c r="B5246" s="163" t="s">
        <v>455</v>
      </c>
      <c r="C5246" s="164" t="s">
        <v>456</v>
      </c>
      <c r="D5246">
        <v>70.099999999999994</v>
      </c>
      <c r="E5246" s="4">
        <v>6261</v>
      </c>
      <c r="F5246">
        <f t="shared" si="162"/>
        <v>2</v>
      </c>
      <c r="G5246" s="6">
        <f t="shared" si="163"/>
        <v>1.195804741189294</v>
      </c>
      <c r="H5246" s="4">
        <f>E5246*G5246*Inputs!$B$4/SUMPRODUCT($E$5:$E$6785,$G$5:$G$6785)</f>
        <v>3458.3256637174177</v>
      </c>
    </row>
    <row r="5247" spans="1:8" x14ac:dyDescent="0.2">
      <c r="A5247" s="167" t="s">
        <v>286</v>
      </c>
      <c r="B5247" s="163" t="s">
        <v>457</v>
      </c>
      <c r="C5247" s="164" t="s">
        <v>458</v>
      </c>
      <c r="D5247">
        <v>141</v>
      </c>
      <c r="E5247" s="4">
        <v>5137</v>
      </c>
      <c r="F5247">
        <f t="shared" si="162"/>
        <v>8</v>
      </c>
      <c r="G5247" s="6">
        <f t="shared" si="163"/>
        <v>3.4964063234208851</v>
      </c>
      <c r="H5247" s="4">
        <f>E5247*G5247*Inputs!$B$4/SUMPRODUCT($E$5:$E$6785,$G$5:$G$6785)</f>
        <v>8296.4705414766358</v>
      </c>
    </row>
    <row r="5248" spans="1:8" x14ac:dyDescent="0.2">
      <c r="A5248" s="167" t="s">
        <v>286</v>
      </c>
      <c r="B5248" s="163" t="s">
        <v>459</v>
      </c>
      <c r="C5248" s="164" t="s">
        <v>460</v>
      </c>
      <c r="D5248">
        <v>146.4</v>
      </c>
      <c r="E5248" s="4">
        <v>5604</v>
      </c>
      <c r="F5248">
        <f t="shared" si="162"/>
        <v>8</v>
      </c>
      <c r="G5248" s="6">
        <f t="shared" si="163"/>
        <v>3.4964063234208851</v>
      </c>
      <c r="H5248" s="4">
        <f>E5248*G5248*Inputs!$B$4/SUMPRODUCT($E$5:$E$6785,$G$5:$G$6785)</f>
        <v>9050.6951361563297</v>
      </c>
    </row>
    <row r="5249" spans="1:8" x14ac:dyDescent="0.2">
      <c r="A5249" s="167" t="s">
        <v>286</v>
      </c>
      <c r="B5249" s="163" t="s">
        <v>461</v>
      </c>
      <c r="C5249" s="164" t="s">
        <v>462</v>
      </c>
      <c r="D5249">
        <v>73.099999999999994</v>
      </c>
      <c r="E5249" s="4">
        <v>6927</v>
      </c>
      <c r="F5249">
        <f t="shared" si="162"/>
        <v>2</v>
      </c>
      <c r="G5249" s="6">
        <f t="shared" si="163"/>
        <v>1.195804741189294</v>
      </c>
      <c r="H5249" s="4">
        <f>E5249*G5249*Inputs!$B$4/SUMPRODUCT($E$5:$E$6785,$G$5:$G$6785)</f>
        <v>3826.1973922010143</v>
      </c>
    </row>
    <row r="5250" spans="1:8" x14ac:dyDescent="0.2">
      <c r="A5250" s="167" t="s">
        <v>286</v>
      </c>
      <c r="B5250" s="163" t="s">
        <v>463</v>
      </c>
      <c r="C5250" s="164" t="s">
        <v>464</v>
      </c>
      <c r="D5250">
        <v>135.69999999999999</v>
      </c>
      <c r="E5250" s="4">
        <v>4996</v>
      </c>
      <c r="F5250">
        <f t="shared" si="162"/>
        <v>7</v>
      </c>
      <c r="G5250" s="6">
        <f t="shared" si="163"/>
        <v>2.9238940129502371</v>
      </c>
      <c r="H5250" s="4">
        <f>E5250*G5250*Inputs!$B$4/SUMPRODUCT($E$5:$E$6785,$G$5:$G$6785)</f>
        <v>6747.5477788164162</v>
      </c>
    </row>
    <row r="5251" spans="1:8" x14ac:dyDescent="0.2">
      <c r="A5251" s="167" t="s">
        <v>286</v>
      </c>
      <c r="B5251" s="163" t="s">
        <v>465</v>
      </c>
      <c r="C5251" s="164" t="s">
        <v>466</v>
      </c>
      <c r="D5251">
        <v>76.3</v>
      </c>
      <c r="E5251" s="4">
        <v>9964</v>
      </c>
      <c r="F5251">
        <f t="shared" si="162"/>
        <v>3</v>
      </c>
      <c r="G5251" s="6">
        <f t="shared" si="163"/>
        <v>1.4299489790507947</v>
      </c>
      <c r="H5251" s="4">
        <f>E5251*G5251*Inputs!$B$4/SUMPRODUCT($E$5:$E$6785,$G$5:$G$6785)</f>
        <v>6581.367975146145</v>
      </c>
    </row>
    <row r="5252" spans="1:8" x14ac:dyDescent="0.2">
      <c r="A5252" s="167" t="s">
        <v>286</v>
      </c>
      <c r="B5252" s="163" t="s">
        <v>467</v>
      </c>
      <c r="C5252" s="164" t="s">
        <v>468</v>
      </c>
      <c r="D5252">
        <v>175.6</v>
      </c>
      <c r="E5252" s="4">
        <v>6530</v>
      </c>
      <c r="F5252">
        <f t="shared" si="162"/>
        <v>10</v>
      </c>
      <c r="G5252" s="6">
        <f t="shared" si="163"/>
        <v>4.9996826525224378</v>
      </c>
      <c r="H5252" s="4">
        <f>E5252*G5252*Inputs!$B$4/SUMPRODUCT($E$5:$E$6785,$G$5:$G$6785)</f>
        <v>15080.562227122267</v>
      </c>
    </row>
    <row r="5253" spans="1:8" x14ac:dyDescent="0.2">
      <c r="A5253" s="167" t="s">
        <v>286</v>
      </c>
      <c r="B5253" s="163" t="s">
        <v>469</v>
      </c>
      <c r="C5253" s="164" t="s">
        <v>470</v>
      </c>
      <c r="D5253">
        <v>166.5</v>
      </c>
      <c r="E5253" s="4">
        <v>9053</v>
      </c>
      <c r="F5253">
        <f t="shared" si="162"/>
        <v>10</v>
      </c>
      <c r="G5253" s="6">
        <f t="shared" si="163"/>
        <v>4.9996826525224378</v>
      </c>
      <c r="H5253" s="4">
        <f>E5253*G5253*Inputs!$B$4/SUMPRODUCT($E$5:$E$6785,$G$5:$G$6785)</f>
        <v>20907.248061583141</v>
      </c>
    </row>
    <row r="5254" spans="1:8" x14ac:dyDescent="0.2">
      <c r="A5254" s="167" t="s">
        <v>286</v>
      </c>
      <c r="B5254" s="163" t="s">
        <v>471</v>
      </c>
      <c r="C5254" s="164" t="s">
        <v>472</v>
      </c>
      <c r="D5254">
        <v>131.5</v>
      </c>
      <c r="E5254" s="4">
        <v>7429</v>
      </c>
      <c r="F5254">
        <f t="shared" ref="F5254:F5317" si="164">VLOOKUP(D5254,$K$5:$L$15,2)</f>
        <v>7</v>
      </c>
      <c r="G5254" s="6">
        <f t="shared" ref="G5254:G5317" si="165">VLOOKUP(F5254,$L$5:$M$15,2,0)</f>
        <v>2.9238940129502371</v>
      </c>
      <c r="H5254" s="4">
        <f>E5254*G5254*Inputs!$B$4/SUMPRODUCT($E$5:$E$6785,$G$5:$G$6785)</f>
        <v>10033.533316418565</v>
      </c>
    </row>
    <row r="5255" spans="1:8" x14ac:dyDescent="0.2">
      <c r="A5255" s="167" t="s">
        <v>286</v>
      </c>
      <c r="B5255" s="163" t="s">
        <v>473</v>
      </c>
      <c r="C5255" s="164" t="s">
        <v>474</v>
      </c>
      <c r="D5255">
        <v>119.1</v>
      </c>
      <c r="E5255" s="4">
        <v>6761</v>
      </c>
      <c r="F5255">
        <f t="shared" si="164"/>
        <v>6</v>
      </c>
      <c r="G5255" s="6">
        <f t="shared" si="165"/>
        <v>2.4451266266449672</v>
      </c>
      <c r="H5255" s="4">
        <f>E5255*G5255*Inputs!$B$4/SUMPRODUCT($E$5:$E$6785,$G$5:$G$6785)</f>
        <v>7636.1456543283311</v>
      </c>
    </row>
    <row r="5256" spans="1:8" x14ac:dyDescent="0.2">
      <c r="A5256" s="167" t="s">
        <v>286</v>
      </c>
      <c r="B5256" s="163" t="s">
        <v>475</v>
      </c>
      <c r="C5256" s="164" t="s">
        <v>476</v>
      </c>
      <c r="D5256">
        <v>117.3</v>
      </c>
      <c r="E5256" s="4">
        <v>9357</v>
      </c>
      <c r="F5256">
        <f t="shared" si="164"/>
        <v>6</v>
      </c>
      <c r="G5256" s="6">
        <f t="shared" si="165"/>
        <v>2.4451266266449672</v>
      </c>
      <c r="H5256" s="4">
        <f>E5256*G5256*Inputs!$B$4/SUMPRODUCT($E$5:$E$6785,$G$5:$G$6785)</f>
        <v>10568.172590970298</v>
      </c>
    </row>
    <row r="5257" spans="1:8" x14ac:dyDescent="0.2">
      <c r="A5257" s="167" t="s">
        <v>286</v>
      </c>
      <c r="B5257" s="163" t="s">
        <v>477</v>
      </c>
      <c r="C5257" s="164" t="s">
        <v>478</v>
      </c>
      <c r="D5257">
        <v>89.3</v>
      </c>
      <c r="E5257" s="4">
        <v>5932</v>
      </c>
      <c r="F5257">
        <f t="shared" si="164"/>
        <v>4</v>
      </c>
      <c r="G5257" s="6">
        <f t="shared" si="165"/>
        <v>1.7099397688077311</v>
      </c>
      <c r="H5257" s="4">
        <f>E5257*G5257*Inputs!$B$4/SUMPRODUCT($E$5:$E$6785,$G$5:$G$6785)</f>
        <v>4685.3697369761012</v>
      </c>
    </row>
    <row r="5258" spans="1:8" x14ac:dyDescent="0.2">
      <c r="A5258" s="167" t="s">
        <v>286</v>
      </c>
      <c r="B5258" s="163" t="s">
        <v>479</v>
      </c>
      <c r="C5258" s="164" t="s">
        <v>480</v>
      </c>
      <c r="D5258">
        <v>72.8</v>
      </c>
      <c r="E5258" s="4">
        <v>6417</v>
      </c>
      <c r="F5258">
        <f t="shared" si="164"/>
        <v>2</v>
      </c>
      <c r="G5258" s="6">
        <f t="shared" si="165"/>
        <v>1.195804741189294</v>
      </c>
      <c r="H5258" s="4">
        <f>E5258*G5258*Inputs!$B$4/SUMPRODUCT($E$5:$E$6785,$G$5:$G$6785)</f>
        <v>3544.4938163351967</v>
      </c>
    </row>
    <row r="5259" spans="1:8" x14ac:dyDescent="0.2">
      <c r="A5259" s="167" t="s">
        <v>286</v>
      </c>
      <c r="B5259" s="163" t="s">
        <v>481</v>
      </c>
      <c r="C5259" s="164" t="s">
        <v>482</v>
      </c>
      <c r="D5259">
        <v>82.1</v>
      </c>
      <c r="E5259" s="4">
        <v>8690</v>
      </c>
      <c r="F5259">
        <f t="shared" si="164"/>
        <v>3</v>
      </c>
      <c r="G5259" s="6">
        <f t="shared" si="165"/>
        <v>1.4299489790507947</v>
      </c>
      <c r="H5259" s="4">
        <f>E5259*G5259*Inputs!$B$4/SUMPRODUCT($E$5:$E$6785,$G$5:$G$6785)</f>
        <v>5739.8723107205933</v>
      </c>
    </row>
    <row r="5260" spans="1:8" x14ac:dyDescent="0.2">
      <c r="A5260" s="167" t="s">
        <v>286</v>
      </c>
      <c r="B5260" s="163" t="s">
        <v>483</v>
      </c>
      <c r="C5260" s="164" t="s">
        <v>484</v>
      </c>
      <c r="D5260">
        <v>114.3</v>
      </c>
      <c r="E5260" s="4">
        <v>7136</v>
      </c>
      <c r="F5260">
        <f t="shared" si="164"/>
        <v>6</v>
      </c>
      <c r="G5260" s="6">
        <f t="shared" si="165"/>
        <v>2.4451266266449672</v>
      </c>
      <c r="H5260" s="4">
        <f>E5260*G5260*Inputs!$B$4/SUMPRODUCT($E$5:$E$6785,$G$5:$G$6785)</f>
        <v>8059.6857549603556</v>
      </c>
    </row>
    <row r="5261" spans="1:8" x14ac:dyDescent="0.2">
      <c r="A5261" s="167" t="s">
        <v>286</v>
      </c>
      <c r="B5261" s="163" t="s">
        <v>485</v>
      </c>
      <c r="C5261" s="164" t="s">
        <v>486</v>
      </c>
      <c r="D5261">
        <v>155.9</v>
      </c>
      <c r="E5261" s="4">
        <v>5625</v>
      </c>
      <c r="F5261">
        <f t="shared" si="164"/>
        <v>9</v>
      </c>
      <c r="G5261" s="6">
        <f t="shared" si="165"/>
        <v>4.1810192586709229</v>
      </c>
      <c r="H5261" s="4">
        <f>E5261*G5261*Inputs!$B$4/SUMPRODUCT($E$5:$E$6785,$G$5:$G$6785)</f>
        <v>10863.420926332932</v>
      </c>
    </row>
    <row r="5262" spans="1:8" x14ac:dyDescent="0.2">
      <c r="A5262" s="167" t="s">
        <v>286</v>
      </c>
      <c r="B5262" s="163" t="s">
        <v>487</v>
      </c>
      <c r="C5262" s="164" t="s">
        <v>488</v>
      </c>
      <c r="D5262">
        <v>89.7</v>
      </c>
      <c r="E5262" s="4">
        <v>8193</v>
      </c>
      <c r="F5262">
        <f t="shared" si="164"/>
        <v>4</v>
      </c>
      <c r="G5262" s="6">
        <f t="shared" si="165"/>
        <v>1.7099397688077311</v>
      </c>
      <c r="H5262" s="4">
        <f>E5262*G5262*Inputs!$B$4/SUMPRODUCT($E$5:$E$6785,$G$5:$G$6785)</f>
        <v>6471.2127874317594</v>
      </c>
    </row>
    <row r="5263" spans="1:8" x14ac:dyDescent="0.2">
      <c r="A5263" s="167" t="s">
        <v>286</v>
      </c>
      <c r="B5263" s="163" t="s">
        <v>489</v>
      </c>
      <c r="C5263" s="164" t="s">
        <v>490</v>
      </c>
      <c r="D5263">
        <v>128.19999999999999</v>
      </c>
      <c r="E5263" s="4">
        <v>10074</v>
      </c>
      <c r="F5263">
        <f t="shared" si="164"/>
        <v>7</v>
      </c>
      <c r="G5263" s="6">
        <f t="shared" si="165"/>
        <v>2.9238940129502371</v>
      </c>
      <c r="H5263" s="4">
        <f>E5263*G5263*Inputs!$B$4/SUMPRODUCT($E$5:$E$6785,$G$5:$G$6785)</f>
        <v>13605.843939911243</v>
      </c>
    </row>
    <row r="5264" spans="1:8" x14ac:dyDescent="0.2">
      <c r="A5264" s="167" t="s">
        <v>286</v>
      </c>
      <c r="B5264" s="163" t="s">
        <v>491</v>
      </c>
      <c r="C5264" s="164" t="s">
        <v>492</v>
      </c>
      <c r="D5264">
        <v>95.7</v>
      </c>
      <c r="E5264" s="4">
        <v>6933</v>
      </c>
      <c r="F5264">
        <f t="shared" si="164"/>
        <v>4</v>
      </c>
      <c r="G5264" s="6">
        <f t="shared" si="165"/>
        <v>1.7099397688077311</v>
      </c>
      <c r="H5264" s="4">
        <f>E5264*G5264*Inputs!$B$4/SUMPRODUCT($E$5:$E$6785,$G$5:$G$6785)</f>
        <v>5476.0061339270578</v>
      </c>
    </row>
    <row r="5265" spans="1:8" x14ac:dyDescent="0.2">
      <c r="A5265" s="167" t="s">
        <v>286</v>
      </c>
      <c r="B5265" s="163" t="s">
        <v>493</v>
      </c>
      <c r="C5265" s="164" t="s">
        <v>494</v>
      </c>
      <c r="D5265">
        <v>209.7</v>
      </c>
      <c r="E5265" s="4">
        <v>8778</v>
      </c>
      <c r="F5265">
        <f t="shared" si="164"/>
        <v>10</v>
      </c>
      <c r="G5265" s="6">
        <f t="shared" si="165"/>
        <v>4.9996826525224378</v>
      </c>
      <c r="H5265" s="4">
        <f>E5265*G5265*Inputs!$B$4/SUMPRODUCT($E$5:$E$6785,$G$5:$G$6785)</f>
        <v>20272.155471620106</v>
      </c>
    </row>
    <row r="5266" spans="1:8" x14ac:dyDescent="0.2">
      <c r="A5266" s="167" t="s">
        <v>286</v>
      </c>
      <c r="B5266" s="163" t="s">
        <v>495</v>
      </c>
      <c r="C5266" s="164" t="s">
        <v>496</v>
      </c>
      <c r="D5266">
        <v>85.4</v>
      </c>
      <c r="E5266" s="4">
        <v>6163</v>
      </c>
      <c r="F5266">
        <f t="shared" si="164"/>
        <v>3</v>
      </c>
      <c r="G5266" s="6">
        <f t="shared" si="165"/>
        <v>1.4299489790507947</v>
      </c>
      <c r="H5266" s="4">
        <f>E5266*G5266*Inputs!$B$4/SUMPRODUCT($E$5:$E$6785,$G$5:$G$6785)</f>
        <v>4070.7517895248579</v>
      </c>
    </row>
    <row r="5267" spans="1:8" x14ac:dyDescent="0.2">
      <c r="A5267" s="167" t="s">
        <v>286</v>
      </c>
      <c r="B5267" s="163" t="s">
        <v>497</v>
      </c>
      <c r="C5267" s="164" t="s">
        <v>498</v>
      </c>
      <c r="D5267">
        <v>142.30000000000001</v>
      </c>
      <c r="E5267" s="4">
        <v>6937</v>
      </c>
      <c r="F5267">
        <f t="shared" si="164"/>
        <v>8</v>
      </c>
      <c r="G5267" s="6">
        <f t="shared" si="165"/>
        <v>3.4964063234208851</v>
      </c>
      <c r="H5267" s="4">
        <f>E5267*G5267*Inputs!$B$4/SUMPRODUCT($E$5:$E$6785,$G$5:$G$6785)</f>
        <v>11203.546067008645</v>
      </c>
    </row>
    <row r="5268" spans="1:8" x14ac:dyDescent="0.2">
      <c r="A5268" s="167" t="s">
        <v>286</v>
      </c>
      <c r="B5268" s="163" t="s">
        <v>499</v>
      </c>
      <c r="C5268" s="164" t="s">
        <v>500</v>
      </c>
      <c r="D5268">
        <v>138.69999999999999</v>
      </c>
      <c r="E5268" s="4">
        <v>11792</v>
      </c>
      <c r="F5268">
        <f t="shared" si="164"/>
        <v>8</v>
      </c>
      <c r="G5268" s="6">
        <f t="shared" si="165"/>
        <v>3.4964063234208851</v>
      </c>
      <c r="H5268" s="4">
        <f>E5268*G5268*Inputs!$B$4/SUMPRODUCT($E$5:$E$6785,$G$5:$G$6785)</f>
        <v>19044.574776151934</v>
      </c>
    </row>
    <row r="5269" spans="1:8" x14ac:dyDescent="0.2">
      <c r="A5269" s="167" t="s">
        <v>286</v>
      </c>
      <c r="B5269" s="163" t="s">
        <v>501</v>
      </c>
      <c r="C5269" s="164" t="s">
        <v>502</v>
      </c>
      <c r="D5269">
        <v>128</v>
      </c>
      <c r="E5269" s="4">
        <v>10332</v>
      </c>
      <c r="F5269">
        <f t="shared" si="164"/>
        <v>7</v>
      </c>
      <c r="G5269" s="6">
        <f t="shared" si="165"/>
        <v>2.9238940129502371</v>
      </c>
      <c r="H5269" s="4">
        <f>E5269*G5269*Inputs!$B$4/SUMPRODUCT($E$5:$E$6785,$G$5:$G$6785)</f>
        <v>13954.296167079907</v>
      </c>
    </row>
    <row r="5270" spans="1:8" x14ac:dyDescent="0.2">
      <c r="A5270" s="167" t="s">
        <v>286</v>
      </c>
      <c r="B5270" s="163" t="s">
        <v>503</v>
      </c>
      <c r="C5270" s="164" t="s">
        <v>504</v>
      </c>
      <c r="D5270">
        <v>221.6</v>
      </c>
      <c r="E5270" s="4">
        <v>7107</v>
      </c>
      <c r="F5270">
        <f t="shared" si="164"/>
        <v>10</v>
      </c>
      <c r="G5270" s="6">
        <f t="shared" si="165"/>
        <v>4.9996826525224378</v>
      </c>
      <c r="H5270" s="4">
        <f>E5270*G5270*Inputs!$B$4/SUMPRODUCT($E$5:$E$6785,$G$5:$G$6785)</f>
        <v>16413.10195224471</v>
      </c>
    </row>
    <row r="5271" spans="1:8" x14ac:dyDescent="0.2">
      <c r="A5271" s="167" t="s">
        <v>286</v>
      </c>
      <c r="B5271" s="163" t="s">
        <v>505</v>
      </c>
      <c r="C5271" s="164" t="s">
        <v>506</v>
      </c>
      <c r="D5271">
        <v>179.3</v>
      </c>
      <c r="E5271" s="4">
        <v>6415</v>
      </c>
      <c r="F5271">
        <f t="shared" si="164"/>
        <v>10</v>
      </c>
      <c r="G5271" s="6">
        <f t="shared" si="165"/>
        <v>4.9996826525224378</v>
      </c>
      <c r="H5271" s="4">
        <f>E5271*G5271*Inputs!$B$4/SUMPRODUCT($E$5:$E$6785,$G$5:$G$6785)</f>
        <v>14814.978053137727</v>
      </c>
    </row>
    <row r="5272" spans="1:8" x14ac:dyDescent="0.2">
      <c r="A5272" s="167" t="s">
        <v>286</v>
      </c>
      <c r="B5272" s="163" t="s">
        <v>507</v>
      </c>
      <c r="C5272" s="164" t="s">
        <v>508</v>
      </c>
      <c r="D5272">
        <v>142.19999999999999</v>
      </c>
      <c r="E5272" s="4">
        <v>9281</v>
      </c>
      <c r="F5272">
        <f t="shared" si="164"/>
        <v>8</v>
      </c>
      <c r="G5272" s="6">
        <f t="shared" si="165"/>
        <v>3.4964063234208851</v>
      </c>
      <c r="H5272" s="4">
        <f>E5272*G5272*Inputs!$B$4/SUMPRODUCT($E$5:$E$6785,$G$5:$G$6785)</f>
        <v>14989.204418034777</v>
      </c>
    </row>
    <row r="5273" spans="1:8" x14ac:dyDescent="0.2">
      <c r="A5273" s="167" t="s">
        <v>286</v>
      </c>
      <c r="B5273" s="163" t="s">
        <v>509</v>
      </c>
      <c r="C5273" s="164" t="s">
        <v>510</v>
      </c>
      <c r="D5273">
        <v>194.2</v>
      </c>
      <c r="E5273" s="4">
        <v>9276</v>
      </c>
      <c r="F5273">
        <f t="shared" si="164"/>
        <v>10</v>
      </c>
      <c r="G5273" s="6">
        <f t="shared" si="165"/>
        <v>4.9996826525224378</v>
      </c>
      <c r="H5273" s="4">
        <f>E5273*G5273*Inputs!$B$4/SUMPRODUCT($E$5:$E$6785,$G$5:$G$6785)</f>
        <v>21422.250416353167</v>
      </c>
    </row>
    <row r="5274" spans="1:8" x14ac:dyDescent="0.2">
      <c r="A5274" s="167" t="s">
        <v>286</v>
      </c>
      <c r="B5274" s="163" t="s">
        <v>511</v>
      </c>
      <c r="C5274" s="164" t="s">
        <v>512</v>
      </c>
      <c r="D5274">
        <v>72.7</v>
      </c>
      <c r="E5274" s="4">
        <v>7832</v>
      </c>
      <c r="F5274">
        <f t="shared" si="164"/>
        <v>2</v>
      </c>
      <c r="G5274" s="6">
        <f t="shared" si="165"/>
        <v>1.195804741189294</v>
      </c>
      <c r="H5274" s="4">
        <f>E5274*G5274*Inputs!$B$4/SUMPRODUCT($E$5:$E$6785,$G$5:$G$6785)</f>
        <v>4326.0831493746709</v>
      </c>
    </row>
    <row r="5275" spans="1:8" x14ac:dyDescent="0.2">
      <c r="A5275" s="167" t="s">
        <v>286</v>
      </c>
      <c r="B5275" s="163" t="s">
        <v>513</v>
      </c>
      <c r="C5275" s="164" t="s">
        <v>514</v>
      </c>
      <c r="D5275">
        <v>88.1</v>
      </c>
      <c r="E5275" s="4">
        <v>7481</v>
      </c>
      <c r="F5275">
        <f t="shared" si="164"/>
        <v>4</v>
      </c>
      <c r="G5275" s="6">
        <f t="shared" si="165"/>
        <v>1.7099397688077311</v>
      </c>
      <c r="H5275" s="4">
        <f>E5275*G5275*Inputs!$B$4/SUMPRODUCT($E$5:$E$6785,$G$5:$G$6785)</f>
        <v>5908.8420435465623</v>
      </c>
    </row>
    <row r="5276" spans="1:8" x14ac:dyDescent="0.2">
      <c r="A5276" s="167" t="s">
        <v>286</v>
      </c>
      <c r="B5276" s="163" t="s">
        <v>515</v>
      </c>
      <c r="C5276" s="164" t="s">
        <v>7065</v>
      </c>
      <c r="D5276">
        <v>111.8</v>
      </c>
      <c r="E5276" s="4">
        <v>7427</v>
      </c>
      <c r="F5276">
        <f t="shared" si="164"/>
        <v>6</v>
      </c>
      <c r="G5276" s="6">
        <f t="shared" si="165"/>
        <v>2.4451266266449672</v>
      </c>
      <c r="H5276" s="4">
        <f>E5276*G5276*Inputs!$B$4/SUMPRODUCT($E$5:$E$6785,$G$5:$G$6785)</f>
        <v>8388.3528730508078</v>
      </c>
    </row>
    <row r="5277" spans="1:8" x14ac:dyDescent="0.2">
      <c r="A5277" s="167" t="s">
        <v>286</v>
      </c>
      <c r="B5277" s="163" t="s">
        <v>7066</v>
      </c>
      <c r="C5277" s="164" t="s">
        <v>7067</v>
      </c>
      <c r="D5277">
        <v>98.7</v>
      </c>
      <c r="E5277" s="4">
        <v>5750</v>
      </c>
      <c r="F5277">
        <f t="shared" si="164"/>
        <v>4</v>
      </c>
      <c r="G5277" s="6">
        <f t="shared" si="165"/>
        <v>1.7099397688077311</v>
      </c>
      <c r="H5277" s="4">
        <f>E5277*G5277*Inputs!$B$4/SUMPRODUCT($E$5:$E$6785,$G$5:$G$6785)</f>
        <v>4541.6176648032006</v>
      </c>
    </row>
    <row r="5278" spans="1:8" x14ac:dyDescent="0.2">
      <c r="A5278" s="167" t="s">
        <v>286</v>
      </c>
      <c r="B5278" s="163" t="s">
        <v>7068</v>
      </c>
      <c r="C5278" s="164" t="s">
        <v>7069</v>
      </c>
      <c r="D5278">
        <v>93.1</v>
      </c>
      <c r="E5278" s="4">
        <v>6747</v>
      </c>
      <c r="F5278">
        <f t="shared" si="164"/>
        <v>4</v>
      </c>
      <c r="G5278" s="6">
        <f t="shared" si="165"/>
        <v>1.7099397688077311</v>
      </c>
      <c r="H5278" s="4">
        <f>E5278*G5278*Inputs!$B$4/SUMPRODUCT($E$5:$E$6785,$G$5:$G$6785)</f>
        <v>5329.0946755525547</v>
      </c>
    </row>
    <row r="5279" spans="1:8" x14ac:dyDescent="0.2">
      <c r="A5279" s="167" t="s">
        <v>286</v>
      </c>
      <c r="B5279" s="163" t="s">
        <v>7070</v>
      </c>
      <c r="C5279" s="164" t="s">
        <v>7071</v>
      </c>
      <c r="D5279">
        <v>96.9</v>
      </c>
      <c r="E5279" s="4">
        <v>5275</v>
      </c>
      <c r="F5279">
        <f t="shared" si="164"/>
        <v>4</v>
      </c>
      <c r="G5279" s="6">
        <f t="shared" si="165"/>
        <v>1.7099397688077311</v>
      </c>
      <c r="H5279" s="4">
        <f>E5279*G5279*Inputs!$B$4/SUMPRODUCT($E$5:$E$6785,$G$5:$G$6785)</f>
        <v>4166.4405533629351</v>
      </c>
    </row>
    <row r="5280" spans="1:8" x14ac:dyDescent="0.2">
      <c r="A5280" s="167" t="s">
        <v>286</v>
      </c>
      <c r="B5280" s="163" t="s">
        <v>7072</v>
      </c>
      <c r="C5280" s="164" t="s">
        <v>7073</v>
      </c>
      <c r="D5280">
        <v>74.5</v>
      </c>
      <c r="E5280" s="4">
        <v>8476</v>
      </c>
      <c r="F5280">
        <f t="shared" si="164"/>
        <v>3</v>
      </c>
      <c r="G5280" s="6">
        <f t="shared" si="165"/>
        <v>1.4299489790507947</v>
      </c>
      <c r="H5280" s="4">
        <f>E5280*G5280*Inputs!$B$4/SUMPRODUCT($E$5:$E$6785,$G$5:$G$6785)</f>
        <v>5598.5221755659086</v>
      </c>
    </row>
    <row r="5281" spans="1:8" x14ac:dyDescent="0.2">
      <c r="A5281" s="167" t="s">
        <v>286</v>
      </c>
      <c r="B5281" s="163" t="s">
        <v>7074</v>
      </c>
      <c r="C5281" s="164" t="s">
        <v>7075</v>
      </c>
      <c r="D5281">
        <v>72.5</v>
      </c>
      <c r="E5281" s="4">
        <v>9004</v>
      </c>
      <c r="F5281">
        <f t="shared" si="164"/>
        <v>2</v>
      </c>
      <c r="G5281" s="6">
        <f t="shared" si="165"/>
        <v>1.195804741189294</v>
      </c>
      <c r="H5281" s="4">
        <f>E5281*G5281*Inputs!$B$4/SUMPRODUCT($E$5:$E$6785,$G$5:$G$6785)</f>
        <v>4973.4490139133723</v>
      </c>
    </row>
    <row r="5282" spans="1:8" x14ac:dyDescent="0.2">
      <c r="A5282" s="167" t="s">
        <v>286</v>
      </c>
      <c r="B5282" s="163" t="s">
        <v>7076</v>
      </c>
      <c r="C5282" s="164" t="s">
        <v>7077</v>
      </c>
      <c r="D5282">
        <v>113.7</v>
      </c>
      <c r="E5282" s="4">
        <v>7897</v>
      </c>
      <c r="F5282">
        <f t="shared" si="164"/>
        <v>6</v>
      </c>
      <c r="G5282" s="6">
        <f t="shared" si="165"/>
        <v>2.4451266266449672</v>
      </c>
      <c r="H5282" s="4">
        <f>E5282*G5282*Inputs!$B$4/SUMPRODUCT($E$5:$E$6785,$G$5:$G$6785)</f>
        <v>8919.1897991762798</v>
      </c>
    </row>
    <row r="5283" spans="1:8" x14ac:dyDescent="0.2">
      <c r="A5283" s="167" t="s">
        <v>286</v>
      </c>
      <c r="B5283" s="163" t="s">
        <v>7078</v>
      </c>
      <c r="C5283" s="164" t="s">
        <v>7079</v>
      </c>
      <c r="D5283">
        <v>133.9</v>
      </c>
      <c r="E5283" s="4">
        <v>9948</v>
      </c>
      <c r="F5283">
        <f t="shared" si="164"/>
        <v>7</v>
      </c>
      <c r="G5283" s="6">
        <f t="shared" si="165"/>
        <v>2.9238940129502371</v>
      </c>
      <c r="H5283" s="4">
        <f>E5283*G5283*Inputs!$B$4/SUMPRODUCT($E$5:$E$6785,$G$5:$G$6785)</f>
        <v>13435.669596410269</v>
      </c>
    </row>
    <row r="5284" spans="1:8" x14ac:dyDescent="0.2">
      <c r="A5284" s="167" t="s">
        <v>286</v>
      </c>
      <c r="B5284" s="163" t="s">
        <v>7080</v>
      </c>
      <c r="C5284" s="164" t="s">
        <v>12459</v>
      </c>
      <c r="D5284">
        <v>123.2</v>
      </c>
      <c r="E5284" s="4">
        <v>10129</v>
      </c>
      <c r="F5284">
        <f t="shared" si="164"/>
        <v>6</v>
      </c>
      <c r="G5284" s="6">
        <f t="shared" si="165"/>
        <v>2.4451266266449672</v>
      </c>
      <c r="H5284" s="4">
        <f>E5284*G5284*Inputs!$B$4/SUMPRODUCT($E$5:$E$6785,$G$5:$G$6785)</f>
        <v>11440.100478138096</v>
      </c>
    </row>
    <row r="5285" spans="1:8" x14ac:dyDescent="0.2">
      <c r="A5285" s="167" t="s">
        <v>286</v>
      </c>
      <c r="B5285" s="163" t="s">
        <v>12460</v>
      </c>
      <c r="C5285" s="164" t="s">
        <v>12461</v>
      </c>
      <c r="D5285">
        <v>134.69999999999999</v>
      </c>
      <c r="E5285" s="4">
        <v>8164</v>
      </c>
      <c r="F5285">
        <f t="shared" si="164"/>
        <v>7</v>
      </c>
      <c r="G5285" s="6">
        <f t="shared" si="165"/>
        <v>2.9238940129502371</v>
      </c>
      <c r="H5285" s="4">
        <f>E5285*G5285*Inputs!$B$4/SUMPRODUCT($E$5:$E$6785,$G$5:$G$6785)</f>
        <v>11026.216986840915</v>
      </c>
    </row>
    <row r="5286" spans="1:8" x14ac:dyDescent="0.2">
      <c r="A5286" s="167" t="s">
        <v>286</v>
      </c>
      <c r="B5286" s="163" t="s">
        <v>12462</v>
      </c>
      <c r="C5286" s="164" t="s">
        <v>12463</v>
      </c>
      <c r="D5286">
        <v>144.4</v>
      </c>
      <c r="E5286" s="4">
        <v>6923</v>
      </c>
      <c r="F5286">
        <f t="shared" si="164"/>
        <v>8</v>
      </c>
      <c r="G5286" s="6">
        <f t="shared" si="165"/>
        <v>3.4964063234208851</v>
      </c>
      <c r="H5286" s="4">
        <f>E5286*G5286*Inputs!$B$4/SUMPRODUCT($E$5:$E$6785,$G$5:$G$6785)</f>
        <v>11180.935479587843</v>
      </c>
    </row>
    <row r="5287" spans="1:8" x14ac:dyDescent="0.2">
      <c r="A5287" s="167" t="s">
        <v>286</v>
      </c>
      <c r="B5287" s="163" t="s">
        <v>12464</v>
      </c>
      <c r="C5287" s="164" t="s">
        <v>12465</v>
      </c>
      <c r="D5287">
        <v>146.19999999999999</v>
      </c>
      <c r="E5287" s="4">
        <v>5108</v>
      </c>
      <c r="F5287">
        <f t="shared" si="164"/>
        <v>8</v>
      </c>
      <c r="G5287" s="6">
        <f t="shared" si="165"/>
        <v>3.4964063234208851</v>
      </c>
      <c r="H5287" s="4">
        <f>E5287*G5287*Inputs!$B$4/SUMPRODUCT($E$5:$E$6785,$G$5:$G$6785)</f>
        <v>8249.6343246763972</v>
      </c>
    </row>
    <row r="5288" spans="1:8" x14ac:dyDescent="0.2">
      <c r="A5288" s="167" t="s">
        <v>286</v>
      </c>
      <c r="B5288" s="163" t="s">
        <v>12466</v>
      </c>
      <c r="C5288" s="164" t="s">
        <v>12467</v>
      </c>
      <c r="D5288">
        <v>110.4</v>
      </c>
      <c r="E5288" s="4">
        <v>5736</v>
      </c>
      <c r="F5288">
        <f t="shared" si="164"/>
        <v>5</v>
      </c>
      <c r="G5288" s="6">
        <f t="shared" si="165"/>
        <v>2.0447540826884101</v>
      </c>
      <c r="H5288" s="4">
        <f>E5288*G5288*Inputs!$B$4/SUMPRODUCT($E$5:$E$6785,$G$5:$G$6785)</f>
        <v>5417.6649047437813</v>
      </c>
    </row>
    <row r="5289" spans="1:8" x14ac:dyDescent="0.2">
      <c r="A5289" s="167" t="s">
        <v>286</v>
      </c>
      <c r="B5289" s="163" t="s">
        <v>12468</v>
      </c>
      <c r="C5289" s="164" t="s">
        <v>12469</v>
      </c>
      <c r="D5289">
        <v>81.8</v>
      </c>
      <c r="E5289" s="4">
        <v>6300</v>
      </c>
      <c r="F5289">
        <f t="shared" si="164"/>
        <v>3</v>
      </c>
      <c r="G5289" s="6">
        <f t="shared" si="165"/>
        <v>1.4299489790507947</v>
      </c>
      <c r="H5289" s="4">
        <f>E5289*G5289*Inputs!$B$4/SUMPRODUCT($E$5:$E$6785,$G$5:$G$6785)</f>
        <v>4161.2422966098666</v>
      </c>
    </row>
    <row r="5290" spans="1:8" x14ac:dyDescent="0.2">
      <c r="A5290" s="167" t="s">
        <v>286</v>
      </c>
      <c r="B5290" s="163" t="s">
        <v>12470</v>
      </c>
      <c r="C5290" s="164" t="s">
        <v>12471</v>
      </c>
      <c r="D5290">
        <v>111.8</v>
      </c>
      <c r="E5290" s="4">
        <v>7191</v>
      </c>
      <c r="F5290">
        <f t="shared" si="164"/>
        <v>6</v>
      </c>
      <c r="G5290" s="6">
        <f t="shared" si="165"/>
        <v>2.4451266266449672</v>
      </c>
      <c r="H5290" s="4">
        <f>E5290*G5290*Inputs!$B$4/SUMPRODUCT($E$5:$E$6785,$G$5:$G$6785)</f>
        <v>8121.8049697197202</v>
      </c>
    </row>
    <row r="5291" spans="1:8" x14ac:dyDescent="0.2">
      <c r="A5291" s="167" t="s">
        <v>286</v>
      </c>
      <c r="B5291" s="163" t="s">
        <v>12472</v>
      </c>
      <c r="C5291" s="164" t="s">
        <v>6529</v>
      </c>
      <c r="D5291">
        <v>93.3</v>
      </c>
      <c r="E5291" s="4">
        <v>5437</v>
      </c>
      <c r="F5291">
        <f t="shared" si="164"/>
        <v>4</v>
      </c>
      <c r="G5291" s="6">
        <f t="shared" si="165"/>
        <v>1.7099397688077311</v>
      </c>
      <c r="H5291" s="4">
        <f>E5291*G5291*Inputs!$B$4/SUMPRODUCT($E$5:$E$6785,$G$5:$G$6785)</f>
        <v>4294.3956945278251</v>
      </c>
    </row>
    <row r="5292" spans="1:8" x14ac:dyDescent="0.2">
      <c r="A5292" s="167" t="s">
        <v>286</v>
      </c>
      <c r="B5292" s="163" t="s">
        <v>6530</v>
      </c>
      <c r="C5292" s="164" t="s">
        <v>6531</v>
      </c>
      <c r="D5292">
        <v>77.400000000000006</v>
      </c>
      <c r="E5292" s="4">
        <v>5759</v>
      </c>
      <c r="F5292">
        <f t="shared" si="164"/>
        <v>3</v>
      </c>
      <c r="G5292" s="6">
        <f t="shared" si="165"/>
        <v>1.4299489790507947</v>
      </c>
      <c r="H5292" s="4">
        <f>E5292*G5292*Inputs!$B$4/SUMPRODUCT($E$5:$E$6785,$G$5:$G$6785)</f>
        <v>3803.9038708216221</v>
      </c>
    </row>
    <row r="5293" spans="1:8" x14ac:dyDescent="0.2">
      <c r="A5293" s="167" t="s">
        <v>286</v>
      </c>
      <c r="B5293" s="163" t="s">
        <v>6532</v>
      </c>
      <c r="C5293" s="164" t="s">
        <v>6533</v>
      </c>
      <c r="D5293">
        <v>62</v>
      </c>
      <c r="E5293" s="4">
        <v>6317</v>
      </c>
      <c r="F5293">
        <f t="shared" si="164"/>
        <v>2</v>
      </c>
      <c r="G5293" s="6">
        <f t="shared" si="165"/>
        <v>1.195804741189294</v>
      </c>
      <c r="H5293" s="4">
        <f>E5293*G5293*Inputs!$B$4/SUMPRODUCT($E$5:$E$6785,$G$5:$G$6785)</f>
        <v>3489.2578210673896</v>
      </c>
    </row>
    <row r="5294" spans="1:8" x14ac:dyDescent="0.2">
      <c r="A5294" s="167" t="s">
        <v>286</v>
      </c>
      <c r="B5294" s="163" t="s">
        <v>6534</v>
      </c>
      <c r="C5294" s="164" t="s">
        <v>6535</v>
      </c>
      <c r="D5294">
        <v>86.5</v>
      </c>
      <c r="E5294" s="4">
        <v>7270</v>
      </c>
      <c r="F5294">
        <f t="shared" si="164"/>
        <v>3</v>
      </c>
      <c r="G5294" s="6">
        <f t="shared" si="165"/>
        <v>1.4299489790507947</v>
      </c>
      <c r="H5294" s="4">
        <f>E5294*G5294*Inputs!$B$4/SUMPRODUCT($E$5:$E$6785,$G$5:$G$6785)</f>
        <v>4801.9415073577347</v>
      </c>
    </row>
    <row r="5295" spans="1:8" x14ac:dyDescent="0.2">
      <c r="A5295" s="167" t="s">
        <v>286</v>
      </c>
      <c r="B5295" s="163" t="s">
        <v>6536</v>
      </c>
      <c r="C5295" s="164" t="s">
        <v>6537</v>
      </c>
      <c r="D5295">
        <v>89.4</v>
      </c>
      <c r="E5295" s="4">
        <v>5933</v>
      </c>
      <c r="F5295">
        <f t="shared" si="164"/>
        <v>4</v>
      </c>
      <c r="G5295" s="6">
        <f t="shared" si="165"/>
        <v>1.7099397688077311</v>
      </c>
      <c r="H5295" s="4">
        <f>E5295*G5295*Inputs!$B$4/SUMPRODUCT($E$5:$E$6785,$G$5:$G$6785)</f>
        <v>4686.1595835265016</v>
      </c>
    </row>
    <row r="5296" spans="1:8" x14ac:dyDescent="0.2">
      <c r="A5296" s="167" t="s">
        <v>286</v>
      </c>
      <c r="B5296" s="163" t="s">
        <v>6538</v>
      </c>
      <c r="C5296" s="164" t="s">
        <v>6539</v>
      </c>
      <c r="D5296">
        <v>129.6</v>
      </c>
      <c r="E5296" s="4">
        <v>5676</v>
      </c>
      <c r="F5296">
        <f t="shared" si="164"/>
        <v>7</v>
      </c>
      <c r="G5296" s="6">
        <f t="shared" si="165"/>
        <v>2.9238940129502371</v>
      </c>
      <c r="H5296" s="4">
        <f>E5296*G5296*Inputs!$B$4/SUMPRODUCT($E$5:$E$6785,$G$5:$G$6785)</f>
        <v>7665.9489977105632</v>
      </c>
    </row>
    <row r="5297" spans="1:8" x14ac:dyDescent="0.2">
      <c r="A5297" s="167" t="s">
        <v>286</v>
      </c>
      <c r="B5297" s="163" t="s">
        <v>6540</v>
      </c>
      <c r="C5297" s="164" t="s">
        <v>6541</v>
      </c>
      <c r="D5297">
        <v>125.1</v>
      </c>
      <c r="E5297" s="4">
        <v>5413</v>
      </c>
      <c r="F5297">
        <f t="shared" si="164"/>
        <v>7</v>
      </c>
      <c r="G5297" s="6">
        <f t="shared" si="165"/>
        <v>2.9238940129502371</v>
      </c>
      <c r="H5297" s="4">
        <f>E5297*G5297*Inputs!$B$4/SUMPRODUCT($E$5:$E$6785,$G$5:$G$6785)</f>
        <v>7310.7438204029741</v>
      </c>
    </row>
    <row r="5298" spans="1:8" x14ac:dyDescent="0.2">
      <c r="A5298" s="167" t="s">
        <v>286</v>
      </c>
      <c r="B5298" s="163" t="s">
        <v>6542</v>
      </c>
      <c r="C5298" s="164" t="s">
        <v>6543</v>
      </c>
      <c r="D5298">
        <v>97.7</v>
      </c>
      <c r="E5298" s="4">
        <v>6248</v>
      </c>
      <c r="F5298">
        <f t="shared" si="164"/>
        <v>4</v>
      </c>
      <c r="G5298" s="6">
        <f t="shared" si="165"/>
        <v>1.7099397688077311</v>
      </c>
      <c r="H5298" s="4">
        <f>E5298*G5298*Inputs!$B$4/SUMPRODUCT($E$5:$E$6785,$G$5:$G$6785)</f>
        <v>4934.961246902677</v>
      </c>
    </row>
    <row r="5299" spans="1:8" x14ac:dyDescent="0.2">
      <c r="A5299" s="167" t="s">
        <v>286</v>
      </c>
      <c r="B5299" s="163" t="s">
        <v>6544</v>
      </c>
      <c r="C5299" s="164" t="s">
        <v>6545</v>
      </c>
      <c r="D5299">
        <v>100.2</v>
      </c>
      <c r="E5299" s="4">
        <v>7292</v>
      </c>
      <c r="F5299">
        <f t="shared" si="164"/>
        <v>5</v>
      </c>
      <c r="G5299" s="6">
        <f t="shared" si="165"/>
        <v>2.0447540826884101</v>
      </c>
      <c r="H5299" s="4">
        <f>E5299*G5299*Inputs!$B$4/SUMPRODUCT($E$5:$E$6785,$G$5:$G$6785)</f>
        <v>6887.3104054030091</v>
      </c>
    </row>
    <row r="5300" spans="1:8" x14ac:dyDescent="0.2">
      <c r="A5300" s="167" t="s">
        <v>286</v>
      </c>
      <c r="B5300" s="163" t="s">
        <v>6546</v>
      </c>
      <c r="C5300" s="164" t="s">
        <v>6547</v>
      </c>
      <c r="D5300">
        <v>77.599999999999994</v>
      </c>
      <c r="E5300" s="4">
        <v>5739</v>
      </c>
      <c r="F5300">
        <f t="shared" si="164"/>
        <v>3</v>
      </c>
      <c r="G5300" s="6">
        <f t="shared" si="165"/>
        <v>1.4299489790507947</v>
      </c>
      <c r="H5300" s="4">
        <f>E5300*G5300*Inputs!$B$4/SUMPRODUCT($E$5:$E$6785,$G$5:$G$6785)</f>
        <v>3790.6935778165112</v>
      </c>
    </row>
    <row r="5301" spans="1:8" x14ac:dyDescent="0.2">
      <c r="A5301" s="167" t="s">
        <v>286</v>
      </c>
      <c r="B5301" s="163" t="s">
        <v>6548</v>
      </c>
      <c r="C5301" s="164" t="s">
        <v>6549</v>
      </c>
      <c r="D5301">
        <v>71.5</v>
      </c>
      <c r="E5301" s="4">
        <v>8298</v>
      </c>
      <c r="F5301">
        <f t="shared" si="164"/>
        <v>2</v>
      </c>
      <c r="G5301" s="6">
        <f t="shared" si="165"/>
        <v>1.195804741189294</v>
      </c>
      <c r="H5301" s="4">
        <f>E5301*G5301*Inputs!$B$4/SUMPRODUCT($E$5:$E$6785,$G$5:$G$6785)</f>
        <v>4583.4828873226534</v>
      </c>
    </row>
    <row r="5302" spans="1:8" x14ac:dyDescent="0.2">
      <c r="A5302" s="167" t="s">
        <v>286</v>
      </c>
      <c r="B5302" s="163" t="s">
        <v>6550</v>
      </c>
      <c r="C5302" s="164" t="s">
        <v>6551</v>
      </c>
      <c r="D5302">
        <v>100.1</v>
      </c>
      <c r="E5302" s="4">
        <v>7132</v>
      </c>
      <c r="F5302">
        <f t="shared" si="164"/>
        <v>5</v>
      </c>
      <c r="G5302" s="6">
        <f t="shared" si="165"/>
        <v>2.0447540826884101</v>
      </c>
      <c r="H5302" s="4">
        <f>E5302*G5302*Inputs!$B$4/SUMPRODUCT($E$5:$E$6785,$G$5:$G$6785)</f>
        <v>6736.1900454380502</v>
      </c>
    </row>
    <row r="5303" spans="1:8" x14ac:dyDescent="0.2">
      <c r="A5303" s="167" t="s">
        <v>286</v>
      </c>
      <c r="B5303" s="163" t="s">
        <v>6552</v>
      </c>
      <c r="C5303" s="164" t="s">
        <v>6553</v>
      </c>
      <c r="D5303">
        <v>117.1</v>
      </c>
      <c r="E5303" s="4">
        <v>6783</v>
      </c>
      <c r="F5303">
        <f t="shared" si="164"/>
        <v>6</v>
      </c>
      <c r="G5303" s="6">
        <f t="shared" si="165"/>
        <v>2.4451266266449672</v>
      </c>
      <c r="H5303" s="4">
        <f>E5303*G5303*Inputs!$B$4/SUMPRODUCT($E$5:$E$6785,$G$5:$G$6785)</f>
        <v>7660.9933402320748</v>
      </c>
    </row>
    <row r="5304" spans="1:8" x14ac:dyDescent="0.2">
      <c r="A5304" s="167" t="s">
        <v>286</v>
      </c>
      <c r="B5304" s="163" t="s">
        <v>6554</v>
      </c>
      <c r="C5304" s="164" t="s">
        <v>607</v>
      </c>
      <c r="D5304">
        <v>97.8</v>
      </c>
      <c r="E5304" s="4">
        <v>5321</v>
      </c>
      <c r="F5304">
        <f t="shared" si="164"/>
        <v>4</v>
      </c>
      <c r="G5304" s="6">
        <f t="shared" si="165"/>
        <v>1.7099397688077311</v>
      </c>
      <c r="H5304" s="4">
        <f>E5304*G5304*Inputs!$B$4/SUMPRODUCT($E$5:$E$6785,$G$5:$G$6785)</f>
        <v>4202.7734946813607</v>
      </c>
    </row>
    <row r="5305" spans="1:8" x14ac:dyDescent="0.2">
      <c r="A5305" s="167" t="s">
        <v>286</v>
      </c>
      <c r="B5305" s="163" t="s">
        <v>608</v>
      </c>
      <c r="C5305" s="164" t="s">
        <v>609</v>
      </c>
      <c r="D5305">
        <v>114.7</v>
      </c>
      <c r="E5305" s="4">
        <v>6469</v>
      </c>
      <c r="F5305">
        <f t="shared" si="164"/>
        <v>6</v>
      </c>
      <c r="G5305" s="6">
        <f t="shared" si="165"/>
        <v>2.4451266266449672</v>
      </c>
      <c r="H5305" s="4">
        <f>E5305*G5305*Inputs!$B$4/SUMPRODUCT($E$5:$E$6785,$G$5:$G$6785)</f>
        <v>7306.3490959695273</v>
      </c>
    </row>
    <row r="5306" spans="1:8" x14ac:dyDescent="0.2">
      <c r="A5306" s="167" t="s">
        <v>286</v>
      </c>
      <c r="B5306" s="163" t="s">
        <v>610</v>
      </c>
      <c r="C5306" s="164" t="s">
        <v>611</v>
      </c>
      <c r="D5306">
        <v>84.1</v>
      </c>
      <c r="E5306" s="4">
        <v>6902</v>
      </c>
      <c r="F5306">
        <f t="shared" si="164"/>
        <v>3</v>
      </c>
      <c r="G5306" s="6">
        <f t="shared" si="165"/>
        <v>1.4299489790507947</v>
      </c>
      <c r="H5306" s="4">
        <f>E5306*G5306*Inputs!$B$4/SUMPRODUCT($E$5:$E$6785,$G$5:$G$6785)</f>
        <v>4558.8721160636978</v>
      </c>
    </row>
    <row r="5307" spans="1:8" x14ac:dyDescent="0.2">
      <c r="A5307" s="167" t="s">
        <v>286</v>
      </c>
      <c r="B5307" s="163" t="s">
        <v>612</v>
      </c>
      <c r="C5307" s="164" t="s">
        <v>613</v>
      </c>
      <c r="D5307">
        <v>138.5</v>
      </c>
      <c r="E5307" s="4">
        <v>6360</v>
      </c>
      <c r="F5307">
        <f t="shared" si="164"/>
        <v>8</v>
      </c>
      <c r="G5307" s="6">
        <f t="shared" si="165"/>
        <v>3.4964063234208851</v>
      </c>
      <c r="H5307" s="4">
        <f>E5307*G5307*Inputs!$B$4/SUMPRODUCT($E$5:$E$6785,$G$5:$G$6785)</f>
        <v>10271.666856879774</v>
      </c>
    </row>
    <row r="5308" spans="1:8" x14ac:dyDescent="0.2">
      <c r="A5308" s="167" t="s">
        <v>286</v>
      </c>
      <c r="B5308" s="163" t="s">
        <v>614</v>
      </c>
      <c r="C5308" s="164" t="s">
        <v>615</v>
      </c>
      <c r="D5308">
        <v>68.3</v>
      </c>
      <c r="E5308" s="4">
        <v>8789</v>
      </c>
      <c r="F5308">
        <f t="shared" si="164"/>
        <v>2</v>
      </c>
      <c r="G5308" s="6">
        <f t="shared" si="165"/>
        <v>1.195804741189294</v>
      </c>
      <c r="H5308" s="4">
        <f>E5308*G5308*Inputs!$B$4/SUMPRODUCT($E$5:$E$6785,$G$5:$G$6785)</f>
        <v>4854.6916240875871</v>
      </c>
    </row>
    <row r="5309" spans="1:8" x14ac:dyDescent="0.2">
      <c r="A5309" s="167" t="s">
        <v>286</v>
      </c>
      <c r="B5309" s="163" t="s">
        <v>616</v>
      </c>
      <c r="C5309" s="164" t="s">
        <v>617</v>
      </c>
      <c r="D5309">
        <v>85.2</v>
      </c>
      <c r="E5309" s="4">
        <v>7434</v>
      </c>
      <c r="F5309">
        <f t="shared" si="164"/>
        <v>3</v>
      </c>
      <c r="G5309" s="6">
        <f t="shared" si="165"/>
        <v>1.4299489790507947</v>
      </c>
      <c r="H5309" s="4">
        <f>E5309*G5309*Inputs!$B$4/SUMPRODUCT($E$5:$E$6785,$G$5:$G$6785)</f>
        <v>4910.2659099996417</v>
      </c>
    </row>
    <row r="5310" spans="1:8" x14ac:dyDescent="0.2">
      <c r="A5310" s="167" t="s">
        <v>286</v>
      </c>
      <c r="B5310" s="163" t="s">
        <v>618</v>
      </c>
      <c r="C5310" s="164" t="s">
        <v>619</v>
      </c>
      <c r="D5310">
        <v>85.7</v>
      </c>
      <c r="E5310" s="4">
        <v>7168</v>
      </c>
      <c r="F5310">
        <f t="shared" si="164"/>
        <v>3</v>
      </c>
      <c r="G5310" s="6">
        <f t="shared" si="165"/>
        <v>1.4299489790507947</v>
      </c>
      <c r="H5310" s="4">
        <f>E5310*G5310*Inputs!$B$4/SUMPRODUCT($E$5:$E$6785,$G$5:$G$6785)</f>
        <v>4734.5690130316698</v>
      </c>
    </row>
    <row r="5311" spans="1:8" x14ac:dyDescent="0.2">
      <c r="A5311" s="167" t="s">
        <v>286</v>
      </c>
      <c r="B5311" s="163" t="s">
        <v>620</v>
      </c>
      <c r="C5311" s="164" t="s">
        <v>621</v>
      </c>
      <c r="D5311">
        <v>92.2</v>
      </c>
      <c r="E5311" s="4">
        <v>9342</v>
      </c>
      <c r="F5311">
        <f t="shared" si="164"/>
        <v>4</v>
      </c>
      <c r="G5311" s="6">
        <f t="shared" si="165"/>
        <v>1.7099397688077311</v>
      </c>
      <c r="H5311" s="4">
        <f>E5311*G5311*Inputs!$B$4/SUMPRODUCT($E$5:$E$6785,$G$5:$G$6785)</f>
        <v>7378.7464738419985</v>
      </c>
    </row>
    <row r="5312" spans="1:8" x14ac:dyDescent="0.2">
      <c r="A5312" s="167" t="s">
        <v>286</v>
      </c>
      <c r="B5312" s="163" t="s">
        <v>622</v>
      </c>
      <c r="C5312" s="164" t="s">
        <v>623</v>
      </c>
      <c r="D5312">
        <v>80.3</v>
      </c>
      <c r="E5312" s="4">
        <v>6689</v>
      </c>
      <c r="F5312">
        <f t="shared" si="164"/>
        <v>3</v>
      </c>
      <c r="G5312" s="6">
        <f t="shared" si="165"/>
        <v>1.4299489790507947</v>
      </c>
      <c r="H5312" s="4">
        <f>E5312*G5312*Inputs!$B$4/SUMPRODUCT($E$5:$E$6785,$G$5:$G$6785)</f>
        <v>4418.1824955592692</v>
      </c>
    </row>
    <row r="5313" spans="1:8" x14ac:dyDescent="0.2">
      <c r="A5313" s="167" t="s">
        <v>286</v>
      </c>
      <c r="B5313" s="163" t="s">
        <v>624</v>
      </c>
      <c r="C5313" s="164" t="s">
        <v>625</v>
      </c>
      <c r="D5313">
        <v>87.2</v>
      </c>
      <c r="E5313" s="4">
        <v>8344</v>
      </c>
      <c r="F5313">
        <f t="shared" si="164"/>
        <v>4</v>
      </c>
      <c r="G5313" s="6">
        <f t="shared" si="165"/>
        <v>1.7099397688077311</v>
      </c>
      <c r="H5313" s="4">
        <f>E5313*G5313*Inputs!$B$4/SUMPRODUCT($E$5:$E$6785,$G$5:$G$6785)</f>
        <v>6590.479616542244</v>
      </c>
    </row>
    <row r="5314" spans="1:8" x14ac:dyDescent="0.2">
      <c r="A5314" s="167" t="s">
        <v>286</v>
      </c>
      <c r="B5314" s="163" t="s">
        <v>626</v>
      </c>
      <c r="C5314" s="164" t="s">
        <v>627</v>
      </c>
      <c r="D5314">
        <v>101.9</v>
      </c>
      <c r="E5314" s="4">
        <v>7310</v>
      </c>
      <c r="F5314">
        <f t="shared" si="164"/>
        <v>5</v>
      </c>
      <c r="G5314" s="6">
        <f t="shared" si="165"/>
        <v>2.0447540826884101</v>
      </c>
      <c r="H5314" s="4">
        <f>E5314*G5314*Inputs!$B$4/SUMPRODUCT($E$5:$E$6785,$G$5:$G$6785)</f>
        <v>6904.3114458990658</v>
      </c>
    </row>
    <row r="5315" spans="1:8" x14ac:dyDescent="0.2">
      <c r="A5315" s="167" t="s">
        <v>286</v>
      </c>
      <c r="B5315" s="163" t="s">
        <v>628</v>
      </c>
      <c r="C5315" s="164" t="s">
        <v>629</v>
      </c>
      <c r="D5315">
        <v>68.5</v>
      </c>
      <c r="E5315" s="4">
        <v>5378</v>
      </c>
      <c r="F5315">
        <f t="shared" si="164"/>
        <v>2</v>
      </c>
      <c r="G5315" s="6">
        <f t="shared" si="165"/>
        <v>1.195804741189294</v>
      </c>
      <c r="H5315" s="4">
        <f>E5315*G5315*Inputs!$B$4/SUMPRODUCT($E$5:$E$6785,$G$5:$G$6785)</f>
        <v>2970.5918255026786</v>
      </c>
    </row>
    <row r="5316" spans="1:8" x14ac:dyDescent="0.2">
      <c r="A5316" s="167" t="s">
        <v>286</v>
      </c>
      <c r="B5316" s="163" t="s">
        <v>630</v>
      </c>
      <c r="C5316" s="164" t="s">
        <v>631</v>
      </c>
      <c r="D5316">
        <v>93.4</v>
      </c>
      <c r="E5316" s="4">
        <v>6053</v>
      </c>
      <c r="F5316">
        <f t="shared" si="164"/>
        <v>4</v>
      </c>
      <c r="G5316" s="6">
        <f t="shared" si="165"/>
        <v>1.7099397688077311</v>
      </c>
      <c r="H5316" s="4">
        <f>E5316*G5316*Inputs!$B$4/SUMPRODUCT($E$5:$E$6785,$G$5:$G$6785)</f>
        <v>4780.9411695745684</v>
      </c>
    </row>
    <row r="5317" spans="1:8" x14ac:dyDescent="0.2">
      <c r="A5317" s="167" t="s">
        <v>286</v>
      </c>
      <c r="B5317" s="163" t="s">
        <v>632</v>
      </c>
      <c r="C5317" s="164" t="s">
        <v>633</v>
      </c>
      <c r="D5317">
        <v>157.5</v>
      </c>
      <c r="E5317" s="4">
        <v>8704</v>
      </c>
      <c r="F5317">
        <f t="shared" si="164"/>
        <v>9</v>
      </c>
      <c r="G5317" s="6">
        <f t="shared" si="165"/>
        <v>4.1810192586709229</v>
      </c>
      <c r="H5317" s="4">
        <f>E5317*G5317*Inputs!$B$4/SUMPRODUCT($E$5:$E$6785,$G$5:$G$6785)</f>
        <v>16809.816132053664</v>
      </c>
    </row>
    <row r="5318" spans="1:8" x14ac:dyDescent="0.2">
      <c r="A5318" s="167" t="s">
        <v>286</v>
      </c>
      <c r="B5318" s="163" t="s">
        <v>4213</v>
      </c>
      <c r="C5318" s="164" t="s">
        <v>4214</v>
      </c>
      <c r="D5318">
        <v>148.80000000000001</v>
      </c>
      <c r="E5318" s="4">
        <v>6453</v>
      </c>
      <c r="F5318">
        <f t="shared" ref="F5318:F5381" si="166">VLOOKUP(D5318,$K$5:$L$15,2)</f>
        <v>9</v>
      </c>
      <c r="G5318" s="6">
        <f t="shared" ref="G5318:G5381" si="167">VLOOKUP(F5318,$L$5:$M$15,2,0)</f>
        <v>4.1810192586709229</v>
      </c>
      <c r="H5318" s="4">
        <f>E5318*G5318*Inputs!$B$4/SUMPRODUCT($E$5:$E$6785,$G$5:$G$6785)</f>
        <v>12462.516486689139</v>
      </c>
    </row>
    <row r="5319" spans="1:8" x14ac:dyDescent="0.2">
      <c r="A5319" s="167" t="s">
        <v>286</v>
      </c>
      <c r="B5319" s="163" t="s">
        <v>4215</v>
      </c>
      <c r="C5319" s="164" t="s">
        <v>4216</v>
      </c>
      <c r="D5319">
        <v>77.3</v>
      </c>
      <c r="E5319" s="4">
        <v>8228</v>
      </c>
      <c r="F5319">
        <f t="shared" si="166"/>
        <v>3</v>
      </c>
      <c r="G5319" s="6">
        <f t="shared" si="167"/>
        <v>1.4299489790507947</v>
      </c>
      <c r="H5319" s="4">
        <f>E5319*G5319*Inputs!$B$4/SUMPRODUCT($E$5:$E$6785,$G$5:$G$6785)</f>
        <v>5434.7145423025358</v>
      </c>
    </row>
    <row r="5320" spans="1:8" x14ac:dyDescent="0.2">
      <c r="A5320" s="167" t="s">
        <v>286</v>
      </c>
      <c r="B5320" s="163" t="s">
        <v>4217</v>
      </c>
      <c r="C5320" s="164" t="s">
        <v>4218</v>
      </c>
      <c r="D5320">
        <v>163.1</v>
      </c>
      <c r="E5320" s="4">
        <v>6050</v>
      </c>
      <c r="F5320">
        <f t="shared" si="166"/>
        <v>9</v>
      </c>
      <c r="G5320" s="6">
        <f t="shared" si="167"/>
        <v>4.1810192586709229</v>
      </c>
      <c r="H5320" s="4">
        <f>E5320*G5320*Inputs!$B$4/SUMPRODUCT($E$5:$E$6785,$G$5:$G$6785)</f>
        <v>11684.212729655865</v>
      </c>
    </row>
    <row r="5321" spans="1:8" x14ac:dyDescent="0.2">
      <c r="A5321" s="167" t="s">
        <v>286</v>
      </c>
      <c r="B5321" s="163" t="s">
        <v>4219</v>
      </c>
      <c r="C5321" s="164" t="s">
        <v>4220</v>
      </c>
      <c r="D5321">
        <v>163.6</v>
      </c>
      <c r="E5321" s="4">
        <v>7020</v>
      </c>
      <c r="F5321">
        <f t="shared" si="166"/>
        <v>9</v>
      </c>
      <c r="G5321" s="6">
        <f t="shared" si="167"/>
        <v>4.1810192586709229</v>
      </c>
      <c r="H5321" s="4">
        <f>E5321*G5321*Inputs!$B$4/SUMPRODUCT($E$5:$E$6785,$G$5:$G$6785)</f>
        <v>13557.5493160635</v>
      </c>
    </row>
    <row r="5322" spans="1:8" x14ac:dyDescent="0.2">
      <c r="A5322" s="167" t="s">
        <v>286</v>
      </c>
      <c r="B5322" s="163" t="s">
        <v>4221</v>
      </c>
      <c r="C5322" s="164" t="s">
        <v>4222</v>
      </c>
      <c r="D5322">
        <v>103.6</v>
      </c>
      <c r="E5322" s="4">
        <v>7305</v>
      </c>
      <c r="F5322">
        <f t="shared" si="166"/>
        <v>5</v>
      </c>
      <c r="G5322" s="6">
        <f t="shared" si="167"/>
        <v>2.0447540826884101</v>
      </c>
      <c r="H5322" s="4">
        <f>E5322*G5322*Inputs!$B$4/SUMPRODUCT($E$5:$E$6785,$G$5:$G$6785)</f>
        <v>6899.5889346501617</v>
      </c>
    </row>
    <row r="5323" spans="1:8" x14ac:dyDescent="0.2">
      <c r="A5323" s="167" t="s">
        <v>286</v>
      </c>
      <c r="B5323" s="163" t="s">
        <v>4223</v>
      </c>
      <c r="C5323" s="164" t="s">
        <v>4224</v>
      </c>
      <c r="D5323">
        <v>152.19999999999999</v>
      </c>
      <c r="E5323" s="4">
        <v>9103</v>
      </c>
      <c r="F5323">
        <f t="shared" si="166"/>
        <v>9</v>
      </c>
      <c r="G5323" s="6">
        <f t="shared" si="167"/>
        <v>4.1810192586709229</v>
      </c>
      <c r="H5323" s="4">
        <f>E5323*G5323*Inputs!$B$4/SUMPRODUCT($E$5:$E$6785,$G$5:$G$6785)</f>
        <v>17580.394789761544</v>
      </c>
    </row>
    <row r="5324" spans="1:8" x14ac:dyDescent="0.2">
      <c r="A5324" s="167" t="s">
        <v>286</v>
      </c>
      <c r="B5324" s="163" t="s">
        <v>4225</v>
      </c>
      <c r="C5324" s="164" t="s">
        <v>4226</v>
      </c>
      <c r="D5324">
        <v>130.4</v>
      </c>
      <c r="E5324" s="4">
        <v>6196</v>
      </c>
      <c r="F5324">
        <f t="shared" si="166"/>
        <v>7</v>
      </c>
      <c r="G5324" s="6">
        <f t="shared" si="167"/>
        <v>2.9238940129502371</v>
      </c>
      <c r="H5324" s="4">
        <f>E5324*G5324*Inputs!$B$4/SUMPRODUCT($E$5:$E$6785,$G$5:$G$6785)</f>
        <v>8368.2558121590282</v>
      </c>
    </row>
    <row r="5325" spans="1:8" x14ac:dyDescent="0.2">
      <c r="A5325" s="167" t="s">
        <v>286</v>
      </c>
      <c r="B5325" s="163" t="s">
        <v>4227</v>
      </c>
      <c r="C5325" s="164" t="s">
        <v>4228</v>
      </c>
      <c r="D5325">
        <v>124.6</v>
      </c>
      <c r="E5325" s="4">
        <v>6654</v>
      </c>
      <c r="F5325">
        <f t="shared" si="166"/>
        <v>7</v>
      </c>
      <c r="G5325" s="6">
        <f t="shared" si="167"/>
        <v>2.9238940129502371</v>
      </c>
      <c r="H5325" s="4">
        <f>E5325*G5325*Inputs!$B$4/SUMPRODUCT($E$5:$E$6785,$G$5:$G$6785)</f>
        <v>8986.8260448847941</v>
      </c>
    </row>
    <row r="5326" spans="1:8" x14ac:dyDescent="0.2">
      <c r="A5326" s="167" t="s">
        <v>286</v>
      </c>
      <c r="B5326" s="163" t="s">
        <v>4229</v>
      </c>
      <c r="C5326" s="164" t="s">
        <v>4230</v>
      </c>
      <c r="D5326">
        <v>90.7</v>
      </c>
      <c r="E5326" s="4">
        <v>10232</v>
      </c>
      <c r="F5326">
        <f t="shared" si="166"/>
        <v>4</v>
      </c>
      <c r="G5326" s="6">
        <f t="shared" si="167"/>
        <v>1.7099397688077311</v>
      </c>
      <c r="H5326" s="4">
        <f>E5326*G5326*Inputs!$B$4/SUMPRODUCT($E$5:$E$6785,$G$5:$G$6785)</f>
        <v>8081.7099036984937</v>
      </c>
    </row>
    <row r="5327" spans="1:8" x14ac:dyDescent="0.2">
      <c r="A5327" s="167" t="s">
        <v>286</v>
      </c>
      <c r="B5327" s="163" t="s">
        <v>10324</v>
      </c>
      <c r="C5327" s="164" t="s">
        <v>10325</v>
      </c>
      <c r="D5327">
        <v>121.6</v>
      </c>
      <c r="E5327" s="4">
        <v>7154</v>
      </c>
      <c r="F5327">
        <f t="shared" si="166"/>
        <v>6</v>
      </c>
      <c r="G5327" s="6">
        <f t="shared" si="167"/>
        <v>2.4451266266449672</v>
      </c>
      <c r="H5327" s="4">
        <f>E5327*G5327*Inputs!$B$4/SUMPRODUCT($E$5:$E$6785,$G$5:$G$6785)</f>
        <v>8080.015679790693</v>
      </c>
    </row>
    <row r="5328" spans="1:8" x14ac:dyDescent="0.2">
      <c r="A5328" s="167" t="s">
        <v>286</v>
      </c>
      <c r="B5328" s="163" t="s">
        <v>10326</v>
      </c>
      <c r="C5328" s="164" t="s">
        <v>8657</v>
      </c>
      <c r="D5328">
        <v>82.5</v>
      </c>
      <c r="E5328" s="4">
        <v>6497</v>
      </c>
      <c r="F5328">
        <f t="shared" si="166"/>
        <v>3</v>
      </c>
      <c r="G5328" s="6">
        <f t="shared" si="167"/>
        <v>1.4299489790507947</v>
      </c>
      <c r="H5328" s="4">
        <f>E5328*G5328*Inputs!$B$4/SUMPRODUCT($E$5:$E$6785,$G$5:$G$6785)</f>
        <v>4291.3636827102064</v>
      </c>
    </row>
    <row r="5329" spans="1:8" x14ac:dyDescent="0.2">
      <c r="A5329" s="167" t="s">
        <v>286</v>
      </c>
      <c r="B5329" s="163" t="s">
        <v>131</v>
      </c>
      <c r="C5329" s="164" t="s">
        <v>132</v>
      </c>
      <c r="D5329">
        <v>86.1</v>
      </c>
      <c r="E5329" s="4">
        <v>9271</v>
      </c>
      <c r="F5329">
        <f t="shared" si="166"/>
        <v>3</v>
      </c>
      <c r="G5329" s="6">
        <f t="shared" si="167"/>
        <v>1.4299489790507947</v>
      </c>
      <c r="H5329" s="4">
        <f>E5329*G5329*Inputs!$B$4/SUMPRODUCT($E$5:$E$6785,$G$5:$G$6785)</f>
        <v>6123.6313225190597</v>
      </c>
    </row>
    <row r="5330" spans="1:8" x14ac:dyDescent="0.2">
      <c r="A5330" s="167" t="s">
        <v>286</v>
      </c>
      <c r="B5330" s="163" t="s">
        <v>133</v>
      </c>
      <c r="C5330" s="164" t="s">
        <v>134</v>
      </c>
      <c r="D5330">
        <v>118.3</v>
      </c>
      <c r="E5330" s="4">
        <v>8859</v>
      </c>
      <c r="F5330">
        <f t="shared" si="166"/>
        <v>6</v>
      </c>
      <c r="G5330" s="6">
        <f t="shared" si="167"/>
        <v>2.4451266266449672</v>
      </c>
      <c r="H5330" s="4">
        <f>E5330*G5330*Inputs!$B$4/SUMPRODUCT($E$5:$E$6785,$G$5:$G$6785)</f>
        <v>10005.711337330968</v>
      </c>
    </row>
    <row r="5331" spans="1:8" x14ac:dyDescent="0.2">
      <c r="A5331" s="167" t="s">
        <v>286</v>
      </c>
      <c r="B5331" s="163" t="s">
        <v>135</v>
      </c>
      <c r="C5331" s="164" t="s">
        <v>136</v>
      </c>
      <c r="D5331">
        <v>101.9</v>
      </c>
      <c r="E5331" s="4">
        <v>5940</v>
      </c>
      <c r="F5331">
        <f t="shared" si="166"/>
        <v>5</v>
      </c>
      <c r="G5331" s="6">
        <f t="shared" si="167"/>
        <v>2.0447540826884101</v>
      </c>
      <c r="H5331" s="4">
        <f>E5331*G5331*Inputs!$B$4/SUMPRODUCT($E$5:$E$6785,$G$5:$G$6785)</f>
        <v>5610.3433636991058</v>
      </c>
    </row>
    <row r="5332" spans="1:8" x14ac:dyDescent="0.2">
      <c r="A5332" s="167" t="s">
        <v>286</v>
      </c>
      <c r="B5332" s="163" t="s">
        <v>137</v>
      </c>
      <c r="C5332" s="164" t="s">
        <v>138</v>
      </c>
      <c r="D5332">
        <v>90.2</v>
      </c>
      <c r="E5332" s="4">
        <v>7705</v>
      </c>
      <c r="F5332">
        <f t="shared" si="166"/>
        <v>4</v>
      </c>
      <c r="G5332" s="6">
        <f t="shared" si="167"/>
        <v>1.7099397688077311</v>
      </c>
      <c r="H5332" s="4">
        <f>E5332*G5332*Inputs!$B$4/SUMPRODUCT($E$5:$E$6785,$G$5:$G$6785)</f>
        <v>6085.7676708362869</v>
      </c>
    </row>
    <row r="5333" spans="1:8" x14ac:dyDescent="0.2">
      <c r="A5333" s="167" t="s">
        <v>286</v>
      </c>
      <c r="B5333" s="163" t="s">
        <v>139</v>
      </c>
      <c r="C5333" s="164" t="s">
        <v>10327</v>
      </c>
      <c r="D5333">
        <v>123.3</v>
      </c>
      <c r="E5333" s="4">
        <v>9128</v>
      </c>
      <c r="F5333">
        <f t="shared" si="166"/>
        <v>6</v>
      </c>
      <c r="G5333" s="6">
        <f t="shared" si="167"/>
        <v>2.4451266266449672</v>
      </c>
      <c r="H5333" s="4">
        <f>E5333*G5333*Inputs!$B$4/SUMPRODUCT($E$5:$E$6785,$G$5:$G$6785)</f>
        <v>10309.530769517674</v>
      </c>
    </row>
    <row r="5334" spans="1:8" x14ac:dyDescent="0.2">
      <c r="A5334" s="167" t="s">
        <v>286</v>
      </c>
      <c r="B5334" s="163" t="s">
        <v>10328</v>
      </c>
      <c r="C5334" s="164" t="s">
        <v>10329</v>
      </c>
      <c r="D5334">
        <v>68.8</v>
      </c>
      <c r="E5334" s="4">
        <v>8838</v>
      </c>
      <c r="F5334">
        <f t="shared" si="166"/>
        <v>2</v>
      </c>
      <c r="G5334" s="6">
        <f t="shared" si="167"/>
        <v>1.195804741189294</v>
      </c>
      <c r="H5334" s="4">
        <f>E5334*G5334*Inputs!$B$4/SUMPRODUCT($E$5:$E$6785,$G$5:$G$6785)</f>
        <v>4881.7572617688129</v>
      </c>
    </row>
    <row r="5335" spans="1:8" x14ac:dyDescent="0.2">
      <c r="A5335" s="167" t="s">
        <v>286</v>
      </c>
      <c r="B5335" s="163" t="s">
        <v>10330</v>
      </c>
      <c r="C5335" s="164" t="s">
        <v>10331</v>
      </c>
      <c r="D5335">
        <v>89</v>
      </c>
      <c r="E5335" s="4">
        <v>7798</v>
      </c>
      <c r="F5335">
        <f t="shared" si="166"/>
        <v>4</v>
      </c>
      <c r="G5335" s="6">
        <f t="shared" si="167"/>
        <v>1.7099397688077311</v>
      </c>
      <c r="H5335" s="4">
        <f>E5335*G5335*Inputs!$B$4/SUMPRODUCT($E$5:$E$6785,$G$5:$G$6785)</f>
        <v>6159.2234000235403</v>
      </c>
    </row>
    <row r="5336" spans="1:8" x14ac:dyDescent="0.2">
      <c r="A5336" s="167" t="s">
        <v>286</v>
      </c>
      <c r="B5336" s="163" t="s">
        <v>10332</v>
      </c>
      <c r="C5336" s="164" t="s">
        <v>10333</v>
      </c>
      <c r="D5336">
        <v>82.5</v>
      </c>
      <c r="E5336" s="4">
        <v>8016</v>
      </c>
      <c r="F5336">
        <f t="shared" si="166"/>
        <v>3</v>
      </c>
      <c r="G5336" s="6">
        <f t="shared" si="167"/>
        <v>1.4299489790507947</v>
      </c>
      <c r="H5336" s="4">
        <f>E5336*G5336*Inputs!$B$4/SUMPRODUCT($E$5:$E$6785,$G$5:$G$6785)</f>
        <v>5294.6854364483634</v>
      </c>
    </row>
    <row r="5337" spans="1:8" x14ac:dyDescent="0.2">
      <c r="A5337" s="167" t="s">
        <v>10336</v>
      </c>
      <c r="B5337" s="163" t="s">
        <v>10334</v>
      </c>
      <c r="C5337" s="164" t="s">
        <v>10335</v>
      </c>
      <c r="D5337">
        <v>78.8</v>
      </c>
      <c r="E5337" s="4">
        <v>9733</v>
      </c>
      <c r="F5337">
        <f t="shared" si="166"/>
        <v>3</v>
      </c>
      <c r="G5337" s="6">
        <f t="shared" si="167"/>
        <v>1.4299489790507947</v>
      </c>
      <c r="H5337" s="4">
        <f>E5337*G5337*Inputs!$B$4/SUMPRODUCT($E$5:$E$6785,$G$5:$G$6785)</f>
        <v>6428.7890909371154</v>
      </c>
    </row>
    <row r="5338" spans="1:8" x14ac:dyDescent="0.2">
      <c r="A5338" s="167" t="s">
        <v>10336</v>
      </c>
      <c r="B5338" s="163" t="s">
        <v>10337</v>
      </c>
      <c r="C5338" s="164" t="s">
        <v>10338</v>
      </c>
      <c r="D5338">
        <v>74.099999999999994</v>
      </c>
      <c r="E5338" s="4">
        <v>5652</v>
      </c>
      <c r="F5338">
        <f t="shared" si="166"/>
        <v>2</v>
      </c>
      <c r="G5338" s="6">
        <f t="shared" si="167"/>
        <v>1.195804741189294</v>
      </c>
      <c r="H5338" s="4">
        <f>E5338*G5338*Inputs!$B$4/SUMPRODUCT($E$5:$E$6785,$G$5:$G$6785)</f>
        <v>3121.9384525364708</v>
      </c>
    </row>
    <row r="5339" spans="1:8" x14ac:dyDescent="0.2">
      <c r="A5339" s="167" t="s">
        <v>10336</v>
      </c>
      <c r="B5339" s="163" t="s">
        <v>10339</v>
      </c>
      <c r="C5339" s="164" t="s">
        <v>10340</v>
      </c>
      <c r="D5339">
        <v>73.7</v>
      </c>
      <c r="E5339" s="4">
        <v>6918</v>
      </c>
      <c r="F5339">
        <f t="shared" si="166"/>
        <v>2</v>
      </c>
      <c r="G5339" s="6">
        <f t="shared" si="167"/>
        <v>1.195804741189294</v>
      </c>
      <c r="H5339" s="4">
        <f>E5339*G5339*Inputs!$B$4/SUMPRODUCT($E$5:$E$6785,$G$5:$G$6785)</f>
        <v>3821.2261526269117</v>
      </c>
    </row>
    <row r="5340" spans="1:8" x14ac:dyDescent="0.2">
      <c r="A5340" s="167" t="s">
        <v>10336</v>
      </c>
      <c r="B5340" s="163" t="s">
        <v>10341</v>
      </c>
      <c r="C5340" s="164" t="s">
        <v>10342</v>
      </c>
      <c r="D5340">
        <v>83.8</v>
      </c>
      <c r="E5340" s="4">
        <v>7263</v>
      </c>
      <c r="F5340">
        <f t="shared" si="166"/>
        <v>3</v>
      </c>
      <c r="G5340" s="6">
        <f t="shared" si="167"/>
        <v>1.4299489790507947</v>
      </c>
      <c r="H5340" s="4">
        <f>E5340*G5340*Inputs!$B$4/SUMPRODUCT($E$5:$E$6785,$G$5:$G$6785)</f>
        <v>4797.3179048059465</v>
      </c>
    </row>
    <row r="5341" spans="1:8" x14ac:dyDescent="0.2">
      <c r="A5341" s="167" t="s">
        <v>10336</v>
      </c>
      <c r="B5341" s="163" t="s">
        <v>10343</v>
      </c>
      <c r="C5341" s="164" t="s">
        <v>10344</v>
      </c>
      <c r="D5341">
        <v>106.5</v>
      </c>
      <c r="E5341" s="4">
        <v>9804</v>
      </c>
      <c r="F5341">
        <f t="shared" si="166"/>
        <v>5</v>
      </c>
      <c r="G5341" s="6">
        <f t="shared" si="167"/>
        <v>2.0447540826884101</v>
      </c>
      <c r="H5341" s="4">
        <f>E5341*G5341*Inputs!$B$4/SUMPRODUCT($E$5:$E$6785,$G$5:$G$6785)</f>
        <v>9259.9000568528645</v>
      </c>
    </row>
    <row r="5342" spans="1:8" x14ac:dyDescent="0.2">
      <c r="A5342" s="167" t="s">
        <v>10336</v>
      </c>
      <c r="B5342" s="163" t="s">
        <v>10345</v>
      </c>
      <c r="C5342" s="164" t="s">
        <v>10346</v>
      </c>
      <c r="D5342">
        <v>102.8</v>
      </c>
      <c r="E5342" s="4">
        <v>9543</v>
      </c>
      <c r="F5342">
        <f t="shared" si="166"/>
        <v>5</v>
      </c>
      <c r="G5342" s="6">
        <f t="shared" si="167"/>
        <v>2.0447540826884101</v>
      </c>
      <c r="H5342" s="4">
        <f>E5342*G5342*Inputs!$B$4/SUMPRODUCT($E$5:$E$6785,$G$5:$G$6785)</f>
        <v>9013.3849696600264</v>
      </c>
    </row>
    <row r="5343" spans="1:8" x14ac:dyDescent="0.2">
      <c r="A5343" s="167" t="s">
        <v>10336</v>
      </c>
      <c r="B5343" s="163" t="s">
        <v>10347</v>
      </c>
      <c r="C5343" s="164" t="s">
        <v>10348</v>
      </c>
      <c r="D5343">
        <v>74.900000000000006</v>
      </c>
      <c r="E5343" s="4">
        <v>8505</v>
      </c>
      <c r="F5343">
        <f t="shared" si="166"/>
        <v>3</v>
      </c>
      <c r="G5343" s="6">
        <f t="shared" si="167"/>
        <v>1.4299489790507947</v>
      </c>
      <c r="H5343" s="4">
        <f>E5343*G5343*Inputs!$B$4/SUMPRODUCT($E$5:$E$6785,$G$5:$G$6785)</f>
        <v>5617.6771004233196</v>
      </c>
    </row>
    <row r="5344" spans="1:8" x14ac:dyDescent="0.2">
      <c r="A5344" s="167" t="s">
        <v>10336</v>
      </c>
      <c r="B5344" s="163" t="s">
        <v>10349</v>
      </c>
      <c r="C5344" s="164" t="s">
        <v>10350</v>
      </c>
      <c r="D5344">
        <v>69.7</v>
      </c>
      <c r="E5344" s="4">
        <v>8800</v>
      </c>
      <c r="F5344">
        <f t="shared" si="166"/>
        <v>2</v>
      </c>
      <c r="G5344" s="6">
        <f t="shared" si="167"/>
        <v>1.195804741189294</v>
      </c>
      <c r="H5344" s="4">
        <f>E5344*G5344*Inputs!$B$4/SUMPRODUCT($E$5:$E$6785,$G$5:$G$6785)</f>
        <v>4860.7675835670461</v>
      </c>
    </row>
    <row r="5345" spans="1:8" x14ac:dyDescent="0.2">
      <c r="A5345" s="167" t="s">
        <v>10336</v>
      </c>
      <c r="B5345" s="163" t="s">
        <v>10351</v>
      </c>
      <c r="C5345" s="164" t="s">
        <v>10352</v>
      </c>
      <c r="D5345">
        <v>81.8</v>
      </c>
      <c r="E5345" s="4">
        <v>6851</v>
      </c>
      <c r="F5345">
        <f t="shared" si="166"/>
        <v>3</v>
      </c>
      <c r="G5345" s="6">
        <f t="shared" si="167"/>
        <v>1.4299489790507947</v>
      </c>
      <c r="H5345" s="4">
        <f>E5345*G5345*Inputs!$B$4/SUMPRODUCT($E$5:$E$6785,$G$5:$G$6785)</f>
        <v>4525.1858689006658</v>
      </c>
    </row>
    <row r="5346" spans="1:8" x14ac:dyDescent="0.2">
      <c r="A5346" s="167" t="s">
        <v>10336</v>
      </c>
      <c r="B5346" s="163" t="s">
        <v>10353</v>
      </c>
      <c r="C5346" s="164" t="s">
        <v>10354</v>
      </c>
      <c r="D5346">
        <v>71.400000000000006</v>
      </c>
      <c r="E5346" s="4">
        <v>6839</v>
      </c>
      <c r="F5346">
        <f t="shared" si="166"/>
        <v>2</v>
      </c>
      <c r="G5346" s="6">
        <f t="shared" si="167"/>
        <v>1.195804741189294</v>
      </c>
      <c r="H5346" s="4">
        <f>E5346*G5346*Inputs!$B$4/SUMPRODUCT($E$5:$E$6785,$G$5:$G$6785)</f>
        <v>3777.589716365344</v>
      </c>
    </row>
    <row r="5347" spans="1:8" x14ac:dyDescent="0.2">
      <c r="A5347" s="167" t="s">
        <v>10336</v>
      </c>
      <c r="B5347" s="163" t="s">
        <v>10355</v>
      </c>
      <c r="C5347" s="164" t="s">
        <v>10356</v>
      </c>
      <c r="D5347">
        <v>94.5</v>
      </c>
      <c r="E5347" s="4">
        <v>6689</v>
      </c>
      <c r="F5347">
        <f t="shared" si="166"/>
        <v>4</v>
      </c>
      <c r="G5347" s="6">
        <f t="shared" si="167"/>
        <v>1.7099397688077311</v>
      </c>
      <c r="H5347" s="4">
        <f>E5347*G5347*Inputs!$B$4/SUMPRODUCT($E$5:$E$6785,$G$5:$G$6785)</f>
        <v>5283.2835756293234</v>
      </c>
    </row>
    <row r="5348" spans="1:8" x14ac:dyDescent="0.2">
      <c r="A5348" s="167" t="s">
        <v>10336</v>
      </c>
      <c r="B5348" s="163" t="s">
        <v>10357</v>
      </c>
      <c r="C5348" s="164" t="s">
        <v>10358</v>
      </c>
      <c r="D5348">
        <v>80.599999999999994</v>
      </c>
      <c r="E5348" s="4">
        <v>7424</v>
      </c>
      <c r="F5348">
        <f t="shared" si="166"/>
        <v>3</v>
      </c>
      <c r="G5348" s="6">
        <f t="shared" si="167"/>
        <v>1.4299489790507947</v>
      </c>
      <c r="H5348" s="4">
        <f>E5348*G5348*Inputs!$B$4/SUMPRODUCT($E$5:$E$6785,$G$5:$G$6785)</f>
        <v>4903.6607634970869</v>
      </c>
    </row>
    <row r="5349" spans="1:8" x14ac:dyDescent="0.2">
      <c r="A5349" s="167" t="s">
        <v>10336</v>
      </c>
      <c r="B5349" s="163" t="s">
        <v>10359</v>
      </c>
      <c r="C5349" s="164" t="s">
        <v>10360</v>
      </c>
      <c r="D5349">
        <v>85.7</v>
      </c>
      <c r="E5349" s="4">
        <v>6067</v>
      </c>
      <c r="F5349">
        <f t="shared" si="166"/>
        <v>3</v>
      </c>
      <c r="G5349" s="6">
        <f t="shared" si="167"/>
        <v>1.4299489790507947</v>
      </c>
      <c r="H5349" s="4">
        <f>E5349*G5349*Inputs!$B$4/SUMPRODUCT($E$5:$E$6785,$G$5:$G$6785)</f>
        <v>4007.3423831003265</v>
      </c>
    </row>
    <row r="5350" spans="1:8" x14ac:dyDescent="0.2">
      <c r="A5350" s="167" t="s">
        <v>10336</v>
      </c>
      <c r="B5350" s="163" t="s">
        <v>10361</v>
      </c>
      <c r="C5350" s="164" t="s">
        <v>10362</v>
      </c>
      <c r="D5350">
        <v>153.9</v>
      </c>
      <c r="E5350" s="4">
        <v>11180</v>
      </c>
      <c r="F5350">
        <f t="shared" si="166"/>
        <v>9</v>
      </c>
      <c r="G5350" s="6">
        <f t="shared" si="167"/>
        <v>4.1810192586709229</v>
      </c>
      <c r="H5350" s="4">
        <f>E5350*G5350*Inputs!$B$4/SUMPRODUCT($E$5:$E$6785,$G$5:$G$6785)</f>
        <v>21591.652614471499</v>
      </c>
    </row>
    <row r="5351" spans="1:8" x14ac:dyDescent="0.2">
      <c r="A5351" s="167" t="s">
        <v>10336</v>
      </c>
      <c r="B5351" s="163" t="s">
        <v>10363</v>
      </c>
      <c r="C5351" s="164" t="s">
        <v>10364</v>
      </c>
      <c r="D5351">
        <v>110.9</v>
      </c>
      <c r="E5351" s="4">
        <v>10539</v>
      </c>
      <c r="F5351">
        <f t="shared" si="166"/>
        <v>5</v>
      </c>
      <c r="G5351" s="6">
        <f t="shared" si="167"/>
        <v>2.0447540826884101</v>
      </c>
      <c r="H5351" s="4">
        <f>E5351*G5351*Inputs!$B$4/SUMPRODUCT($E$5:$E$6785,$G$5:$G$6785)</f>
        <v>9954.1092104418967</v>
      </c>
    </row>
    <row r="5352" spans="1:8" x14ac:dyDescent="0.2">
      <c r="A5352" s="167" t="s">
        <v>10336</v>
      </c>
      <c r="B5352" s="163" t="s">
        <v>10365</v>
      </c>
      <c r="C5352" s="164" t="s">
        <v>10366</v>
      </c>
      <c r="D5352">
        <v>95.4</v>
      </c>
      <c r="E5352" s="4">
        <v>5823</v>
      </c>
      <c r="F5352">
        <f t="shared" si="166"/>
        <v>4</v>
      </c>
      <c r="G5352" s="6">
        <f t="shared" si="167"/>
        <v>1.7099397688077311</v>
      </c>
      <c r="H5352" s="4">
        <f>E5352*G5352*Inputs!$B$4/SUMPRODUCT($E$5:$E$6785,$G$5:$G$6785)</f>
        <v>4599.2764629824396</v>
      </c>
    </row>
    <row r="5353" spans="1:8" x14ac:dyDescent="0.2">
      <c r="A5353" s="167" t="s">
        <v>10336</v>
      </c>
      <c r="B5353" s="163" t="s">
        <v>10367</v>
      </c>
      <c r="C5353" s="164" t="s">
        <v>10368</v>
      </c>
      <c r="D5353">
        <v>79.900000000000006</v>
      </c>
      <c r="E5353" s="4">
        <v>6946</v>
      </c>
      <c r="F5353">
        <f t="shared" si="166"/>
        <v>3</v>
      </c>
      <c r="G5353" s="6">
        <f t="shared" si="167"/>
        <v>1.4299489790507947</v>
      </c>
      <c r="H5353" s="4">
        <f>E5353*G5353*Inputs!$B$4/SUMPRODUCT($E$5:$E$6785,$G$5:$G$6785)</f>
        <v>4587.9347606749416</v>
      </c>
    </row>
    <row r="5354" spans="1:8" x14ac:dyDescent="0.2">
      <c r="A5354" s="167" t="s">
        <v>10336</v>
      </c>
      <c r="B5354" s="163" t="s">
        <v>10369</v>
      </c>
      <c r="C5354" s="164" t="s">
        <v>10370</v>
      </c>
      <c r="D5354">
        <v>104.9</v>
      </c>
      <c r="E5354" s="4">
        <v>6498</v>
      </c>
      <c r="F5354">
        <f t="shared" si="166"/>
        <v>5</v>
      </c>
      <c r="G5354" s="6">
        <f t="shared" si="167"/>
        <v>2.0447540826884101</v>
      </c>
      <c r="H5354" s="4">
        <f>E5354*G5354*Inputs!$B$4/SUMPRODUCT($E$5:$E$6785,$G$5:$G$6785)</f>
        <v>6137.3756190768991</v>
      </c>
    </row>
    <row r="5355" spans="1:8" x14ac:dyDescent="0.2">
      <c r="A5355" s="167" t="s">
        <v>10336</v>
      </c>
      <c r="B5355" s="163" t="s">
        <v>4257</v>
      </c>
      <c r="C5355" s="164" t="s">
        <v>4258</v>
      </c>
      <c r="D5355">
        <v>78.599999999999994</v>
      </c>
      <c r="E5355" s="4">
        <v>12410</v>
      </c>
      <c r="F5355">
        <f t="shared" si="166"/>
        <v>3</v>
      </c>
      <c r="G5355" s="6">
        <f t="shared" si="167"/>
        <v>1.4299489790507947</v>
      </c>
      <c r="H5355" s="4">
        <f>E5355*G5355*Inputs!$B$4/SUMPRODUCT($E$5:$E$6785,$G$5:$G$6785)</f>
        <v>8196.9868096711816</v>
      </c>
    </row>
    <row r="5356" spans="1:8" x14ac:dyDescent="0.2">
      <c r="A5356" s="167" t="s">
        <v>10336</v>
      </c>
      <c r="B5356" s="163" t="s">
        <v>4259</v>
      </c>
      <c r="C5356" s="164" t="s">
        <v>4260</v>
      </c>
      <c r="D5356">
        <v>72.599999999999994</v>
      </c>
      <c r="E5356" s="4">
        <v>6095</v>
      </c>
      <c r="F5356">
        <f t="shared" si="166"/>
        <v>2</v>
      </c>
      <c r="G5356" s="6">
        <f t="shared" si="167"/>
        <v>1.195804741189294</v>
      </c>
      <c r="H5356" s="4">
        <f>E5356*G5356*Inputs!$B$4/SUMPRODUCT($E$5:$E$6785,$G$5:$G$6785)</f>
        <v>3366.6339115728574</v>
      </c>
    </row>
    <row r="5357" spans="1:8" x14ac:dyDescent="0.2">
      <c r="A5357" s="167" t="s">
        <v>10336</v>
      </c>
      <c r="B5357" s="163" t="s">
        <v>4261</v>
      </c>
      <c r="C5357" s="164" t="s">
        <v>4262</v>
      </c>
      <c r="D5357">
        <v>112.7</v>
      </c>
      <c r="E5357" s="4">
        <v>9325</v>
      </c>
      <c r="F5357">
        <f t="shared" si="166"/>
        <v>6</v>
      </c>
      <c r="G5357" s="6">
        <f t="shared" si="167"/>
        <v>2.4451266266449672</v>
      </c>
      <c r="H5357" s="4">
        <f>E5357*G5357*Inputs!$B$4/SUMPRODUCT($E$5:$E$6785,$G$5:$G$6785)</f>
        <v>10532.030502383033</v>
      </c>
    </row>
    <row r="5358" spans="1:8" x14ac:dyDescent="0.2">
      <c r="A5358" s="167" t="s">
        <v>10336</v>
      </c>
      <c r="B5358" s="163" t="s">
        <v>4263</v>
      </c>
      <c r="C5358" s="164" t="s">
        <v>4264</v>
      </c>
      <c r="D5358">
        <v>69.099999999999994</v>
      </c>
      <c r="E5358" s="4">
        <v>9225</v>
      </c>
      <c r="F5358">
        <f t="shared" si="166"/>
        <v>2</v>
      </c>
      <c r="G5358" s="6">
        <f t="shared" si="167"/>
        <v>1.195804741189294</v>
      </c>
      <c r="H5358" s="4">
        <f>E5358*G5358*Inputs!$B$4/SUMPRODUCT($E$5:$E$6785,$G$5:$G$6785)</f>
        <v>5095.5205634552267</v>
      </c>
    </row>
    <row r="5359" spans="1:8" x14ac:dyDescent="0.2">
      <c r="A5359" s="167" t="s">
        <v>10336</v>
      </c>
      <c r="B5359" s="163" t="s">
        <v>4265</v>
      </c>
      <c r="C5359" s="164" t="s">
        <v>4266</v>
      </c>
      <c r="D5359">
        <v>96.1</v>
      </c>
      <c r="E5359" s="4">
        <v>6366</v>
      </c>
      <c r="F5359">
        <f t="shared" si="166"/>
        <v>4</v>
      </c>
      <c r="G5359" s="6">
        <f t="shared" si="167"/>
        <v>1.7099397688077311</v>
      </c>
      <c r="H5359" s="4">
        <f>E5359*G5359*Inputs!$B$4/SUMPRODUCT($E$5:$E$6785,$G$5:$G$6785)</f>
        <v>5028.163139849943</v>
      </c>
    </row>
    <row r="5360" spans="1:8" x14ac:dyDescent="0.2">
      <c r="A5360" s="167" t="s">
        <v>10336</v>
      </c>
      <c r="B5360" s="163" t="s">
        <v>4267</v>
      </c>
      <c r="C5360" s="164" t="s">
        <v>4268</v>
      </c>
      <c r="D5360">
        <v>76.900000000000006</v>
      </c>
      <c r="E5360" s="4">
        <v>6377</v>
      </c>
      <c r="F5360">
        <f t="shared" si="166"/>
        <v>3</v>
      </c>
      <c r="G5360" s="6">
        <f t="shared" si="167"/>
        <v>1.4299489790507947</v>
      </c>
      <c r="H5360" s="4">
        <f>E5360*G5360*Inputs!$B$4/SUMPRODUCT($E$5:$E$6785,$G$5:$G$6785)</f>
        <v>4212.1019246795422</v>
      </c>
    </row>
    <row r="5361" spans="1:8" x14ac:dyDescent="0.2">
      <c r="A5361" s="167" t="s">
        <v>10336</v>
      </c>
      <c r="B5361" s="163" t="s">
        <v>4269</v>
      </c>
      <c r="C5361" s="164" t="s">
        <v>4270</v>
      </c>
      <c r="D5361">
        <v>123.3</v>
      </c>
      <c r="E5361" s="4">
        <v>7256</v>
      </c>
      <c r="F5361">
        <f t="shared" si="166"/>
        <v>6</v>
      </c>
      <c r="G5361" s="6">
        <f t="shared" si="167"/>
        <v>2.4451266266449672</v>
      </c>
      <c r="H5361" s="4">
        <f>E5361*G5361*Inputs!$B$4/SUMPRODUCT($E$5:$E$6785,$G$5:$G$6785)</f>
        <v>8195.2185871626061</v>
      </c>
    </row>
    <row r="5362" spans="1:8" x14ac:dyDescent="0.2">
      <c r="A5362" s="167" t="s">
        <v>10336</v>
      </c>
      <c r="B5362" s="163" t="s">
        <v>4271</v>
      </c>
      <c r="C5362" s="164" t="s">
        <v>4272</v>
      </c>
      <c r="D5362">
        <v>72.7</v>
      </c>
      <c r="E5362" s="4">
        <v>10249</v>
      </c>
      <c r="F5362">
        <f t="shared" si="166"/>
        <v>2</v>
      </c>
      <c r="G5362" s="6">
        <f t="shared" si="167"/>
        <v>1.195804741189294</v>
      </c>
      <c r="H5362" s="4">
        <f>E5362*G5362*Inputs!$B$4/SUMPRODUCT($E$5:$E$6785,$G$5:$G$6785)</f>
        <v>5661.1371549975747</v>
      </c>
    </row>
    <row r="5363" spans="1:8" x14ac:dyDescent="0.2">
      <c r="A5363" s="167" t="s">
        <v>10336</v>
      </c>
      <c r="B5363" s="163" t="s">
        <v>4273</v>
      </c>
      <c r="C5363" s="164" t="s">
        <v>4274</v>
      </c>
      <c r="D5363">
        <v>76.599999999999994</v>
      </c>
      <c r="E5363" s="4">
        <v>5837</v>
      </c>
      <c r="F5363">
        <f t="shared" si="166"/>
        <v>3</v>
      </c>
      <c r="G5363" s="6">
        <f t="shared" si="167"/>
        <v>1.4299489790507947</v>
      </c>
      <c r="H5363" s="4">
        <f>E5363*G5363*Inputs!$B$4/SUMPRODUCT($E$5:$E$6785,$G$5:$G$6785)</f>
        <v>3855.4240135415539</v>
      </c>
    </row>
    <row r="5364" spans="1:8" x14ac:dyDescent="0.2">
      <c r="A5364" s="167" t="s">
        <v>10336</v>
      </c>
      <c r="B5364" s="163" t="s">
        <v>4275</v>
      </c>
      <c r="C5364" s="164" t="s">
        <v>4276</v>
      </c>
      <c r="D5364">
        <v>63.1</v>
      </c>
      <c r="E5364" s="4">
        <v>6376</v>
      </c>
      <c r="F5364">
        <f t="shared" si="166"/>
        <v>2</v>
      </c>
      <c r="G5364" s="6">
        <f t="shared" si="167"/>
        <v>1.195804741189294</v>
      </c>
      <c r="H5364" s="4">
        <f>E5364*G5364*Inputs!$B$4/SUMPRODUCT($E$5:$E$6785,$G$5:$G$6785)</f>
        <v>3521.8470582753962</v>
      </c>
    </row>
    <row r="5365" spans="1:8" x14ac:dyDescent="0.2">
      <c r="A5365" s="167" t="s">
        <v>10336</v>
      </c>
      <c r="B5365" s="163" t="s">
        <v>4277</v>
      </c>
      <c r="C5365" s="164" t="s">
        <v>10394</v>
      </c>
      <c r="D5365">
        <v>71.599999999999994</v>
      </c>
      <c r="E5365" s="4">
        <v>6556</v>
      </c>
      <c r="F5365">
        <f t="shared" si="166"/>
        <v>2</v>
      </c>
      <c r="G5365" s="6">
        <f t="shared" si="167"/>
        <v>1.195804741189294</v>
      </c>
      <c r="H5365" s="4">
        <f>E5365*G5365*Inputs!$B$4/SUMPRODUCT($E$5:$E$6785,$G$5:$G$6785)</f>
        <v>3621.2718497574492</v>
      </c>
    </row>
    <row r="5366" spans="1:8" x14ac:dyDescent="0.2">
      <c r="A5366" s="167" t="s">
        <v>10336</v>
      </c>
      <c r="B5366" s="163" t="s">
        <v>10395</v>
      </c>
      <c r="C5366" s="164" t="s">
        <v>10396</v>
      </c>
      <c r="D5366">
        <v>98.5</v>
      </c>
      <c r="E5366" s="4">
        <v>6053</v>
      </c>
      <c r="F5366">
        <f t="shared" si="166"/>
        <v>4</v>
      </c>
      <c r="G5366" s="6">
        <f t="shared" si="167"/>
        <v>1.7099397688077311</v>
      </c>
      <c r="H5366" s="4">
        <f>E5366*G5366*Inputs!$B$4/SUMPRODUCT($E$5:$E$6785,$G$5:$G$6785)</f>
        <v>4780.9411695745684</v>
      </c>
    </row>
    <row r="5367" spans="1:8" x14ac:dyDescent="0.2">
      <c r="A5367" s="167" t="s">
        <v>10336</v>
      </c>
      <c r="B5367" s="163" t="s">
        <v>10397</v>
      </c>
      <c r="C5367" s="164" t="s">
        <v>10398</v>
      </c>
      <c r="D5367">
        <v>80.599999999999994</v>
      </c>
      <c r="E5367" s="4">
        <v>6783</v>
      </c>
      <c r="F5367">
        <f t="shared" si="166"/>
        <v>3</v>
      </c>
      <c r="G5367" s="6">
        <f t="shared" si="167"/>
        <v>1.4299489790507947</v>
      </c>
      <c r="H5367" s="4">
        <f>E5367*G5367*Inputs!$B$4/SUMPRODUCT($E$5:$E$6785,$G$5:$G$6785)</f>
        <v>4480.2708726832898</v>
      </c>
    </row>
    <row r="5368" spans="1:8" x14ac:dyDescent="0.2">
      <c r="A5368" s="167" t="s">
        <v>10336</v>
      </c>
      <c r="B5368" s="163" t="s">
        <v>10399</v>
      </c>
      <c r="C5368" s="164" t="s">
        <v>10400</v>
      </c>
      <c r="D5368">
        <v>84.4</v>
      </c>
      <c r="E5368" s="4">
        <v>5189</v>
      </c>
      <c r="F5368">
        <f t="shared" si="166"/>
        <v>3</v>
      </c>
      <c r="G5368" s="6">
        <f t="shared" si="167"/>
        <v>1.4299489790507947</v>
      </c>
      <c r="H5368" s="4">
        <f>E5368*G5368*Inputs!$B$4/SUMPRODUCT($E$5:$E$6785,$G$5:$G$6785)</f>
        <v>3427.410520175968</v>
      </c>
    </row>
    <row r="5369" spans="1:8" x14ac:dyDescent="0.2">
      <c r="A5369" s="167" t="s">
        <v>10336</v>
      </c>
      <c r="B5369" s="163" t="s">
        <v>10401</v>
      </c>
      <c r="C5369" s="164" t="s">
        <v>10402</v>
      </c>
      <c r="D5369">
        <v>92.5</v>
      </c>
      <c r="E5369" s="4">
        <v>9345</v>
      </c>
      <c r="F5369">
        <f t="shared" si="166"/>
        <v>4</v>
      </c>
      <c r="G5369" s="6">
        <f t="shared" si="167"/>
        <v>1.7099397688077311</v>
      </c>
      <c r="H5369" s="4">
        <f>E5369*G5369*Inputs!$B$4/SUMPRODUCT($E$5:$E$6785,$G$5:$G$6785)</f>
        <v>7381.1160134932006</v>
      </c>
    </row>
    <row r="5370" spans="1:8" x14ac:dyDescent="0.2">
      <c r="A5370" s="167" t="s">
        <v>10336</v>
      </c>
      <c r="B5370" s="163" t="s">
        <v>10403</v>
      </c>
      <c r="C5370" s="164" t="s">
        <v>10404</v>
      </c>
      <c r="D5370">
        <v>67.900000000000006</v>
      </c>
      <c r="E5370" s="4">
        <v>6332</v>
      </c>
      <c r="F5370">
        <f t="shared" si="166"/>
        <v>2</v>
      </c>
      <c r="G5370" s="6">
        <f t="shared" si="167"/>
        <v>1.195804741189294</v>
      </c>
      <c r="H5370" s="4">
        <f>E5370*G5370*Inputs!$B$4/SUMPRODUCT($E$5:$E$6785,$G$5:$G$6785)</f>
        <v>3497.543220357561</v>
      </c>
    </row>
    <row r="5371" spans="1:8" x14ac:dyDescent="0.2">
      <c r="A5371" s="167" t="s">
        <v>10336</v>
      </c>
      <c r="B5371" s="163" t="s">
        <v>10405</v>
      </c>
      <c r="C5371" s="164" t="s">
        <v>10406</v>
      </c>
      <c r="D5371">
        <v>56.3</v>
      </c>
      <c r="E5371" s="4">
        <v>6704</v>
      </c>
      <c r="F5371">
        <f t="shared" si="166"/>
        <v>1</v>
      </c>
      <c r="G5371" s="6">
        <f t="shared" si="167"/>
        <v>1</v>
      </c>
      <c r="H5371" s="4">
        <f>E5371*G5371*Inputs!$B$4/SUMPRODUCT($E$5:$E$6785,$G$5:$G$6785)</f>
        <v>3096.6770704312016</v>
      </c>
    </row>
    <row r="5372" spans="1:8" x14ac:dyDescent="0.2">
      <c r="A5372" s="167" t="s">
        <v>10336</v>
      </c>
      <c r="B5372" s="163" t="s">
        <v>10407</v>
      </c>
      <c r="C5372" s="164" t="s">
        <v>10408</v>
      </c>
      <c r="D5372">
        <v>72.900000000000006</v>
      </c>
      <c r="E5372" s="4">
        <v>6079</v>
      </c>
      <c r="F5372">
        <f t="shared" si="166"/>
        <v>2</v>
      </c>
      <c r="G5372" s="6">
        <f t="shared" si="167"/>
        <v>1.195804741189294</v>
      </c>
      <c r="H5372" s="4">
        <f>E5372*G5372*Inputs!$B$4/SUMPRODUCT($E$5:$E$6785,$G$5:$G$6785)</f>
        <v>3357.7961523300078</v>
      </c>
    </row>
    <row r="5373" spans="1:8" x14ac:dyDescent="0.2">
      <c r="A5373" s="167" t="s">
        <v>10336</v>
      </c>
      <c r="B5373" s="163" t="s">
        <v>10409</v>
      </c>
      <c r="C5373" s="164" t="s">
        <v>10410</v>
      </c>
      <c r="D5373">
        <v>57.7</v>
      </c>
      <c r="E5373" s="4">
        <v>9424</v>
      </c>
      <c r="F5373">
        <f t="shared" si="166"/>
        <v>1</v>
      </c>
      <c r="G5373" s="6">
        <f t="shared" si="167"/>
        <v>1</v>
      </c>
      <c r="H5373" s="4">
        <f>E5373*G5373*Inputs!$B$4/SUMPRODUCT($E$5:$E$6785,$G$5:$G$6785)</f>
        <v>4353.085428362715</v>
      </c>
    </row>
    <row r="5374" spans="1:8" x14ac:dyDescent="0.2">
      <c r="A5374" s="167" t="s">
        <v>10336</v>
      </c>
      <c r="B5374" s="163" t="s">
        <v>10411</v>
      </c>
      <c r="C5374" s="164" t="s">
        <v>10412</v>
      </c>
      <c r="D5374">
        <v>83.3</v>
      </c>
      <c r="E5374" s="4">
        <v>8930</v>
      </c>
      <c r="F5374">
        <f t="shared" si="166"/>
        <v>3</v>
      </c>
      <c r="G5374" s="6">
        <f t="shared" si="167"/>
        <v>1.4299489790507947</v>
      </c>
      <c r="H5374" s="4">
        <f>E5374*G5374*Inputs!$B$4/SUMPRODUCT($E$5:$E$6785,$G$5:$G$6785)</f>
        <v>5898.3958267819226</v>
      </c>
    </row>
    <row r="5375" spans="1:8" x14ac:dyDescent="0.2">
      <c r="A5375" s="167" t="s">
        <v>10336</v>
      </c>
      <c r="B5375" s="163" t="s">
        <v>10413</v>
      </c>
      <c r="C5375" s="164" t="s">
        <v>10414</v>
      </c>
      <c r="D5375">
        <v>79</v>
      </c>
      <c r="E5375" s="4">
        <v>9953</v>
      </c>
      <c r="F5375">
        <f t="shared" si="166"/>
        <v>3</v>
      </c>
      <c r="G5375" s="6">
        <f t="shared" si="167"/>
        <v>1.4299489790507947</v>
      </c>
      <c r="H5375" s="4">
        <f>E5375*G5375*Inputs!$B$4/SUMPRODUCT($E$5:$E$6785,$G$5:$G$6785)</f>
        <v>6574.1023139933332</v>
      </c>
    </row>
    <row r="5376" spans="1:8" x14ac:dyDescent="0.2">
      <c r="A5376" s="167" t="s">
        <v>10336</v>
      </c>
      <c r="B5376" s="163" t="s">
        <v>10415</v>
      </c>
      <c r="C5376" s="164" t="s">
        <v>10416</v>
      </c>
      <c r="D5376">
        <v>68.5</v>
      </c>
      <c r="E5376" s="4">
        <v>9568</v>
      </c>
      <c r="F5376">
        <f t="shared" si="166"/>
        <v>2</v>
      </c>
      <c r="G5376" s="6">
        <f t="shared" si="167"/>
        <v>1.195804741189294</v>
      </c>
      <c r="H5376" s="4">
        <f>E5376*G5376*Inputs!$B$4/SUMPRODUCT($E$5:$E$6785,$G$5:$G$6785)</f>
        <v>5284.9800272238062</v>
      </c>
    </row>
    <row r="5377" spans="1:8" x14ac:dyDescent="0.2">
      <c r="A5377" s="167" t="s">
        <v>10336</v>
      </c>
      <c r="B5377" s="163" t="s">
        <v>10417</v>
      </c>
      <c r="C5377" s="164" t="s">
        <v>10418</v>
      </c>
      <c r="D5377">
        <v>81.400000000000006</v>
      </c>
      <c r="E5377" s="4">
        <v>9801</v>
      </c>
      <c r="F5377">
        <f t="shared" si="166"/>
        <v>3</v>
      </c>
      <c r="G5377" s="6">
        <f t="shared" si="167"/>
        <v>1.4299489790507947</v>
      </c>
      <c r="H5377" s="4">
        <f>E5377*G5377*Inputs!$B$4/SUMPRODUCT($E$5:$E$6785,$G$5:$G$6785)</f>
        <v>6473.7040871544914</v>
      </c>
    </row>
    <row r="5378" spans="1:8" x14ac:dyDescent="0.2">
      <c r="A5378" s="167" t="s">
        <v>10336</v>
      </c>
      <c r="B5378" s="163" t="s">
        <v>10419</v>
      </c>
      <c r="C5378" s="164" t="s">
        <v>10420</v>
      </c>
      <c r="D5378">
        <v>134.19999999999999</v>
      </c>
      <c r="E5378" s="4">
        <v>6077</v>
      </c>
      <c r="F5378">
        <f t="shared" si="166"/>
        <v>7</v>
      </c>
      <c r="G5378" s="6">
        <f t="shared" si="167"/>
        <v>2.9238940129502371</v>
      </c>
      <c r="H5378" s="4">
        <f>E5378*G5378*Inputs!$B$4/SUMPRODUCT($E$5:$E$6785,$G$5:$G$6785)</f>
        <v>8207.5355988525534</v>
      </c>
    </row>
    <row r="5379" spans="1:8" x14ac:dyDescent="0.2">
      <c r="A5379" s="167" t="s">
        <v>10336</v>
      </c>
      <c r="B5379" s="163" t="s">
        <v>10421</v>
      </c>
      <c r="C5379" s="164" t="s">
        <v>10422</v>
      </c>
      <c r="D5379">
        <v>85.4</v>
      </c>
      <c r="E5379" s="4">
        <v>8191</v>
      </c>
      <c r="F5379">
        <f t="shared" si="166"/>
        <v>3</v>
      </c>
      <c r="G5379" s="6">
        <f t="shared" si="167"/>
        <v>1.4299489790507947</v>
      </c>
      <c r="H5379" s="4">
        <f>E5379*G5379*Inputs!$B$4/SUMPRODUCT($E$5:$E$6785,$G$5:$G$6785)</f>
        <v>5410.2755002430822</v>
      </c>
    </row>
    <row r="5380" spans="1:8" x14ac:dyDescent="0.2">
      <c r="A5380" s="167" t="s">
        <v>10336</v>
      </c>
      <c r="B5380" s="163" t="s">
        <v>10423</v>
      </c>
      <c r="C5380" s="164" t="s">
        <v>10424</v>
      </c>
      <c r="D5380">
        <v>78.900000000000006</v>
      </c>
      <c r="E5380" s="4">
        <v>9285</v>
      </c>
      <c r="F5380">
        <f t="shared" si="166"/>
        <v>3</v>
      </c>
      <c r="G5380" s="6">
        <f t="shared" si="167"/>
        <v>1.4299489790507947</v>
      </c>
      <c r="H5380" s="4">
        <f>E5380*G5380*Inputs!$B$4/SUMPRODUCT($E$5:$E$6785,$G$5:$G$6785)</f>
        <v>6132.8785276226363</v>
      </c>
    </row>
    <row r="5381" spans="1:8" x14ac:dyDescent="0.2">
      <c r="A5381" s="167" t="s">
        <v>10336</v>
      </c>
      <c r="B5381" s="163" t="s">
        <v>10425</v>
      </c>
      <c r="C5381" s="164" t="s">
        <v>10426</v>
      </c>
      <c r="D5381">
        <v>90.6</v>
      </c>
      <c r="E5381" s="4">
        <v>8292</v>
      </c>
      <c r="F5381">
        <f t="shared" si="166"/>
        <v>4</v>
      </c>
      <c r="G5381" s="6">
        <f t="shared" si="167"/>
        <v>1.7099397688077311</v>
      </c>
      <c r="H5381" s="4">
        <f>E5381*G5381*Inputs!$B$4/SUMPRODUCT($E$5:$E$6785,$G$5:$G$6785)</f>
        <v>6549.4075959214142</v>
      </c>
    </row>
    <row r="5382" spans="1:8" x14ac:dyDescent="0.2">
      <c r="A5382" s="167" t="s">
        <v>10336</v>
      </c>
      <c r="B5382" s="163" t="s">
        <v>10427</v>
      </c>
      <c r="C5382" s="164" t="s">
        <v>10428</v>
      </c>
      <c r="D5382">
        <v>54</v>
      </c>
      <c r="E5382" s="4">
        <v>5240</v>
      </c>
      <c r="F5382">
        <f t="shared" ref="F5382:F5445" si="168">VLOOKUP(D5382,$K$5:$L$15,2)</f>
        <v>1</v>
      </c>
      <c r="G5382" s="6">
        <f t="shared" ref="G5382:G5445" si="169">VLOOKUP(F5382,$L$5:$M$15,2,0)</f>
        <v>1</v>
      </c>
      <c r="H5382" s="4">
        <f>E5382*G5382*Inputs!$B$4/SUMPRODUCT($E$5:$E$6785,$G$5:$G$6785)</f>
        <v>2420.4337483680633</v>
      </c>
    </row>
    <row r="5383" spans="1:8" x14ac:dyDescent="0.2">
      <c r="A5383" s="167" t="s">
        <v>10336</v>
      </c>
      <c r="B5383" s="163" t="s">
        <v>10429</v>
      </c>
      <c r="C5383" s="164" t="s">
        <v>10430</v>
      </c>
      <c r="D5383">
        <v>84.9</v>
      </c>
      <c r="E5383" s="4">
        <v>5821</v>
      </c>
      <c r="F5383">
        <f t="shared" si="168"/>
        <v>3</v>
      </c>
      <c r="G5383" s="6">
        <f t="shared" si="169"/>
        <v>1.4299489790507947</v>
      </c>
      <c r="H5383" s="4">
        <f>E5383*G5383*Inputs!$B$4/SUMPRODUCT($E$5:$E$6785,$G$5:$G$6785)</f>
        <v>3844.8557791374656</v>
      </c>
    </row>
    <row r="5384" spans="1:8" x14ac:dyDescent="0.2">
      <c r="A5384" s="167" t="s">
        <v>10336</v>
      </c>
      <c r="B5384" s="163" t="s">
        <v>10431</v>
      </c>
      <c r="C5384" s="164" t="s">
        <v>10432</v>
      </c>
      <c r="D5384">
        <v>71.7</v>
      </c>
      <c r="E5384" s="4">
        <v>8349</v>
      </c>
      <c r="F5384">
        <f t="shared" si="168"/>
        <v>2</v>
      </c>
      <c r="G5384" s="6">
        <f t="shared" si="169"/>
        <v>1.195804741189294</v>
      </c>
      <c r="H5384" s="4">
        <f>E5384*G5384*Inputs!$B$4/SUMPRODUCT($E$5:$E$6785,$G$5:$G$6785)</f>
        <v>4611.6532449092347</v>
      </c>
    </row>
    <row r="5385" spans="1:8" x14ac:dyDescent="0.2">
      <c r="A5385" s="167" t="s">
        <v>10336</v>
      </c>
      <c r="B5385" s="163" t="s">
        <v>10433</v>
      </c>
      <c r="C5385" s="164" t="s">
        <v>10434</v>
      </c>
      <c r="D5385">
        <v>84.3</v>
      </c>
      <c r="E5385" s="4">
        <v>8235</v>
      </c>
      <c r="F5385">
        <f t="shared" si="168"/>
        <v>3</v>
      </c>
      <c r="G5385" s="6">
        <f t="shared" si="169"/>
        <v>1.4299489790507947</v>
      </c>
      <c r="H5385" s="4">
        <f>E5385*G5385*Inputs!$B$4/SUMPRODUCT($E$5:$E$6785,$G$5:$G$6785)</f>
        <v>5439.3381448543259</v>
      </c>
    </row>
    <row r="5386" spans="1:8" x14ac:dyDescent="0.2">
      <c r="A5386" s="167" t="s">
        <v>10336</v>
      </c>
      <c r="B5386" s="163" t="s">
        <v>10435</v>
      </c>
      <c r="C5386" s="164" t="s">
        <v>10436</v>
      </c>
      <c r="D5386">
        <v>91.6</v>
      </c>
      <c r="E5386" s="4">
        <v>9599</v>
      </c>
      <c r="F5386">
        <f t="shared" si="168"/>
        <v>4</v>
      </c>
      <c r="G5386" s="6">
        <f t="shared" si="169"/>
        <v>1.7099397688077311</v>
      </c>
      <c r="H5386" s="4">
        <f>E5386*G5386*Inputs!$B$4/SUMPRODUCT($E$5:$E$6785,$G$5:$G$6785)</f>
        <v>7581.7370372949408</v>
      </c>
    </row>
    <row r="5387" spans="1:8" x14ac:dyDescent="0.2">
      <c r="A5387" s="167" t="s">
        <v>10336</v>
      </c>
      <c r="B5387" s="163" t="s">
        <v>10437</v>
      </c>
      <c r="C5387" s="164" t="s">
        <v>10438</v>
      </c>
      <c r="D5387">
        <v>82.8</v>
      </c>
      <c r="E5387" s="4">
        <v>8979</v>
      </c>
      <c r="F5387">
        <f t="shared" si="168"/>
        <v>3</v>
      </c>
      <c r="G5387" s="6">
        <f t="shared" si="169"/>
        <v>1.4299489790507947</v>
      </c>
      <c r="H5387" s="4">
        <f>E5387*G5387*Inputs!$B$4/SUMPRODUCT($E$5:$E$6785,$G$5:$G$6785)</f>
        <v>5930.7610446444423</v>
      </c>
    </row>
    <row r="5388" spans="1:8" x14ac:dyDescent="0.2">
      <c r="A5388" s="167" t="s">
        <v>10336</v>
      </c>
      <c r="B5388" s="163" t="s">
        <v>13073</v>
      </c>
      <c r="C5388" s="164" t="s">
        <v>13074</v>
      </c>
      <c r="D5388">
        <v>72.599999999999994</v>
      </c>
      <c r="E5388" s="4">
        <v>6386</v>
      </c>
      <c r="F5388">
        <f t="shared" si="168"/>
        <v>2</v>
      </c>
      <c r="G5388" s="6">
        <f t="shared" si="169"/>
        <v>1.195804741189294</v>
      </c>
      <c r="H5388" s="4">
        <f>E5388*G5388*Inputs!$B$4/SUMPRODUCT($E$5:$E$6785,$G$5:$G$6785)</f>
        <v>3527.370657802177</v>
      </c>
    </row>
    <row r="5389" spans="1:8" x14ac:dyDescent="0.2">
      <c r="A5389" s="167" t="s">
        <v>10336</v>
      </c>
      <c r="B5389" s="163" t="s">
        <v>13075</v>
      </c>
      <c r="C5389" s="164" t="s">
        <v>13076</v>
      </c>
      <c r="D5389">
        <v>57.6</v>
      </c>
      <c r="E5389" s="4">
        <v>6121</v>
      </c>
      <c r="F5389">
        <f t="shared" si="168"/>
        <v>1</v>
      </c>
      <c r="G5389" s="6">
        <f t="shared" si="169"/>
        <v>1</v>
      </c>
      <c r="H5389" s="4">
        <f>E5389*G5389*Inputs!$B$4/SUMPRODUCT($E$5:$E$6785,$G$5:$G$6785)</f>
        <v>2827.3807201833806</v>
      </c>
    </row>
    <row r="5390" spans="1:8" x14ac:dyDescent="0.2">
      <c r="A5390" s="167" t="s">
        <v>10336</v>
      </c>
      <c r="B5390" s="163" t="s">
        <v>13077</v>
      </c>
      <c r="C5390" s="164" t="s">
        <v>13078</v>
      </c>
      <c r="D5390">
        <v>116</v>
      </c>
      <c r="E5390" s="4">
        <v>8506</v>
      </c>
      <c r="F5390">
        <f t="shared" si="168"/>
        <v>6</v>
      </c>
      <c r="G5390" s="6">
        <f t="shared" si="169"/>
        <v>2.4451266266449672</v>
      </c>
      <c r="H5390" s="4">
        <f>E5390*G5390*Inputs!$B$4/SUMPRODUCT($E$5:$E$6785,$G$5:$G$6785)</f>
        <v>9607.0189226026905</v>
      </c>
    </row>
    <row r="5391" spans="1:8" x14ac:dyDescent="0.2">
      <c r="A5391" s="167" t="s">
        <v>10336</v>
      </c>
      <c r="B5391" s="163" t="s">
        <v>13079</v>
      </c>
      <c r="C5391" s="164" t="s">
        <v>13080</v>
      </c>
      <c r="D5391">
        <v>90.7</v>
      </c>
      <c r="E5391" s="4">
        <v>8825</v>
      </c>
      <c r="F5391">
        <f t="shared" si="168"/>
        <v>4</v>
      </c>
      <c r="G5391" s="6">
        <f t="shared" si="169"/>
        <v>1.7099397688077311</v>
      </c>
      <c r="H5391" s="4">
        <f>E5391*G5391*Inputs!$B$4/SUMPRODUCT($E$5:$E$6785,$G$5:$G$6785)</f>
        <v>6970.3958072849109</v>
      </c>
    </row>
    <row r="5392" spans="1:8" x14ac:dyDescent="0.2">
      <c r="A5392" s="167" t="s">
        <v>10336</v>
      </c>
      <c r="B5392" s="163" t="s">
        <v>13081</v>
      </c>
      <c r="C5392" s="164" t="s">
        <v>13082</v>
      </c>
      <c r="D5392">
        <v>100</v>
      </c>
      <c r="E5392" s="4">
        <v>5917</v>
      </c>
      <c r="F5392">
        <f t="shared" si="168"/>
        <v>5</v>
      </c>
      <c r="G5392" s="6">
        <f t="shared" si="169"/>
        <v>2.0447540826884101</v>
      </c>
      <c r="H5392" s="4">
        <f>E5392*G5392*Inputs!$B$4/SUMPRODUCT($E$5:$E$6785,$G$5:$G$6785)</f>
        <v>5588.6198119541423</v>
      </c>
    </row>
    <row r="5393" spans="1:8" x14ac:dyDescent="0.2">
      <c r="A5393" s="167" t="s">
        <v>10336</v>
      </c>
      <c r="B5393" s="163" t="s">
        <v>13083</v>
      </c>
      <c r="C5393" s="164" t="s">
        <v>13084</v>
      </c>
      <c r="D5393">
        <v>85</v>
      </c>
      <c r="E5393" s="4">
        <v>5768</v>
      </c>
      <c r="F5393">
        <f t="shared" si="168"/>
        <v>3</v>
      </c>
      <c r="G5393" s="6">
        <f t="shared" si="169"/>
        <v>1.4299489790507947</v>
      </c>
      <c r="H5393" s="4">
        <f>E5393*G5393*Inputs!$B$4/SUMPRODUCT($E$5:$E$6785,$G$5:$G$6785)</f>
        <v>3809.8485026739227</v>
      </c>
    </row>
    <row r="5394" spans="1:8" x14ac:dyDescent="0.2">
      <c r="A5394" s="167" t="s">
        <v>10336</v>
      </c>
      <c r="B5394" s="163" t="s">
        <v>13085</v>
      </c>
      <c r="C5394" s="164" t="s">
        <v>13086</v>
      </c>
      <c r="D5394">
        <v>73.5</v>
      </c>
      <c r="E5394" s="4">
        <v>9044</v>
      </c>
      <c r="F5394">
        <f t="shared" si="168"/>
        <v>2</v>
      </c>
      <c r="G5394" s="6">
        <f t="shared" si="169"/>
        <v>1.195804741189294</v>
      </c>
      <c r="H5394" s="4">
        <f>E5394*G5394*Inputs!$B$4/SUMPRODUCT($E$5:$E$6785,$G$5:$G$6785)</f>
        <v>4995.5434120204945</v>
      </c>
    </row>
    <row r="5395" spans="1:8" x14ac:dyDescent="0.2">
      <c r="A5395" s="167" t="s">
        <v>10336</v>
      </c>
      <c r="B5395" s="163" t="s">
        <v>13087</v>
      </c>
      <c r="C5395" s="164" t="s">
        <v>13088</v>
      </c>
      <c r="D5395">
        <v>65.900000000000006</v>
      </c>
      <c r="E5395" s="4">
        <v>9510</v>
      </c>
      <c r="F5395">
        <f t="shared" si="168"/>
        <v>2</v>
      </c>
      <c r="G5395" s="6">
        <f t="shared" si="169"/>
        <v>1.195804741189294</v>
      </c>
      <c r="H5395" s="4">
        <f>E5395*G5395*Inputs!$B$4/SUMPRODUCT($E$5:$E$6785,$G$5:$G$6785)</f>
        <v>5252.9431499684788</v>
      </c>
    </row>
    <row r="5396" spans="1:8" x14ac:dyDescent="0.2">
      <c r="A5396" s="167" t="s">
        <v>10336</v>
      </c>
      <c r="B5396" s="163" t="s">
        <v>13089</v>
      </c>
      <c r="C5396" s="164" t="s">
        <v>13090</v>
      </c>
      <c r="D5396">
        <v>88.9</v>
      </c>
      <c r="E5396" s="4">
        <v>8722</v>
      </c>
      <c r="F5396">
        <f t="shared" si="168"/>
        <v>4</v>
      </c>
      <c r="G5396" s="6">
        <f t="shared" si="169"/>
        <v>1.7099397688077311</v>
      </c>
      <c r="H5396" s="4">
        <f>E5396*G5396*Inputs!$B$4/SUMPRODUCT($E$5:$E$6785,$G$5:$G$6785)</f>
        <v>6889.0416125936545</v>
      </c>
    </row>
    <row r="5397" spans="1:8" x14ac:dyDescent="0.2">
      <c r="A5397" s="167" t="s">
        <v>10336</v>
      </c>
      <c r="B5397" s="163" t="s">
        <v>13091</v>
      </c>
      <c r="C5397" s="164" t="s">
        <v>13092</v>
      </c>
      <c r="D5397">
        <v>85.8</v>
      </c>
      <c r="E5397" s="4">
        <v>6793</v>
      </c>
      <c r="F5397">
        <f t="shared" si="168"/>
        <v>3</v>
      </c>
      <c r="G5397" s="6">
        <f t="shared" si="169"/>
        <v>1.4299489790507947</v>
      </c>
      <c r="H5397" s="4">
        <f>E5397*G5397*Inputs!$B$4/SUMPRODUCT($E$5:$E$6785,$G$5:$G$6785)</f>
        <v>4486.8760191858446</v>
      </c>
    </row>
    <row r="5398" spans="1:8" x14ac:dyDescent="0.2">
      <c r="A5398" s="167" t="s">
        <v>10336</v>
      </c>
      <c r="B5398" s="163" t="s">
        <v>13093</v>
      </c>
      <c r="C5398" s="164" t="s">
        <v>13094</v>
      </c>
      <c r="D5398">
        <v>101.9</v>
      </c>
      <c r="E5398" s="4">
        <v>8970</v>
      </c>
      <c r="F5398">
        <f t="shared" si="168"/>
        <v>5</v>
      </c>
      <c r="G5398" s="6">
        <f t="shared" si="169"/>
        <v>2.0447540826884101</v>
      </c>
      <c r="H5398" s="4">
        <f>E5398*G5398*Inputs!$B$4/SUMPRODUCT($E$5:$E$6785,$G$5:$G$6785)</f>
        <v>8472.1851805355163</v>
      </c>
    </row>
    <row r="5399" spans="1:8" x14ac:dyDescent="0.2">
      <c r="A5399" s="167" t="s">
        <v>10336</v>
      </c>
      <c r="B5399" s="163" t="s">
        <v>13095</v>
      </c>
      <c r="C5399" s="164" t="s">
        <v>13096</v>
      </c>
      <c r="D5399">
        <v>81.400000000000006</v>
      </c>
      <c r="E5399" s="4">
        <v>8869</v>
      </c>
      <c r="F5399">
        <f t="shared" si="168"/>
        <v>3</v>
      </c>
      <c r="G5399" s="6">
        <f t="shared" si="169"/>
        <v>1.4299489790507947</v>
      </c>
      <c r="H5399" s="4">
        <f>E5399*G5399*Inputs!$B$4/SUMPRODUCT($E$5:$E$6785,$G$5:$G$6785)</f>
        <v>5858.1044331163339</v>
      </c>
    </row>
    <row r="5400" spans="1:8" x14ac:dyDescent="0.2">
      <c r="A5400" s="167" t="s">
        <v>10336</v>
      </c>
      <c r="B5400" s="163" t="s">
        <v>13097</v>
      </c>
      <c r="C5400" s="164" t="s">
        <v>13098</v>
      </c>
      <c r="D5400">
        <v>78.5</v>
      </c>
      <c r="E5400" s="4">
        <v>6611</v>
      </c>
      <c r="F5400">
        <f t="shared" si="168"/>
        <v>3</v>
      </c>
      <c r="G5400" s="6">
        <f t="shared" si="169"/>
        <v>1.4299489790507947</v>
      </c>
      <c r="H5400" s="4">
        <f>E5400*G5400*Inputs!$B$4/SUMPRODUCT($E$5:$E$6785,$G$5:$G$6785)</f>
        <v>4366.6623528393366</v>
      </c>
    </row>
    <row r="5401" spans="1:8" x14ac:dyDescent="0.2">
      <c r="A5401" s="167" t="s">
        <v>10336</v>
      </c>
      <c r="B5401" s="163" t="s">
        <v>13099</v>
      </c>
      <c r="C5401" s="164" t="s">
        <v>13100</v>
      </c>
      <c r="D5401">
        <v>89.2</v>
      </c>
      <c r="E5401" s="4">
        <v>8003</v>
      </c>
      <c r="F5401">
        <f t="shared" si="168"/>
        <v>4</v>
      </c>
      <c r="G5401" s="6">
        <f t="shared" si="169"/>
        <v>1.7099397688077311</v>
      </c>
      <c r="H5401" s="4">
        <f>E5401*G5401*Inputs!$B$4/SUMPRODUCT($E$5:$E$6785,$G$5:$G$6785)</f>
        <v>6321.1419428556537</v>
      </c>
    </row>
    <row r="5402" spans="1:8" x14ac:dyDescent="0.2">
      <c r="A5402" s="167" t="s">
        <v>10336</v>
      </c>
      <c r="B5402" s="163" t="s">
        <v>13101</v>
      </c>
      <c r="C5402" s="164" t="s">
        <v>13102</v>
      </c>
      <c r="D5402">
        <v>86.4</v>
      </c>
      <c r="E5402" s="4">
        <v>5857</v>
      </c>
      <c r="F5402">
        <f t="shared" si="168"/>
        <v>3</v>
      </c>
      <c r="G5402" s="6">
        <f t="shared" si="169"/>
        <v>1.4299489790507947</v>
      </c>
      <c r="H5402" s="4">
        <f>E5402*G5402*Inputs!$B$4/SUMPRODUCT($E$5:$E$6785,$G$5:$G$6785)</f>
        <v>3868.6343065466649</v>
      </c>
    </row>
    <row r="5403" spans="1:8" x14ac:dyDescent="0.2">
      <c r="A5403" s="167" t="s">
        <v>10336</v>
      </c>
      <c r="B5403" s="163" t="s">
        <v>4284</v>
      </c>
      <c r="C5403" s="164" t="s">
        <v>4285</v>
      </c>
      <c r="D5403">
        <v>84.4</v>
      </c>
      <c r="E5403" s="4">
        <v>6051</v>
      </c>
      <c r="F5403">
        <f t="shared" si="168"/>
        <v>3</v>
      </c>
      <c r="G5403" s="6">
        <f t="shared" si="169"/>
        <v>1.4299489790507947</v>
      </c>
      <c r="H5403" s="4">
        <f>E5403*G5403*Inputs!$B$4/SUMPRODUCT($E$5:$E$6785,$G$5:$G$6785)</f>
        <v>3996.7741486962382</v>
      </c>
    </row>
    <row r="5404" spans="1:8" x14ac:dyDescent="0.2">
      <c r="A5404" s="167" t="s">
        <v>10336</v>
      </c>
      <c r="B5404" s="163" t="s">
        <v>4286</v>
      </c>
      <c r="C5404" s="164" t="s">
        <v>4287</v>
      </c>
      <c r="D5404">
        <v>105.5</v>
      </c>
      <c r="E5404" s="4">
        <v>5435</v>
      </c>
      <c r="F5404">
        <f t="shared" si="168"/>
        <v>5</v>
      </c>
      <c r="G5404" s="6">
        <f t="shared" si="169"/>
        <v>2.0447540826884101</v>
      </c>
      <c r="H5404" s="4">
        <f>E5404*G5404*Inputs!$B$4/SUMPRODUCT($E$5:$E$6785,$G$5:$G$6785)</f>
        <v>5133.3697275597033</v>
      </c>
    </row>
    <row r="5405" spans="1:8" x14ac:dyDescent="0.2">
      <c r="A5405" s="167" t="s">
        <v>10336</v>
      </c>
      <c r="B5405" s="163" t="s">
        <v>4288</v>
      </c>
      <c r="C5405" s="164" t="s">
        <v>4289</v>
      </c>
      <c r="D5405">
        <v>85.1</v>
      </c>
      <c r="E5405" s="4">
        <v>5602</v>
      </c>
      <c r="F5405">
        <f t="shared" si="168"/>
        <v>3</v>
      </c>
      <c r="G5405" s="6">
        <f t="shared" si="169"/>
        <v>1.4299489790507947</v>
      </c>
      <c r="H5405" s="4">
        <f>E5405*G5405*Inputs!$B$4/SUMPRODUCT($E$5:$E$6785,$G$5:$G$6785)</f>
        <v>3700.2030707315034</v>
      </c>
    </row>
    <row r="5406" spans="1:8" x14ac:dyDescent="0.2">
      <c r="A5406" s="167" t="s">
        <v>10336</v>
      </c>
      <c r="B5406" s="163" t="s">
        <v>4290</v>
      </c>
      <c r="C5406" s="164" t="s">
        <v>4291</v>
      </c>
      <c r="D5406">
        <v>101.7</v>
      </c>
      <c r="E5406" s="4">
        <v>6053</v>
      </c>
      <c r="F5406">
        <f t="shared" si="168"/>
        <v>5</v>
      </c>
      <c r="G5406" s="6">
        <f t="shared" si="169"/>
        <v>2.0447540826884101</v>
      </c>
      <c r="H5406" s="4">
        <f>E5406*G5406*Inputs!$B$4/SUMPRODUCT($E$5:$E$6785,$G$5:$G$6785)</f>
        <v>5717.0721179243574</v>
      </c>
    </row>
    <row r="5407" spans="1:8" x14ac:dyDescent="0.2">
      <c r="A5407" s="167" t="s">
        <v>10336</v>
      </c>
      <c r="B5407" s="163" t="s">
        <v>4292</v>
      </c>
      <c r="C5407" s="164" t="s">
        <v>13103</v>
      </c>
      <c r="D5407">
        <v>99</v>
      </c>
      <c r="E5407" s="4">
        <v>6723</v>
      </c>
      <c r="F5407">
        <f t="shared" si="168"/>
        <v>4</v>
      </c>
      <c r="G5407" s="6">
        <f t="shared" si="169"/>
        <v>1.7099397688077311</v>
      </c>
      <c r="H5407" s="4">
        <f>E5407*G5407*Inputs!$B$4/SUMPRODUCT($E$5:$E$6785,$G$5:$G$6785)</f>
        <v>5310.1383583429415</v>
      </c>
    </row>
    <row r="5408" spans="1:8" x14ac:dyDescent="0.2">
      <c r="A5408" s="167" t="s">
        <v>10336</v>
      </c>
      <c r="B5408" s="163" t="s">
        <v>13104</v>
      </c>
      <c r="C5408" s="164" t="s">
        <v>13105</v>
      </c>
      <c r="D5408">
        <v>102.5</v>
      </c>
      <c r="E5408" s="4">
        <v>7390</v>
      </c>
      <c r="F5408">
        <f t="shared" si="168"/>
        <v>5</v>
      </c>
      <c r="G5408" s="6">
        <f t="shared" si="169"/>
        <v>2.0447540826884101</v>
      </c>
      <c r="H5408" s="4">
        <f>E5408*G5408*Inputs!$B$4/SUMPRODUCT($E$5:$E$6785,$G$5:$G$6785)</f>
        <v>6979.8716258815466</v>
      </c>
    </row>
    <row r="5409" spans="1:8" x14ac:dyDescent="0.2">
      <c r="A5409" s="167" t="s">
        <v>10336</v>
      </c>
      <c r="B5409" s="163" t="s">
        <v>13106</v>
      </c>
      <c r="C5409" s="164" t="s">
        <v>13107</v>
      </c>
      <c r="D5409">
        <v>105.1</v>
      </c>
      <c r="E5409" s="4">
        <v>6873</v>
      </c>
      <c r="F5409">
        <f t="shared" si="168"/>
        <v>5</v>
      </c>
      <c r="G5409" s="6">
        <f t="shared" si="169"/>
        <v>2.0447540826884101</v>
      </c>
      <c r="H5409" s="4">
        <f>E5409*G5409*Inputs!$B$4/SUMPRODUCT($E$5:$E$6785,$G$5:$G$6785)</f>
        <v>6491.5639627447727</v>
      </c>
    </row>
    <row r="5410" spans="1:8" x14ac:dyDescent="0.2">
      <c r="A5410" s="167" t="s">
        <v>10336</v>
      </c>
      <c r="B5410" s="163" t="s">
        <v>13108</v>
      </c>
      <c r="C5410" s="164" t="s">
        <v>13109</v>
      </c>
      <c r="D5410">
        <v>120.7</v>
      </c>
      <c r="E5410" s="4">
        <v>6969</v>
      </c>
      <c r="F5410">
        <f t="shared" si="168"/>
        <v>6</v>
      </c>
      <c r="G5410" s="6">
        <f t="shared" si="169"/>
        <v>2.4451266266449672</v>
      </c>
      <c r="H5410" s="4">
        <f>E5410*G5410*Inputs!$B$4/SUMPRODUCT($E$5:$E$6785,$G$5:$G$6785)</f>
        <v>7871.0692301455611</v>
      </c>
    </row>
    <row r="5411" spans="1:8" x14ac:dyDescent="0.2">
      <c r="A5411" s="167" t="s">
        <v>10336</v>
      </c>
      <c r="B5411" s="163" t="s">
        <v>13110</v>
      </c>
      <c r="C5411" s="164" t="s">
        <v>13111</v>
      </c>
      <c r="D5411">
        <v>86.2</v>
      </c>
      <c r="E5411" s="4">
        <v>8392</v>
      </c>
      <c r="F5411">
        <f t="shared" si="168"/>
        <v>3</v>
      </c>
      <c r="G5411" s="6">
        <f t="shared" si="169"/>
        <v>1.4299489790507947</v>
      </c>
      <c r="H5411" s="4">
        <f>E5411*G5411*Inputs!$B$4/SUMPRODUCT($E$5:$E$6785,$G$5:$G$6785)</f>
        <v>5543.0389449444447</v>
      </c>
    </row>
    <row r="5412" spans="1:8" x14ac:dyDescent="0.2">
      <c r="A5412" s="167" t="s">
        <v>10336</v>
      </c>
      <c r="B5412" s="163" t="s">
        <v>13112</v>
      </c>
      <c r="C5412" s="164" t="s">
        <v>6099</v>
      </c>
      <c r="D5412">
        <v>104.7</v>
      </c>
      <c r="E5412" s="4">
        <v>7268</v>
      </c>
      <c r="F5412">
        <f t="shared" si="168"/>
        <v>5</v>
      </c>
      <c r="G5412" s="6">
        <f t="shared" si="169"/>
        <v>2.0447540826884101</v>
      </c>
      <c r="H5412" s="4">
        <f>E5412*G5412*Inputs!$B$4/SUMPRODUCT($E$5:$E$6785,$G$5:$G$6785)</f>
        <v>6864.6423514082653</v>
      </c>
    </row>
    <row r="5413" spans="1:8" x14ac:dyDescent="0.2">
      <c r="A5413" s="167" t="s">
        <v>10336</v>
      </c>
      <c r="B5413" s="163" t="s">
        <v>6100</v>
      </c>
      <c r="C5413" s="164" t="s">
        <v>6101</v>
      </c>
      <c r="D5413">
        <v>92.8</v>
      </c>
      <c r="E5413" s="4">
        <v>10167</v>
      </c>
      <c r="F5413">
        <f t="shared" si="168"/>
        <v>4</v>
      </c>
      <c r="G5413" s="6">
        <f t="shared" si="169"/>
        <v>1.7099397688077311</v>
      </c>
      <c r="H5413" s="4">
        <f>E5413*G5413*Inputs!$B$4/SUMPRODUCT($E$5:$E$6785,$G$5:$G$6785)</f>
        <v>8030.3698779224569</v>
      </c>
    </row>
    <row r="5414" spans="1:8" x14ac:dyDescent="0.2">
      <c r="A5414" s="167" t="s">
        <v>10336</v>
      </c>
      <c r="B5414" s="163" t="s">
        <v>6102</v>
      </c>
      <c r="C5414" s="164" t="s">
        <v>6103</v>
      </c>
      <c r="D5414">
        <v>61.1</v>
      </c>
      <c r="E5414" s="4">
        <v>8404</v>
      </c>
      <c r="F5414">
        <f t="shared" si="168"/>
        <v>1</v>
      </c>
      <c r="G5414" s="6">
        <f t="shared" si="169"/>
        <v>1</v>
      </c>
      <c r="H5414" s="4">
        <f>E5414*G5414*Inputs!$B$4/SUMPRODUCT($E$5:$E$6785,$G$5:$G$6785)</f>
        <v>3881.9322941383975</v>
      </c>
    </row>
    <row r="5415" spans="1:8" x14ac:dyDescent="0.2">
      <c r="A5415" s="167" t="s">
        <v>10336</v>
      </c>
      <c r="B5415" s="163" t="s">
        <v>6104</v>
      </c>
      <c r="C5415" s="164" t="s">
        <v>6105</v>
      </c>
      <c r="D5415">
        <v>72.8</v>
      </c>
      <c r="E5415" s="4">
        <v>7940</v>
      </c>
      <c r="F5415">
        <f t="shared" si="168"/>
        <v>2</v>
      </c>
      <c r="G5415" s="6">
        <f t="shared" si="169"/>
        <v>1.195804741189294</v>
      </c>
      <c r="H5415" s="4">
        <f>E5415*G5415*Inputs!$B$4/SUMPRODUCT($E$5:$E$6785,$G$5:$G$6785)</f>
        <v>4385.7380242639028</v>
      </c>
    </row>
    <row r="5416" spans="1:8" x14ac:dyDescent="0.2">
      <c r="A5416" s="167" t="s">
        <v>10336</v>
      </c>
      <c r="B5416" s="163" t="s">
        <v>6106</v>
      </c>
      <c r="C5416" s="164" t="s">
        <v>6107</v>
      </c>
      <c r="D5416">
        <v>77.400000000000006</v>
      </c>
      <c r="E5416" s="4">
        <v>8242</v>
      </c>
      <c r="F5416">
        <f t="shared" si="168"/>
        <v>3</v>
      </c>
      <c r="G5416" s="6">
        <f t="shared" si="169"/>
        <v>1.4299489790507947</v>
      </c>
      <c r="H5416" s="4">
        <f>E5416*G5416*Inputs!$B$4/SUMPRODUCT($E$5:$E$6785,$G$5:$G$6785)</f>
        <v>5443.9617474061133</v>
      </c>
    </row>
    <row r="5417" spans="1:8" x14ac:dyDescent="0.2">
      <c r="A5417" s="167" t="s">
        <v>10336</v>
      </c>
      <c r="B5417" s="163" t="s">
        <v>6108</v>
      </c>
      <c r="C5417" s="164" t="s">
        <v>6109</v>
      </c>
      <c r="D5417">
        <v>74.599999999999994</v>
      </c>
      <c r="E5417" s="4">
        <v>8571</v>
      </c>
      <c r="F5417">
        <f t="shared" si="168"/>
        <v>3</v>
      </c>
      <c r="G5417" s="6">
        <f t="shared" si="169"/>
        <v>1.4299489790507947</v>
      </c>
      <c r="H5417" s="4">
        <f>E5417*G5417*Inputs!$B$4/SUMPRODUCT($E$5:$E$6785,$G$5:$G$6785)</f>
        <v>5661.2710673401853</v>
      </c>
    </row>
    <row r="5418" spans="1:8" x14ac:dyDescent="0.2">
      <c r="A5418" s="167" t="s">
        <v>10336</v>
      </c>
      <c r="B5418" s="163" t="s">
        <v>6110</v>
      </c>
      <c r="C5418" s="164" t="s">
        <v>6111</v>
      </c>
      <c r="D5418">
        <v>118.5</v>
      </c>
      <c r="E5418" s="4">
        <v>8067</v>
      </c>
      <c r="F5418">
        <f t="shared" si="168"/>
        <v>6</v>
      </c>
      <c r="G5418" s="6">
        <f t="shared" si="169"/>
        <v>2.4451266266449672</v>
      </c>
      <c r="H5418" s="4">
        <f>E5418*G5418*Inputs!$B$4/SUMPRODUCT($E$5:$E$6785,$G$5:$G$6785)</f>
        <v>9111.1946447961327</v>
      </c>
    </row>
    <row r="5419" spans="1:8" x14ac:dyDescent="0.2">
      <c r="A5419" s="167" t="s">
        <v>10336</v>
      </c>
      <c r="B5419" s="163" t="s">
        <v>6112</v>
      </c>
      <c r="C5419" s="164" t="s">
        <v>6113</v>
      </c>
      <c r="D5419">
        <v>104.4</v>
      </c>
      <c r="E5419" s="4">
        <v>7909</v>
      </c>
      <c r="F5419">
        <f t="shared" si="168"/>
        <v>5</v>
      </c>
      <c r="G5419" s="6">
        <f t="shared" si="169"/>
        <v>2.0447540826884101</v>
      </c>
      <c r="H5419" s="4">
        <f>E5419*G5419*Inputs!$B$4/SUMPRODUCT($E$5:$E$6785,$G$5:$G$6785)</f>
        <v>7470.068293517882</v>
      </c>
    </row>
    <row r="5420" spans="1:8" x14ac:dyDescent="0.2">
      <c r="A5420" s="167" t="s">
        <v>10336</v>
      </c>
      <c r="B5420" s="163" t="s">
        <v>6114</v>
      </c>
      <c r="C5420" s="164" t="s">
        <v>6115</v>
      </c>
      <c r="D5420">
        <v>77.599999999999994</v>
      </c>
      <c r="E5420" s="4">
        <v>9415</v>
      </c>
      <c r="F5420">
        <f t="shared" si="168"/>
        <v>3</v>
      </c>
      <c r="G5420" s="6">
        <f t="shared" si="169"/>
        <v>1.4299489790507947</v>
      </c>
      <c r="H5420" s="4">
        <f>E5420*G5420*Inputs!$B$4/SUMPRODUCT($E$5:$E$6785,$G$5:$G$6785)</f>
        <v>6218.7454321558562</v>
      </c>
    </row>
    <row r="5421" spans="1:8" x14ac:dyDescent="0.2">
      <c r="A5421" s="167" t="s">
        <v>6118</v>
      </c>
      <c r="B5421" s="163" t="s">
        <v>6116</v>
      </c>
      <c r="C5421" s="164" t="s">
        <v>6117</v>
      </c>
      <c r="D5421">
        <v>92.5</v>
      </c>
      <c r="E5421" s="4">
        <v>7008</v>
      </c>
      <c r="F5421">
        <f t="shared" si="168"/>
        <v>4</v>
      </c>
      <c r="G5421" s="6">
        <f t="shared" si="169"/>
        <v>1.7099397688077311</v>
      </c>
      <c r="H5421" s="4">
        <f>E5421*G5421*Inputs!$B$4/SUMPRODUCT($E$5:$E$6785,$G$5:$G$6785)</f>
        <v>5535.2446252071004</v>
      </c>
    </row>
    <row r="5422" spans="1:8" x14ac:dyDescent="0.2">
      <c r="A5422" s="167" t="s">
        <v>6118</v>
      </c>
      <c r="B5422" s="163" t="s">
        <v>6119</v>
      </c>
      <c r="C5422" s="164" t="s">
        <v>6120</v>
      </c>
      <c r="D5422">
        <v>142</v>
      </c>
      <c r="E5422" s="4">
        <v>9073</v>
      </c>
      <c r="F5422">
        <f t="shared" si="168"/>
        <v>8</v>
      </c>
      <c r="G5422" s="6">
        <f t="shared" si="169"/>
        <v>3.4964063234208851</v>
      </c>
      <c r="H5422" s="4">
        <f>E5422*G5422*Inputs!$B$4/SUMPRODUCT($E$5:$E$6785,$G$5:$G$6785)</f>
        <v>14653.275690639966</v>
      </c>
    </row>
    <row r="5423" spans="1:8" x14ac:dyDescent="0.2">
      <c r="A5423" s="167" t="s">
        <v>6118</v>
      </c>
      <c r="B5423" s="163" t="s">
        <v>6121</v>
      </c>
      <c r="C5423" s="164" t="s">
        <v>6122</v>
      </c>
      <c r="D5423">
        <v>116.9</v>
      </c>
      <c r="E5423" s="4">
        <v>7629</v>
      </c>
      <c r="F5423">
        <f t="shared" si="168"/>
        <v>6</v>
      </c>
      <c r="G5423" s="6">
        <f t="shared" si="169"/>
        <v>2.4451266266449672</v>
      </c>
      <c r="H5423" s="4">
        <f>E5423*G5423*Inputs!$B$4/SUMPRODUCT($E$5:$E$6785,$G$5:$G$6785)</f>
        <v>8616.4998072579256</v>
      </c>
    </row>
    <row r="5424" spans="1:8" x14ac:dyDescent="0.2">
      <c r="A5424" s="167" t="s">
        <v>6118</v>
      </c>
      <c r="B5424" s="163" t="s">
        <v>6123</v>
      </c>
      <c r="C5424" s="164" t="s">
        <v>6124</v>
      </c>
      <c r="D5424">
        <v>117.2</v>
      </c>
      <c r="E5424" s="4">
        <v>7519</v>
      </c>
      <c r="F5424">
        <f t="shared" si="168"/>
        <v>6</v>
      </c>
      <c r="G5424" s="6">
        <f t="shared" si="169"/>
        <v>2.4451266266449672</v>
      </c>
      <c r="H5424" s="4">
        <f>E5424*G5424*Inputs!$B$4/SUMPRODUCT($E$5:$E$6785,$G$5:$G$6785)</f>
        <v>8492.261377739198</v>
      </c>
    </row>
    <row r="5425" spans="1:8" x14ac:dyDescent="0.2">
      <c r="A5425" s="167" t="s">
        <v>6118</v>
      </c>
      <c r="B5425" s="163" t="s">
        <v>6125</v>
      </c>
      <c r="C5425" s="164" t="s">
        <v>6126</v>
      </c>
      <c r="D5425">
        <v>102.5</v>
      </c>
      <c r="E5425" s="4">
        <v>13361</v>
      </c>
      <c r="F5425">
        <f t="shared" si="168"/>
        <v>5</v>
      </c>
      <c r="G5425" s="6">
        <f t="shared" si="169"/>
        <v>2.0447540826884101</v>
      </c>
      <c r="H5425" s="4">
        <f>E5425*G5425*Inputs!$B$4/SUMPRODUCT($E$5:$E$6785,$G$5:$G$6785)</f>
        <v>12619.494559323863</v>
      </c>
    </row>
    <row r="5426" spans="1:8" x14ac:dyDescent="0.2">
      <c r="A5426" s="167" t="s">
        <v>6118</v>
      </c>
      <c r="B5426" s="163" t="s">
        <v>6127</v>
      </c>
      <c r="C5426" s="164" t="s">
        <v>6128</v>
      </c>
      <c r="D5426">
        <v>97.4</v>
      </c>
      <c r="E5426" s="4">
        <v>5634</v>
      </c>
      <c r="F5426">
        <f t="shared" si="168"/>
        <v>4</v>
      </c>
      <c r="G5426" s="6">
        <f t="shared" si="169"/>
        <v>1.7099397688077311</v>
      </c>
      <c r="H5426" s="4">
        <f>E5426*G5426*Inputs!$B$4/SUMPRODUCT($E$5:$E$6785,$G$5:$G$6785)</f>
        <v>4449.9954649567353</v>
      </c>
    </row>
    <row r="5427" spans="1:8" x14ac:dyDescent="0.2">
      <c r="A5427" s="167" t="s">
        <v>6118</v>
      </c>
      <c r="B5427" s="163" t="s">
        <v>6129</v>
      </c>
      <c r="C5427" s="164" t="s">
        <v>6130</v>
      </c>
      <c r="D5427">
        <v>97.9</v>
      </c>
      <c r="E5427" s="4">
        <v>8818</v>
      </c>
      <c r="F5427">
        <f t="shared" si="168"/>
        <v>4</v>
      </c>
      <c r="G5427" s="6">
        <f t="shared" si="169"/>
        <v>1.7099397688077311</v>
      </c>
      <c r="H5427" s="4">
        <f>E5427*G5427*Inputs!$B$4/SUMPRODUCT($E$5:$E$6785,$G$5:$G$6785)</f>
        <v>6964.8668814321072</v>
      </c>
    </row>
    <row r="5428" spans="1:8" x14ac:dyDescent="0.2">
      <c r="A5428" s="167" t="s">
        <v>6118</v>
      </c>
      <c r="B5428" s="163" t="s">
        <v>6131</v>
      </c>
      <c r="C5428" s="164" t="s">
        <v>6132</v>
      </c>
      <c r="D5428">
        <v>80.7</v>
      </c>
      <c r="E5428" s="4">
        <v>10202</v>
      </c>
      <c r="F5428">
        <f t="shared" si="168"/>
        <v>3</v>
      </c>
      <c r="G5428" s="6">
        <f t="shared" si="169"/>
        <v>1.4299489790507947</v>
      </c>
      <c r="H5428" s="4">
        <f>E5428*G5428*Inputs!$B$4/SUMPRODUCT($E$5:$E$6785,$G$5:$G$6785)</f>
        <v>6738.5704619069611</v>
      </c>
    </row>
    <row r="5429" spans="1:8" x14ac:dyDescent="0.2">
      <c r="A5429" s="167" t="s">
        <v>6118</v>
      </c>
      <c r="B5429" s="163" t="s">
        <v>6133</v>
      </c>
      <c r="C5429" s="164" t="s">
        <v>6134</v>
      </c>
      <c r="D5429">
        <v>75.8</v>
      </c>
      <c r="E5429" s="4">
        <v>6766</v>
      </c>
      <c r="F5429">
        <f t="shared" si="168"/>
        <v>3</v>
      </c>
      <c r="G5429" s="6">
        <f t="shared" si="169"/>
        <v>1.4299489790507947</v>
      </c>
      <c r="H5429" s="4">
        <f>E5429*G5429*Inputs!$B$4/SUMPRODUCT($E$5:$E$6785,$G$5:$G$6785)</f>
        <v>4469.0421236289458</v>
      </c>
    </row>
    <row r="5430" spans="1:8" x14ac:dyDescent="0.2">
      <c r="A5430" s="167" t="s">
        <v>6118</v>
      </c>
      <c r="B5430" s="163" t="s">
        <v>6135</v>
      </c>
      <c r="C5430" s="164" t="s">
        <v>6136</v>
      </c>
      <c r="D5430">
        <v>106.1</v>
      </c>
      <c r="E5430" s="4">
        <v>9870</v>
      </c>
      <c r="F5430">
        <f t="shared" si="168"/>
        <v>5</v>
      </c>
      <c r="G5430" s="6">
        <f t="shared" si="169"/>
        <v>2.0447540826884101</v>
      </c>
      <c r="H5430" s="4">
        <f>E5430*G5430*Inputs!$B$4/SUMPRODUCT($E$5:$E$6785,$G$5:$G$6785)</f>
        <v>9322.2372053384115</v>
      </c>
    </row>
    <row r="5431" spans="1:8" x14ac:dyDescent="0.2">
      <c r="A5431" s="167" t="s">
        <v>6118</v>
      </c>
      <c r="B5431" s="163" t="s">
        <v>6137</v>
      </c>
      <c r="C5431" s="164" t="s">
        <v>6138</v>
      </c>
      <c r="D5431">
        <v>79.900000000000006</v>
      </c>
      <c r="E5431" s="4">
        <v>6733</v>
      </c>
      <c r="F5431">
        <f t="shared" si="168"/>
        <v>3</v>
      </c>
      <c r="G5431" s="6">
        <f t="shared" si="169"/>
        <v>1.4299489790507947</v>
      </c>
      <c r="H5431" s="4">
        <f>E5431*G5431*Inputs!$B$4/SUMPRODUCT($E$5:$E$6785,$G$5:$G$6785)</f>
        <v>4447.2451401705121</v>
      </c>
    </row>
    <row r="5432" spans="1:8" x14ac:dyDescent="0.2">
      <c r="A5432" s="167" t="s">
        <v>6118</v>
      </c>
      <c r="B5432" s="163" t="s">
        <v>6139</v>
      </c>
      <c r="C5432" s="164" t="s">
        <v>6140</v>
      </c>
      <c r="D5432">
        <v>132</v>
      </c>
      <c r="E5432" s="4">
        <v>8710</v>
      </c>
      <c r="F5432">
        <f t="shared" si="168"/>
        <v>7</v>
      </c>
      <c r="G5432" s="6">
        <f t="shared" si="169"/>
        <v>2.9238940129502371</v>
      </c>
      <c r="H5432" s="4">
        <f>E5432*G5432*Inputs!$B$4/SUMPRODUCT($E$5:$E$6785,$G$5:$G$6785)</f>
        <v>11763.639142011805</v>
      </c>
    </row>
    <row r="5433" spans="1:8" x14ac:dyDescent="0.2">
      <c r="A5433" s="167" t="s">
        <v>6118</v>
      </c>
      <c r="B5433" s="163" t="s">
        <v>6141</v>
      </c>
      <c r="C5433" s="164" t="s">
        <v>6142</v>
      </c>
      <c r="D5433">
        <v>111</v>
      </c>
      <c r="E5433" s="4">
        <v>6919</v>
      </c>
      <c r="F5433">
        <f t="shared" si="168"/>
        <v>5</v>
      </c>
      <c r="G5433" s="6">
        <f t="shared" si="169"/>
        <v>2.0447540826884101</v>
      </c>
      <c r="H5433" s="4">
        <f>E5433*G5433*Inputs!$B$4/SUMPRODUCT($E$5:$E$6785,$G$5:$G$6785)</f>
        <v>6535.0110662346988</v>
      </c>
    </row>
    <row r="5434" spans="1:8" x14ac:dyDescent="0.2">
      <c r="A5434" s="167" t="s">
        <v>6118</v>
      </c>
      <c r="B5434" s="163" t="s">
        <v>6143</v>
      </c>
      <c r="C5434" s="164" t="s">
        <v>6144</v>
      </c>
      <c r="D5434">
        <v>77</v>
      </c>
      <c r="E5434" s="4">
        <v>6951</v>
      </c>
      <c r="F5434">
        <f t="shared" si="168"/>
        <v>3</v>
      </c>
      <c r="G5434" s="6">
        <f t="shared" si="169"/>
        <v>1.4299489790507947</v>
      </c>
      <c r="H5434" s="4">
        <f>E5434*G5434*Inputs!$B$4/SUMPRODUCT($E$5:$E$6785,$G$5:$G$6785)</f>
        <v>4591.2373339262194</v>
      </c>
    </row>
    <row r="5435" spans="1:8" x14ac:dyDescent="0.2">
      <c r="A5435" s="167" t="s">
        <v>6118</v>
      </c>
      <c r="B5435" s="163" t="s">
        <v>6145</v>
      </c>
      <c r="C5435" s="164" t="s">
        <v>9304</v>
      </c>
      <c r="D5435">
        <v>96.6</v>
      </c>
      <c r="E5435" s="4">
        <v>8913</v>
      </c>
      <c r="F5435">
        <f t="shared" si="168"/>
        <v>4</v>
      </c>
      <c r="G5435" s="6">
        <f t="shared" si="169"/>
        <v>1.7099397688077311</v>
      </c>
      <c r="H5435" s="4">
        <f>E5435*G5435*Inputs!$B$4/SUMPRODUCT($E$5:$E$6785,$G$5:$G$6785)</f>
        <v>7039.9023037201596</v>
      </c>
    </row>
    <row r="5436" spans="1:8" x14ac:dyDescent="0.2">
      <c r="A5436" s="167" t="s">
        <v>6118</v>
      </c>
      <c r="B5436" s="163" t="s">
        <v>9305</v>
      </c>
      <c r="C5436" s="164" t="s">
        <v>9306</v>
      </c>
      <c r="D5436">
        <v>71.7</v>
      </c>
      <c r="E5436" s="4">
        <v>7823</v>
      </c>
      <c r="F5436">
        <f t="shared" si="168"/>
        <v>2</v>
      </c>
      <c r="G5436" s="6">
        <f t="shared" si="169"/>
        <v>1.195804741189294</v>
      </c>
      <c r="H5436" s="4">
        <f>E5436*G5436*Inputs!$B$4/SUMPRODUCT($E$5:$E$6785,$G$5:$G$6785)</f>
        <v>4321.1119098005684</v>
      </c>
    </row>
    <row r="5437" spans="1:8" x14ac:dyDescent="0.2">
      <c r="A5437" s="167" t="s">
        <v>6118</v>
      </c>
      <c r="B5437" s="163" t="s">
        <v>9307</v>
      </c>
      <c r="C5437" s="164" t="s">
        <v>9308</v>
      </c>
      <c r="D5437">
        <v>125.8</v>
      </c>
      <c r="E5437" s="4">
        <v>7593</v>
      </c>
      <c r="F5437">
        <f t="shared" si="168"/>
        <v>7</v>
      </c>
      <c r="G5437" s="6">
        <f t="shared" si="169"/>
        <v>2.9238940129502371</v>
      </c>
      <c r="H5437" s="4">
        <f>E5437*G5437*Inputs!$B$4/SUMPRODUCT($E$5:$E$6785,$G$5:$G$6785)</f>
        <v>10255.03008097539</v>
      </c>
    </row>
    <row r="5438" spans="1:8" x14ac:dyDescent="0.2">
      <c r="A5438" s="167" t="s">
        <v>6118</v>
      </c>
      <c r="B5438" s="163" t="s">
        <v>9309</v>
      </c>
      <c r="C5438" s="164" t="s">
        <v>9310</v>
      </c>
      <c r="D5438">
        <v>90.4</v>
      </c>
      <c r="E5438" s="4">
        <v>6882</v>
      </c>
      <c r="F5438">
        <f t="shared" si="168"/>
        <v>4</v>
      </c>
      <c r="G5438" s="6">
        <f t="shared" si="169"/>
        <v>1.7099397688077311</v>
      </c>
      <c r="H5438" s="4">
        <f>E5438*G5438*Inputs!$B$4/SUMPRODUCT($E$5:$E$6785,$G$5:$G$6785)</f>
        <v>5435.7239598566302</v>
      </c>
    </row>
    <row r="5439" spans="1:8" x14ac:dyDescent="0.2">
      <c r="A5439" s="167" t="s">
        <v>6118</v>
      </c>
      <c r="B5439" s="163" t="s">
        <v>9311</v>
      </c>
      <c r="C5439" s="164" t="s">
        <v>9312</v>
      </c>
      <c r="D5439">
        <v>125.1</v>
      </c>
      <c r="E5439" s="4">
        <v>7856</v>
      </c>
      <c r="F5439">
        <f t="shared" si="168"/>
        <v>7</v>
      </c>
      <c r="G5439" s="6">
        <f t="shared" si="169"/>
        <v>2.9238940129502371</v>
      </c>
      <c r="H5439" s="4">
        <f>E5439*G5439*Inputs!$B$4/SUMPRODUCT($E$5:$E$6785,$G$5:$G$6785)</f>
        <v>10610.235258282979</v>
      </c>
    </row>
    <row r="5440" spans="1:8" x14ac:dyDescent="0.2">
      <c r="A5440" s="167" t="s">
        <v>6118</v>
      </c>
      <c r="B5440" s="163" t="s">
        <v>9313</v>
      </c>
      <c r="C5440" s="164" t="s">
        <v>9314</v>
      </c>
      <c r="D5440">
        <v>99.3</v>
      </c>
      <c r="E5440" s="4">
        <v>7798</v>
      </c>
      <c r="F5440">
        <f t="shared" si="168"/>
        <v>5</v>
      </c>
      <c r="G5440" s="6">
        <f t="shared" si="169"/>
        <v>2.0447540826884101</v>
      </c>
      <c r="H5440" s="4">
        <f>E5440*G5440*Inputs!$B$4/SUMPRODUCT($E$5:$E$6785,$G$5:$G$6785)</f>
        <v>7365.2285437921919</v>
      </c>
    </row>
    <row r="5441" spans="1:8" x14ac:dyDescent="0.2">
      <c r="A5441" s="167" t="s">
        <v>6118</v>
      </c>
      <c r="B5441" s="163" t="s">
        <v>9315</v>
      </c>
      <c r="C5441" s="164" t="s">
        <v>9316</v>
      </c>
      <c r="D5441">
        <v>165.1</v>
      </c>
      <c r="E5441" s="4">
        <v>6436</v>
      </c>
      <c r="F5441">
        <f t="shared" si="168"/>
        <v>9</v>
      </c>
      <c r="G5441" s="6">
        <f t="shared" si="169"/>
        <v>4.1810192586709229</v>
      </c>
      <c r="H5441" s="4">
        <f>E5441*G5441*Inputs!$B$4/SUMPRODUCT($E$5:$E$6785,$G$5:$G$6785)</f>
        <v>12429.684814556222</v>
      </c>
    </row>
    <row r="5442" spans="1:8" x14ac:dyDescent="0.2">
      <c r="A5442" s="167" t="s">
        <v>6118</v>
      </c>
      <c r="B5442" s="163" t="s">
        <v>9317</v>
      </c>
      <c r="C5442" s="164" t="s">
        <v>9318</v>
      </c>
      <c r="D5442">
        <v>129.6</v>
      </c>
      <c r="E5442" s="4">
        <v>6579</v>
      </c>
      <c r="F5442">
        <f t="shared" si="168"/>
        <v>7</v>
      </c>
      <c r="G5442" s="6">
        <f t="shared" si="169"/>
        <v>2.9238940129502371</v>
      </c>
      <c r="H5442" s="4">
        <f>E5442*G5442*Inputs!$B$4/SUMPRODUCT($E$5:$E$6785,$G$5:$G$6785)</f>
        <v>8885.531792800879</v>
      </c>
    </row>
    <row r="5443" spans="1:8" x14ac:dyDescent="0.2">
      <c r="A5443" s="167" t="s">
        <v>6118</v>
      </c>
      <c r="B5443" s="163" t="s">
        <v>9319</v>
      </c>
      <c r="C5443" s="164" t="s">
        <v>9320</v>
      </c>
      <c r="D5443">
        <v>88.3</v>
      </c>
      <c r="E5443" s="4">
        <v>11099</v>
      </c>
      <c r="F5443">
        <f t="shared" si="168"/>
        <v>4</v>
      </c>
      <c r="G5443" s="6">
        <f t="shared" si="169"/>
        <v>1.7099397688077311</v>
      </c>
      <c r="H5443" s="4">
        <f>E5443*G5443*Inputs!$B$4/SUMPRODUCT($E$5:$E$6785,$G$5:$G$6785)</f>
        <v>8766.5068628957761</v>
      </c>
    </row>
    <row r="5444" spans="1:8" x14ac:dyDescent="0.2">
      <c r="A5444" s="167" t="s">
        <v>6118</v>
      </c>
      <c r="B5444" s="163" t="s">
        <v>9321</v>
      </c>
      <c r="C5444" s="164" t="s">
        <v>9322</v>
      </c>
      <c r="D5444">
        <v>99.3</v>
      </c>
      <c r="E5444" s="4">
        <v>5758</v>
      </c>
      <c r="F5444">
        <f t="shared" si="168"/>
        <v>5</v>
      </c>
      <c r="G5444" s="6">
        <f t="shared" si="169"/>
        <v>2.0447540826884101</v>
      </c>
      <c r="H5444" s="4">
        <f>E5444*G5444*Inputs!$B$4/SUMPRODUCT($E$5:$E$6785,$G$5:$G$6785)</f>
        <v>5438.4439542389637</v>
      </c>
    </row>
    <row r="5445" spans="1:8" x14ac:dyDescent="0.2">
      <c r="A5445" s="167" t="s">
        <v>6118</v>
      </c>
      <c r="B5445" s="163" t="s">
        <v>9323</v>
      </c>
      <c r="C5445" s="164" t="s">
        <v>9324</v>
      </c>
      <c r="D5445">
        <v>95.9</v>
      </c>
      <c r="E5445" s="4">
        <v>8745</v>
      </c>
      <c r="F5445">
        <f t="shared" si="168"/>
        <v>4</v>
      </c>
      <c r="G5445" s="6">
        <f t="shared" si="169"/>
        <v>1.7099397688077311</v>
      </c>
      <c r="H5445" s="4">
        <f>E5445*G5445*Inputs!$B$4/SUMPRODUCT($E$5:$E$6785,$G$5:$G$6785)</f>
        <v>6907.2080832528673</v>
      </c>
    </row>
    <row r="5446" spans="1:8" x14ac:dyDescent="0.2">
      <c r="A5446" s="167" t="s">
        <v>6118</v>
      </c>
      <c r="B5446" s="163" t="s">
        <v>9325</v>
      </c>
      <c r="C5446" s="164" t="s">
        <v>9326</v>
      </c>
      <c r="D5446">
        <v>124.6</v>
      </c>
      <c r="E5446" s="4">
        <v>5742</v>
      </c>
      <c r="F5446">
        <f t="shared" ref="F5446:F5509" si="170">VLOOKUP(D5446,$K$5:$L$15,2)</f>
        <v>7</v>
      </c>
      <c r="G5446" s="6">
        <f t="shared" ref="G5446:G5509" si="171">VLOOKUP(F5446,$L$5:$M$15,2,0)</f>
        <v>2.9238940129502371</v>
      </c>
      <c r="H5446" s="4">
        <f>E5446*G5446*Inputs!$B$4/SUMPRODUCT($E$5:$E$6785,$G$5:$G$6785)</f>
        <v>7755.0879395444072</v>
      </c>
    </row>
    <row r="5447" spans="1:8" x14ac:dyDescent="0.2">
      <c r="A5447" s="167" t="s">
        <v>6118</v>
      </c>
      <c r="B5447" s="163" t="s">
        <v>9327</v>
      </c>
      <c r="C5447" s="164" t="s">
        <v>9328</v>
      </c>
      <c r="D5447">
        <v>106.4</v>
      </c>
      <c r="E5447" s="4">
        <v>6342</v>
      </c>
      <c r="F5447">
        <f t="shared" si="170"/>
        <v>5</v>
      </c>
      <c r="G5447" s="6">
        <f t="shared" si="171"/>
        <v>2.0447540826884101</v>
      </c>
      <c r="H5447" s="4">
        <f>E5447*G5447*Inputs!$B$4/SUMPRODUCT($E$5:$E$6785,$G$5:$G$6785)</f>
        <v>5990.0332681110649</v>
      </c>
    </row>
    <row r="5448" spans="1:8" x14ac:dyDescent="0.2">
      <c r="A5448" s="167" t="s">
        <v>6118</v>
      </c>
      <c r="B5448" s="163" t="s">
        <v>9329</v>
      </c>
      <c r="C5448" s="164" t="s">
        <v>9330</v>
      </c>
      <c r="D5448">
        <v>95.7</v>
      </c>
      <c r="E5448" s="4">
        <v>11640</v>
      </c>
      <c r="F5448">
        <f t="shared" si="170"/>
        <v>4</v>
      </c>
      <c r="G5448" s="6">
        <f t="shared" si="171"/>
        <v>1.7099397688077311</v>
      </c>
      <c r="H5448" s="4">
        <f>E5448*G5448*Inputs!$B$4/SUMPRODUCT($E$5:$E$6785,$G$5:$G$6785)</f>
        <v>9193.8138466624769</v>
      </c>
    </row>
    <row r="5449" spans="1:8" x14ac:dyDescent="0.2">
      <c r="A5449" s="167" t="s">
        <v>6118</v>
      </c>
      <c r="B5449" s="163" t="s">
        <v>9331</v>
      </c>
      <c r="C5449" s="164" t="s">
        <v>9332</v>
      </c>
      <c r="D5449">
        <v>178.9</v>
      </c>
      <c r="E5449" s="4">
        <v>10426</v>
      </c>
      <c r="F5449">
        <f t="shared" si="170"/>
        <v>10</v>
      </c>
      <c r="G5449" s="6">
        <f t="shared" si="171"/>
        <v>4.9996826525224378</v>
      </c>
      <c r="H5449" s="4">
        <f>E5449*G5449*Inputs!$B$4/SUMPRODUCT($E$5:$E$6785,$G$5:$G$6785)</f>
        <v>24078.092156198585</v>
      </c>
    </row>
    <row r="5450" spans="1:8" x14ac:dyDescent="0.2">
      <c r="A5450" s="167" t="s">
        <v>6118</v>
      </c>
      <c r="B5450" s="163" t="s">
        <v>9333</v>
      </c>
      <c r="C5450" s="164" t="s">
        <v>9334</v>
      </c>
      <c r="D5450">
        <v>147.1</v>
      </c>
      <c r="E5450" s="4">
        <v>7077</v>
      </c>
      <c r="F5450">
        <f t="shared" si="170"/>
        <v>8</v>
      </c>
      <c r="G5450" s="6">
        <f t="shared" si="171"/>
        <v>3.4964063234208851</v>
      </c>
      <c r="H5450" s="4">
        <f>E5450*G5450*Inputs!$B$4/SUMPRODUCT($E$5:$E$6785,$G$5:$G$6785)</f>
        <v>11429.651941216691</v>
      </c>
    </row>
    <row r="5451" spans="1:8" x14ac:dyDescent="0.2">
      <c r="A5451" s="167" t="s">
        <v>6118</v>
      </c>
      <c r="B5451" s="163" t="s">
        <v>9335</v>
      </c>
      <c r="C5451" s="164" t="s">
        <v>9336</v>
      </c>
      <c r="D5451">
        <v>162.30000000000001</v>
      </c>
      <c r="E5451" s="4">
        <v>7359</v>
      </c>
      <c r="F5451">
        <f t="shared" si="170"/>
        <v>9</v>
      </c>
      <c r="G5451" s="6">
        <f t="shared" si="171"/>
        <v>4.1810192586709229</v>
      </c>
      <c r="H5451" s="4">
        <f>E5451*G5451*Inputs!$B$4/SUMPRODUCT($E$5:$E$6785,$G$5:$G$6785)</f>
        <v>14212.251483890497</v>
      </c>
    </row>
    <row r="5452" spans="1:8" x14ac:dyDescent="0.2">
      <c r="A5452" s="167" t="s">
        <v>6118</v>
      </c>
      <c r="B5452" s="163" t="s">
        <v>9337</v>
      </c>
      <c r="C5452" s="164" t="s">
        <v>9338</v>
      </c>
      <c r="D5452">
        <v>116.8</v>
      </c>
      <c r="E5452" s="4">
        <v>6896</v>
      </c>
      <c r="F5452">
        <f t="shared" si="170"/>
        <v>6</v>
      </c>
      <c r="G5452" s="6">
        <f t="shared" si="171"/>
        <v>2.4451266266449672</v>
      </c>
      <c r="H5452" s="4">
        <f>E5452*G5452*Inputs!$B$4/SUMPRODUCT($E$5:$E$6785,$G$5:$G$6785)</f>
        <v>7788.620090555859</v>
      </c>
    </row>
    <row r="5453" spans="1:8" x14ac:dyDescent="0.2">
      <c r="A5453" s="167" t="s">
        <v>6118</v>
      </c>
      <c r="B5453" s="163" t="s">
        <v>9339</v>
      </c>
      <c r="C5453" s="164" t="s">
        <v>9340</v>
      </c>
      <c r="D5453">
        <v>98</v>
      </c>
      <c r="E5453" s="4">
        <v>7296</v>
      </c>
      <c r="F5453">
        <f t="shared" si="170"/>
        <v>4</v>
      </c>
      <c r="G5453" s="6">
        <f t="shared" si="171"/>
        <v>1.7099397688077311</v>
      </c>
      <c r="H5453" s="4">
        <f>E5453*G5453*Inputs!$B$4/SUMPRODUCT($E$5:$E$6785,$G$5:$G$6785)</f>
        <v>5762.7204317224596</v>
      </c>
    </row>
    <row r="5454" spans="1:8" x14ac:dyDescent="0.2">
      <c r="A5454" s="167" t="s">
        <v>6118</v>
      </c>
      <c r="B5454" s="163" t="s">
        <v>9341</v>
      </c>
      <c r="C5454" s="164" t="s">
        <v>9342</v>
      </c>
      <c r="D5454">
        <v>101.6</v>
      </c>
      <c r="E5454" s="4">
        <v>8380</v>
      </c>
      <c r="F5454">
        <f t="shared" si="170"/>
        <v>5</v>
      </c>
      <c r="G5454" s="6">
        <f t="shared" si="171"/>
        <v>2.0447540826884101</v>
      </c>
      <c r="H5454" s="4">
        <f>E5454*G5454*Inputs!$B$4/SUMPRODUCT($E$5:$E$6785,$G$5:$G$6785)</f>
        <v>7914.9288531647308</v>
      </c>
    </row>
    <row r="5455" spans="1:8" x14ac:dyDescent="0.2">
      <c r="A5455" s="167" t="s">
        <v>6118</v>
      </c>
      <c r="B5455" s="163" t="s">
        <v>9343</v>
      </c>
      <c r="C5455" s="164" t="s">
        <v>9344</v>
      </c>
      <c r="D5455">
        <v>165.5</v>
      </c>
      <c r="E5455" s="4">
        <v>7488</v>
      </c>
      <c r="F5455">
        <f t="shared" si="170"/>
        <v>9</v>
      </c>
      <c r="G5455" s="6">
        <f t="shared" si="171"/>
        <v>4.1810192586709229</v>
      </c>
      <c r="H5455" s="4">
        <f>E5455*G5455*Inputs!$B$4/SUMPRODUCT($E$5:$E$6785,$G$5:$G$6785)</f>
        <v>14461.385937134399</v>
      </c>
    </row>
    <row r="5456" spans="1:8" x14ac:dyDescent="0.2">
      <c r="A5456" s="167" t="s">
        <v>6118</v>
      </c>
      <c r="B5456" s="163" t="s">
        <v>9345</v>
      </c>
      <c r="C5456" s="164" t="s">
        <v>9346</v>
      </c>
      <c r="D5456">
        <v>90.7</v>
      </c>
      <c r="E5456" s="4">
        <v>11022</v>
      </c>
      <c r="F5456">
        <f t="shared" si="170"/>
        <v>4</v>
      </c>
      <c r="G5456" s="6">
        <f t="shared" si="171"/>
        <v>1.7099397688077311</v>
      </c>
      <c r="H5456" s="4">
        <f>E5456*G5456*Inputs!$B$4/SUMPRODUCT($E$5:$E$6785,$G$5:$G$6785)</f>
        <v>8705.6886785149327</v>
      </c>
    </row>
    <row r="5457" spans="1:8" x14ac:dyDescent="0.2">
      <c r="A5457" s="167" t="s">
        <v>6118</v>
      </c>
      <c r="B5457" s="163" t="s">
        <v>9347</v>
      </c>
      <c r="C5457" s="164" t="s">
        <v>9348</v>
      </c>
      <c r="D5457">
        <v>67.599999999999994</v>
      </c>
      <c r="E5457" s="4">
        <v>10631</v>
      </c>
      <c r="F5457">
        <f t="shared" si="170"/>
        <v>2</v>
      </c>
      <c r="G5457" s="6">
        <f t="shared" si="171"/>
        <v>1.195804741189294</v>
      </c>
      <c r="H5457" s="4">
        <f>E5457*G5457*Inputs!$B$4/SUMPRODUCT($E$5:$E$6785,$G$5:$G$6785)</f>
        <v>5872.1386569205979</v>
      </c>
    </row>
    <row r="5458" spans="1:8" x14ac:dyDescent="0.2">
      <c r="A5458" s="167" t="s">
        <v>6118</v>
      </c>
      <c r="B5458" s="163" t="s">
        <v>9349</v>
      </c>
      <c r="C5458" s="164" t="s">
        <v>9350</v>
      </c>
      <c r="D5458">
        <v>84</v>
      </c>
      <c r="E5458" s="4">
        <v>12967</v>
      </c>
      <c r="F5458">
        <f t="shared" si="170"/>
        <v>3</v>
      </c>
      <c r="G5458" s="6">
        <f t="shared" si="171"/>
        <v>1.4299489790507947</v>
      </c>
      <c r="H5458" s="4">
        <f>E5458*G5458*Inputs!$B$4/SUMPRODUCT($E$5:$E$6785,$G$5:$G$6785)</f>
        <v>8564.893469863513</v>
      </c>
    </row>
    <row r="5459" spans="1:8" x14ac:dyDescent="0.2">
      <c r="A5459" s="167" t="s">
        <v>6118</v>
      </c>
      <c r="B5459" s="163" t="s">
        <v>9351</v>
      </c>
      <c r="C5459" s="164" t="s">
        <v>9352</v>
      </c>
      <c r="D5459">
        <v>99.1</v>
      </c>
      <c r="E5459" s="4">
        <v>11945</v>
      </c>
      <c r="F5459">
        <f t="shared" si="170"/>
        <v>5</v>
      </c>
      <c r="G5459" s="6">
        <f t="shared" si="171"/>
        <v>2.0447540826884101</v>
      </c>
      <c r="H5459" s="4">
        <f>E5459*G5459*Inputs!$B$4/SUMPRODUCT($E$5:$E$6785,$G$5:$G$6785)</f>
        <v>11282.079373633973</v>
      </c>
    </row>
    <row r="5460" spans="1:8" x14ac:dyDescent="0.2">
      <c r="A5460" s="167" t="s">
        <v>6118</v>
      </c>
      <c r="B5460" s="163" t="s">
        <v>9353</v>
      </c>
      <c r="C5460" s="164" t="s">
        <v>9354</v>
      </c>
      <c r="D5460">
        <v>106.3</v>
      </c>
      <c r="E5460" s="4">
        <v>9792</v>
      </c>
      <c r="F5460">
        <f t="shared" si="170"/>
        <v>5</v>
      </c>
      <c r="G5460" s="6">
        <f t="shared" si="171"/>
        <v>2.0447540826884101</v>
      </c>
      <c r="H5460" s="4">
        <f>E5460*G5460*Inputs!$B$4/SUMPRODUCT($E$5:$E$6785,$G$5:$G$6785)</f>
        <v>9248.566029855494</v>
      </c>
    </row>
    <row r="5461" spans="1:8" x14ac:dyDescent="0.2">
      <c r="A5461" s="167" t="s">
        <v>6118</v>
      </c>
      <c r="B5461" s="163" t="s">
        <v>9355</v>
      </c>
      <c r="C5461" s="164" t="s">
        <v>2386</v>
      </c>
      <c r="D5461">
        <v>91.7</v>
      </c>
      <c r="E5461" s="4">
        <v>8378</v>
      </c>
      <c r="F5461">
        <f t="shared" si="170"/>
        <v>4</v>
      </c>
      <c r="G5461" s="6">
        <f t="shared" si="171"/>
        <v>1.7099397688077311</v>
      </c>
      <c r="H5461" s="4">
        <f>E5461*G5461*Inputs!$B$4/SUMPRODUCT($E$5:$E$6785,$G$5:$G$6785)</f>
        <v>6617.3343992558621</v>
      </c>
    </row>
    <row r="5462" spans="1:8" x14ac:dyDescent="0.2">
      <c r="A5462" s="167" t="s">
        <v>6118</v>
      </c>
      <c r="B5462" s="163" t="s">
        <v>2387</v>
      </c>
      <c r="C5462" s="164" t="s">
        <v>2388</v>
      </c>
      <c r="D5462">
        <v>62.3</v>
      </c>
      <c r="E5462" s="4">
        <v>6352</v>
      </c>
      <c r="F5462">
        <f t="shared" si="170"/>
        <v>2</v>
      </c>
      <c r="G5462" s="6">
        <f t="shared" si="171"/>
        <v>1.195804741189294</v>
      </c>
      <c r="H5462" s="4">
        <f>E5462*G5462*Inputs!$B$4/SUMPRODUCT($E$5:$E$6785,$G$5:$G$6785)</f>
        <v>3508.5904194111222</v>
      </c>
    </row>
    <row r="5463" spans="1:8" x14ac:dyDescent="0.2">
      <c r="A5463" s="167" t="s">
        <v>6118</v>
      </c>
      <c r="B5463" s="163" t="s">
        <v>2389</v>
      </c>
      <c r="C5463" s="164" t="s">
        <v>2390</v>
      </c>
      <c r="D5463">
        <v>107.1</v>
      </c>
      <c r="E5463" s="4">
        <v>7997</v>
      </c>
      <c r="F5463">
        <f t="shared" si="170"/>
        <v>5</v>
      </c>
      <c r="G5463" s="6">
        <f t="shared" si="171"/>
        <v>2.0447540826884101</v>
      </c>
      <c r="H5463" s="4">
        <f>E5463*G5463*Inputs!$B$4/SUMPRODUCT($E$5:$E$6785,$G$5:$G$6785)</f>
        <v>7553.1844914986086</v>
      </c>
    </row>
    <row r="5464" spans="1:8" x14ac:dyDescent="0.2">
      <c r="A5464" s="167" t="s">
        <v>6118</v>
      </c>
      <c r="B5464" s="163" t="s">
        <v>2391</v>
      </c>
      <c r="C5464" s="164" t="s">
        <v>2392</v>
      </c>
      <c r="D5464">
        <v>84.9</v>
      </c>
      <c r="E5464" s="4">
        <v>6545</v>
      </c>
      <c r="F5464">
        <f t="shared" si="170"/>
        <v>3</v>
      </c>
      <c r="G5464" s="6">
        <f t="shared" si="171"/>
        <v>1.4299489790507947</v>
      </c>
      <c r="H5464" s="4">
        <f>E5464*G5464*Inputs!$B$4/SUMPRODUCT($E$5:$E$6785,$G$5:$G$6785)</f>
        <v>4323.0683859224719</v>
      </c>
    </row>
    <row r="5465" spans="1:8" x14ac:dyDescent="0.2">
      <c r="A5465" s="167" t="s">
        <v>6118</v>
      </c>
      <c r="B5465" s="163" t="s">
        <v>2393</v>
      </c>
      <c r="C5465" s="164" t="s">
        <v>2394</v>
      </c>
      <c r="D5465">
        <v>80.599999999999994</v>
      </c>
      <c r="E5465" s="4">
        <v>6284</v>
      </c>
      <c r="F5465">
        <f t="shared" si="170"/>
        <v>3</v>
      </c>
      <c r="G5465" s="6">
        <f t="shared" si="171"/>
        <v>1.4299489790507947</v>
      </c>
      <c r="H5465" s="4">
        <f>E5465*G5465*Inputs!$B$4/SUMPRODUCT($E$5:$E$6785,$G$5:$G$6785)</f>
        <v>4150.6740622057778</v>
      </c>
    </row>
    <row r="5466" spans="1:8" x14ac:dyDescent="0.2">
      <c r="A5466" s="167" t="s">
        <v>6118</v>
      </c>
      <c r="B5466" s="163" t="s">
        <v>2395</v>
      </c>
      <c r="C5466" s="164" t="s">
        <v>2396</v>
      </c>
      <c r="D5466">
        <v>112</v>
      </c>
      <c r="E5466" s="4">
        <v>8878</v>
      </c>
      <c r="F5466">
        <f t="shared" si="170"/>
        <v>6</v>
      </c>
      <c r="G5466" s="6">
        <f t="shared" si="171"/>
        <v>2.4451266266449672</v>
      </c>
      <c r="H5466" s="4">
        <f>E5466*G5466*Inputs!$B$4/SUMPRODUCT($E$5:$E$6785,$G$5:$G$6785)</f>
        <v>10027.170702429657</v>
      </c>
    </row>
    <row r="5467" spans="1:8" x14ac:dyDescent="0.2">
      <c r="A5467" s="167" t="s">
        <v>6118</v>
      </c>
      <c r="B5467" s="163" t="s">
        <v>2397</v>
      </c>
      <c r="C5467" s="164" t="s">
        <v>2398</v>
      </c>
      <c r="D5467">
        <v>68.8</v>
      </c>
      <c r="E5467" s="4">
        <v>8426</v>
      </c>
      <c r="F5467">
        <f t="shared" si="170"/>
        <v>2</v>
      </c>
      <c r="G5467" s="6">
        <f t="shared" si="171"/>
        <v>1.195804741189294</v>
      </c>
      <c r="H5467" s="4">
        <f>E5467*G5467*Inputs!$B$4/SUMPRODUCT($E$5:$E$6785,$G$5:$G$6785)</f>
        <v>4654.1849612654469</v>
      </c>
    </row>
    <row r="5468" spans="1:8" x14ac:dyDescent="0.2">
      <c r="A5468" s="167" t="s">
        <v>6118</v>
      </c>
      <c r="B5468" s="163" t="s">
        <v>2399</v>
      </c>
      <c r="C5468" s="164" t="s">
        <v>2400</v>
      </c>
      <c r="D5468">
        <v>85.1</v>
      </c>
      <c r="E5468" s="4">
        <v>8237</v>
      </c>
      <c r="F5468">
        <f t="shared" si="170"/>
        <v>3</v>
      </c>
      <c r="G5468" s="6">
        <f t="shared" si="171"/>
        <v>1.4299489790507947</v>
      </c>
      <c r="H5468" s="4">
        <f>E5468*G5468*Inputs!$B$4/SUMPRODUCT($E$5:$E$6785,$G$5:$G$6785)</f>
        <v>5440.6591741548364</v>
      </c>
    </row>
    <row r="5469" spans="1:8" x14ac:dyDescent="0.2">
      <c r="A5469" s="167" t="s">
        <v>6118</v>
      </c>
      <c r="B5469" s="163" t="s">
        <v>2512</v>
      </c>
      <c r="C5469" s="164" t="s">
        <v>2513</v>
      </c>
      <c r="D5469">
        <v>82.3</v>
      </c>
      <c r="E5469" s="4">
        <v>8116</v>
      </c>
      <c r="F5469">
        <f t="shared" si="170"/>
        <v>3</v>
      </c>
      <c r="G5469" s="6">
        <f t="shared" si="171"/>
        <v>1.4299489790507947</v>
      </c>
      <c r="H5469" s="4">
        <f>E5469*G5469*Inputs!$B$4/SUMPRODUCT($E$5:$E$6785,$G$5:$G$6785)</f>
        <v>5360.736901473917</v>
      </c>
    </row>
    <row r="5470" spans="1:8" x14ac:dyDescent="0.2">
      <c r="A5470" s="167" t="s">
        <v>6118</v>
      </c>
      <c r="B5470" s="163" t="s">
        <v>2514</v>
      </c>
      <c r="C5470" s="164" t="s">
        <v>2515</v>
      </c>
      <c r="D5470">
        <v>97.9</v>
      </c>
      <c r="E5470" s="4">
        <v>6346</v>
      </c>
      <c r="F5470">
        <f t="shared" si="170"/>
        <v>4</v>
      </c>
      <c r="G5470" s="6">
        <f t="shared" si="171"/>
        <v>1.7099397688077311</v>
      </c>
      <c r="H5470" s="4">
        <f>E5470*G5470*Inputs!$B$4/SUMPRODUCT($E$5:$E$6785,$G$5:$G$6785)</f>
        <v>5012.3662088419314</v>
      </c>
    </row>
    <row r="5471" spans="1:8" x14ac:dyDescent="0.2">
      <c r="A5471" s="167" t="s">
        <v>6118</v>
      </c>
      <c r="B5471" s="163" t="s">
        <v>2516</v>
      </c>
      <c r="C5471" s="164" t="s">
        <v>2517</v>
      </c>
      <c r="D5471">
        <v>124</v>
      </c>
      <c r="E5471" s="4">
        <v>6688</v>
      </c>
      <c r="F5471">
        <f t="shared" si="170"/>
        <v>7</v>
      </c>
      <c r="G5471" s="6">
        <f t="shared" si="171"/>
        <v>2.9238940129502371</v>
      </c>
      <c r="H5471" s="4">
        <f>E5471*G5471*Inputs!$B$4/SUMPRODUCT($E$5:$E$6785,$G$5:$G$6785)</f>
        <v>9032.746105829503</v>
      </c>
    </row>
    <row r="5472" spans="1:8" x14ac:dyDescent="0.2">
      <c r="A5472" s="167" t="s">
        <v>6118</v>
      </c>
      <c r="B5472" s="163" t="s">
        <v>2518</v>
      </c>
      <c r="C5472" s="164" t="s">
        <v>2519</v>
      </c>
      <c r="D5472">
        <v>86.6</v>
      </c>
      <c r="E5472" s="4">
        <v>7092</v>
      </c>
      <c r="F5472">
        <f t="shared" si="170"/>
        <v>3</v>
      </c>
      <c r="G5472" s="6">
        <f t="shared" si="171"/>
        <v>1.4299489790507947</v>
      </c>
      <c r="H5472" s="4">
        <f>E5472*G5472*Inputs!$B$4/SUMPRODUCT($E$5:$E$6785,$G$5:$G$6785)</f>
        <v>4684.3698996122494</v>
      </c>
    </row>
    <row r="5473" spans="1:8" x14ac:dyDescent="0.2">
      <c r="A5473" s="167" t="s">
        <v>6118</v>
      </c>
      <c r="B5473" s="163" t="s">
        <v>2520</v>
      </c>
      <c r="C5473" s="164" t="s">
        <v>2521</v>
      </c>
      <c r="D5473">
        <v>82.6</v>
      </c>
      <c r="E5473" s="4">
        <v>7187</v>
      </c>
      <c r="F5473">
        <f t="shared" si="170"/>
        <v>3</v>
      </c>
      <c r="G5473" s="6">
        <f t="shared" si="171"/>
        <v>1.4299489790507947</v>
      </c>
      <c r="H5473" s="4">
        <f>E5473*G5473*Inputs!$B$4/SUMPRODUCT($E$5:$E$6785,$G$5:$G$6785)</f>
        <v>4747.1187913865251</v>
      </c>
    </row>
    <row r="5474" spans="1:8" x14ac:dyDescent="0.2">
      <c r="A5474" s="167" t="s">
        <v>6118</v>
      </c>
      <c r="B5474" s="163" t="s">
        <v>2522</v>
      </c>
      <c r="C5474" s="164" t="s">
        <v>2523</v>
      </c>
      <c r="D5474">
        <v>84.5</v>
      </c>
      <c r="E5474" s="4">
        <v>10061</v>
      </c>
      <c r="F5474">
        <f t="shared" si="170"/>
        <v>3</v>
      </c>
      <c r="G5474" s="6">
        <f t="shared" si="171"/>
        <v>1.4299489790507947</v>
      </c>
      <c r="H5474" s="4">
        <f>E5474*G5474*Inputs!$B$4/SUMPRODUCT($E$5:$E$6785,$G$5:$G$6785)</f>
        <v>6645.4378962209312</v>
      </c>
    </row>
    <row r="5475" spans="1:8" x14ac:dyDescent="0.2">
      <c r="A5475" s="167" t="s">
        <v>6118</v>
      </c>
      <c r="B5475" s="163" t="s">
        <v>2524</v>
      </c>
      <c r="C5475" s="164" t="s">
        <v>2525</v>
      </c>
      <c r="D5475">
        <v>103.2</v>
      </c>
      <c r="E5475" s="4">
        <v>8656</v>
      </c>
      <c r="F5475">
        <f t="shared" si="170"/>
        <v>5</v>
      </c>
      <c r="G5475" s="6">
        <f t="shared" si="171"/>
        <v>2.0447540826884101</v>
      </c>
      <c r="H5475" s="4">
        <f>E5475*G5475*Inputs!$B$4/SUMPRODUCT($E$5:$E$6785,$G$5:$G$6785)</f>
        <v>8175.6114741042848</v>
      </c>
    </row>
    <row r="5476" spans="1:8" x14ac:dyDescent="0.2">
      <c r="A5476" s="167" t="s">
        <v>6118</v>
      </c>
      <c r="B5476" s="163" t="s">
        <v>2526</v>
      </c>
      <c r="C5476" s="164" t="s">
        <v>2527</v>
      </c>
      <c r="D5476">
        <v>100.5</v>
      </c>
      <c r="E5476" s="4">
        <v>9433</v>
      </c>
      <c r="F5476">
        <f t="shared" si="170"/>
        <v>5</v>
      </c>
      <c r="G5476" s="6">
        <f t="shared" si="171"/>
        <v>2.0447540826884101</v>
      </c>
      <c r="H5476" s="4">
        <f>E5476*G5476*Inputs!$B$4/SUMPRODUCT($E$5:$E$6785,$G$5:$G$6785)</f>
        <v>8909.4897221841165</v>
      </c>
    </row>
    <row r="5477" spans="1:8" x14ac:dyDescent="0.2">
      <c r="A5477" s="167" t="s">
        <v>6118</v>
      </c>
      <c r="B5477" s="163" t="s">
        <v>2528</v>
      </c>
      <c r="C5477" s="164" t="s">
        <v>2529</v>
      </c>
      <c r="D5477">
        <v>90.9</v>
      </c>
      <c r="E5477" s="4">
        <v>8553</v>
      </c>
      <c r="F5477">
        <f t="shared" si="170"/>
        <v>4</v>
      </c>
      <c r="G5477" s="6">
        <f t="shared" si="171"/>
        <v>1.7099397688077311</v>
      </c>
      <c r="H5477" s="4">
        <f>E5477*G5477*Inputs!$B$4/SUMPRODUCT($E$5:$E$6785,$G$5:$G$6785)</f>
        <v>6755.557545575959</v>
      </c>
    </row>
    <row r="5478" spans="1:8" x14ac:dyDescent="0.2">
      <c r="A5478" s="167" t="s">
        <v>6118</v>
      </c>
      <c r="B5478" s="163" t="s">
        <v>2530</v>
      </c>
      <c r="C5478" s="164" t="s">
        <v>2531</v>
      </c>
      <c r="D5478">
        <v>115.3</v>
      </c>
      <c r="E5478" s="4">
        <v>6478</v>
      </c>
      <c r="F5478">
        <f t="shared" si="170"/>
        <v>6</v>
      </c>
      <c r="G5478" s="6">
        <f t="shared" si="171"/>
        <v>2.4451266266449672</v>
      </c>
      <c r="H5478" s="4">
        <f>E5478*G5478*Inputs!$B$4/SUMPRODUCT($E$5:$E$6785,$G$5:$G$6785)</f>
        <v>7316.514058384696</v>
      </c>
    </row>
    <row r="5479" spans="1:8" x14ac:dyDescent="0.2">
      <c r="A5479" s="167" t="s">
        <v>6118</v>
      </c>
      <c r="B5479" s="163" t="s">
        <v>2532</v>
      </c>
      <c r="C5479" s="164" t="s">
        <v>2433</v>
      </c>
      <c r="D5479">
        <v>103.4</v>
      </c>
      <c r="E5479" s="4">
        <v>5951</v>
      </c>
      <c r="F5479">
        <f t="shared" si="170"/>
        <v>5</v>
      </c>
      <c r="G5479" s="6">
        <f t="shared" si="171"/>
        <v>2.0447540826884101</v>
      </c>
      <c r="H5479" s="4">
        <f>E5479*G5479*Inputs!$B$4/SUMPRODUCT($E$5:$E$6785,$G$5:$G$6785)</f>
        <v>5620.7328884466961</v>
      </c>
    </row>
    <row r="5480" spans="1:8" x14ac:dyDescent="0.2">
      <c r="A5480" s="167" t="s">
        <v>6118</v>
      </c>
      <c r="B5480" s="163" t="s">
        <v>2434</v>
      </c>
      <c r="C5480" s="164" t="s">
        <v>2435</v>
      </c>
      <c r="D5480">
        <v>92.5</v>
      </c>
      <c r="E5480" s="4">
        <v>7397</v>
      </c>
      <c r="F5480">
        <f t="shared" si="170"/>
        <v>4</v>
      </c>
      <c r="G5480" s="6">
        <f t="shared" si="171"/>
        <v>1.7099397688077311</v>
      </c>
      <c r="H5480" s="4">
        <f>E5480*G5480*Inputs!$B$4/SUMPRODUCT($E$5:$E$6785,$G$5:$G$6785)</f>
        <v>5842.4949333129171</v>
      </c>
    </row>
    <row r="5481" spans="1:8" x14ac:dyDescent="0.2">
      <c r="A5481" s="167" t="s">
        <v>6118</v>
      </c>
      <c r="B5481" s="163" t="s">
        <v>2436</v>
      </c>
      <c r="C5481" s="164" t="s">
        <v>2437</v>
      </c>
      <c r="D5481">
        <v>77.400000000000006</v>
      </c>
      <c r="E5481" s="4">
        <v>8984</v>
      </c>
      <c r="F5481">
        <f t="shared" si="170"/>
        <v>3</v>
      </c>
      <c r="G5481" s="6">
        <f t="shared" si="171"/>
        <v>1.4299489790507947</v>
      </c>
      <c r="H5481" s="4">
        <f>E5481*G5481*Inputs!$B$4/SUMPRODUCT($E$5:$E$6785,$G$5:$G$6785)</f>
        <v>5934.0636178957202</v>
      </c>
    </row>
    <row r="5482" spans="1:8" x14ac:dyDescent="0.2">
      <c r="A5482" s="167" t="s">
        <v>6118</v>
      </c>
      <c r="B5482" s="163" t="s">
        <v>2438</v>
      </c>
      <c r="C5482" s="164" t="s">
        <v>2439</v>
      </c>
      <c r="D5482">
        <v>102.2</v>
      </c>
      <c r="E5482" s="4">
        <v>10076</v>
      </c>
      <c r="F5482">
        <f t="shared" si="170"/>
        <v>5</v>
      </c>
      <c r="G5482" s="6">
        <f t="shared" si="171"/>
        <v>2.0447540826884101</v>
      </c>
      <c r="H5482" s="4">
        <f>E5482*G5482*Inputs!$B$4/SUMPRODUCT($E$5:$E$6785,$G$5:$G$6785)</f>
        <v>9516.8046687932965</v>
      </c>
    </row>
    <row r="5483" spans="1:8" x14ac:dyDescent="0.2">
      <c r="A5483" s="167" t="s">
        <v>6118</v>
      </c>
      <c r="B5483" s="163" t="s">
        <v>2440</v>
      </c>
      <c r="C5483" s="164" t="s">
        <v>2441</v>
      </c>
      <c r="D5483">
        <v>99.3</v>
      </c>
      <c r="E5483" s="4">
        <v>8096</v>
      </c>
      <c r="F5483">
        <f t="shared" si="170"/>
        <v>5</v>
      </c>
      <c r="G5483" s="6">
        <f t="shared" si="171"/>
        <v>2.0447540826884101</v>
      </c>
      <c r="H5483" s="4">
        <f>E5483*G5483*Inputs!$B$4/SUMPRODUCT($E$5:$E$6785,$G$5:$G$6785)</f>
        <v>7646.6902142269273</v>
      </c>
    </row>
    <row r="5484" spans="1:8" x14ac:dyDescent="0.2">
      <c r="A5484" s="167" t="s">
        <v>6118</v>
      </c>
      <c r="B5484" s="163" t="s">
        <v>2442</v>
      </c>
      <c r="C5484" s="164" t="s">
        <v>2443</v>
      </c>
      <c r="D5484">
        <v>138.1</v>
      </c>
      <c r="E5484" s="4">
        <v>7087</v>
      </c>
      <c r="F5484">
        <f t="shared" si="170"/>
        <v>8</v>
      </c>
      <c r="G5484" s="6">
        <f t="shared" si="171"/>
        <v>3.4964063234208851</v>
      </c>
      <c r="H5484" s="4">
        <f>E5484*G5484*Inputs!$B$4/SUMPRODUCT($E$5:$E$6785,$G$5:$G$6785)</f>
        <v>11445.80236080298</v>
      </c>
    </row>
    <row r="5485" spans="1:8" x14ac:dyDescent="0.2">
      <c r="A5485" s="167" t="s">
        <v>6118</v>
      </c>
      <c r="B5485" s="163" t="s">
        <v>2444</v>
      </c>
      <c r="C5485" s="164" t="s">
        <v>2445</v>
      </c>
      <c r="D5485">
        <v>112</v>
      </c>
      <c r="E5485" s="4">
        <v>10467</v>
      </c>
      <c r="F5485">
        <f t="shared" si="170"/>
        <v>6</v>
      </c>
      <c r="G5485" s="6">
        <f t="shared" si="171"/>
        <v>2.4451266266449672</v>
      </c>
      <c r="H5485" s="4">
        <f>E5485*G5485*Inputs!$B$4/SUMPRODUCT($E$5:$E$6785,$G$5:$G$6785)</f>
        <v>11821.851288841095</v>
      </c>
    </row>
    <row r="5486" spans="1:8" x14ac:dyDescent="0.2">
      <c r="A5486" s="167" t="s">
        <v>6118</v>
      </c>
      <c r="B5486" s="163" t="s">
        <v>2446</v>
      </c>
      <c r="C5486" s="164" t="s">
        <v>2447</v>
      </c>
      <c r="D5486">
        <v>73.099999999999994</v>
      </c>
      <c r="E5486" s="4">
        <v>9771</v>
      </c>
      <c r="F5486">
        <f t="shared" si="170"/>
        <v>2</v>
      </c>
      <c r="G5486" s="6">
        <f t="shared" si="171"/>
        <v>1.195804741189294</v>
      </c>
      <c r="H5486" s="4">
        <f>E5486*G5486*Inputs!$B$4/SUMPRODUCT($E$5:$E$6785,$G$5:$G$6785)</f>
        <v>5397.1090976174555</v>
      </c>
    </row>
    <row r="5487" spans="1:8" x14ac:dyDescent="0.2">
      <c r="A5487" s="167" t="s">
        <v>6118</v>
      </c>
      <c r="B5487" s="163" t="s">
        <v>2448</v>
      </c>
      <c r="C5487" s="164" t="s">
        <v>2449</v>
      </c>
      <c r="D5487">
        <v>83.3</v>
      </c>
      <c r="E5487" s="4">
        <v>7759</v>
      </c>
      <c r="F5487">
        <f t="shared" si="170"/>
        <v>3</v>
      </c>
      <c r="G5487" s="6">
        <f t="shared" si="171"/>
        <v>1.4299489790507947</v>
      </c>
      <c r="H5487" s="4">
        <f>E5487*G5487*Inputs!$B$4/SUMPRODUCT($E$5:$E$6785,$G$5:$G$6785)</f>
        <v>5124.933171332691</v>
      </c>
    </row>
    <row r="5488" spans="1:8" x14ac:dyDescent="0.2">
      <c r="A5488" s="167" t="s">
        <v>6118</v>
      </c>
      <c r="B5488" s="163" t="s">
        <v>2450</v>
      </c>
      <c r="C5488" s="164" t="s">
        <v>2451</v>
      </c>
      <c r="D5488">
        <v>71.8</v>
      </c>
      <c r="E5488" s="4">
        <v>6779</v>
      </c>
      <c r="F5488">
        <f t="shared" si="170"/>
        <v>2</v>
      </c>
      <c r="G5488" s="6">
        <f t="shared" si="171"/>
        <v>1.195804741189294</v>
      </c>
      <c r="H5488" s="4">
        <f>E5488*G5488*Inputs!$B$4/SUMPRODUCT($E$5:$E$6785,$G$5:$G$6785)</f>
        <v>3744.4481192046592</v>
      </c>
    </row>
    <row r="5489" spans="1:8" x14ac:dyDescent="0.2">
      <c r="A5489" s="167" t="s">
        <v>6118</v>
      </c>
      <c r="B5489" s="163" t="s">
        <v>2452</v>
      </c>
      <c r="C5489" s="164" t="s">
        <v>2241</v>
      </c>
      <c r="D5489">
        <v>85.7</v>
      </c>
      <c r="E5489" s="4">
        <v>6083</v>
      </c>
      <c r="F5489">
        <f t="shared" si="170"/>
        <v>3</v>
      </c>
      <c r="G5489" s="6">
        <f t="shared" si="171"/>
        <v>1.4299489790507947</v>
      </c>
      <c r="H5489" s="4">
        <f>E5489*G5489*Inputs!$B$4/SUMPRODUCT($E$5:$E$6785,$G$5:$G$6785)</f>
        <v>4017.9106175044158</v>
      </c>
    </row>
    <row r="5490" spans="1:8" x14ac:dyDescent="0.2">
      <c r="A5490" s="167" t="s">
        <v>6118</v>
      </c>
      <c r="B5490" s="163" t="s">
        <v>2242</v>
      </c>
      <c r="C5490" s="164" t="s">
        <v>2243</v>
      </c>
      <c r="D5490">
        <v>106.2</v>
      </c>
      <c r="E5490" s="4">
        <v>7953</v>
      </c>
      <c r="F5490">
        <f t="shared" si="170"/>
        <v>5</v>
      </c>
      <c r="G5490" s="6">
        <f t="shared" si="171"/>
        <v>2.0447540826884101</v>
      </c>
      <c r="H5490" s="4">
        <f>E5490*G5490*Inputs!$B$4/SUMPRODUCT($E$5:$E$6785,$G$5:$G$6785)</f>
        <v>7511.6263925082467</v>
      </c>
    </row>
    <row r="5491" spans="1:8" x14ac:dyDescent="0.2">
      <c r="A5491" s="167" t="s">
        <v>6118</v>
      </c>
      <c r="B5491" s="163" t="s">
        <v>2244</v>
      </c>
      <c r="C5491" s="164" t="s">
        <v>5</v>
      </c>
      <c r="D5491">
        <v>67.400000000000006</v>
      </c>
      <c r="E5491" s="4">
        <v>9227</v>
      </c>
      <c r="F5491">
        <f t="shared" si="170"/>
        <v>2</v>
      </c>
      <c r="G5491" s="6">
        <f t="shared" si="171"/>
        <v>1.195804741189294</v>
      </c>
      <c r="H5491" s="4">
        <f>E5491*G5491*Inputs!$B$4/SUMPRODUCT($E$5:$E$6785,$G$5:$G$6785)</f>
        <v>5096.6252833605831</v>
      </c>
    </row>
    <row r="5492" spans="1:8" x14ac:dyDescent="0.2">
      <c r="A5492" s="167" t="s">
        <v>6118</v>
      </c>
      <c r="B5492" s="163" t="s">
        <v>6</v>
      </c>
      <c r="C5492" s="164" t="s">
        <v>7</v>
      </c>
      <c r="D5492">
        <v>98</v>
      </c>
      <c r="E5492" s="4">
        <v>6076</v>
      </c>
      <c r="F5492">
        <f t="shared" si="170"/>
        <v>4</v>
      </c>
      <c r="G5492" s="6">
        <f t="shared" si="171"/>
        <v>1.7099397688077311</v>
      </c>
      <c r="H5492" s="4">
        <f>E5492*G5492*Inputs!$B$4/SUMPRODUCT($E$5:$E$6785,$G$5:$G$6785)</f>
        <v>4799.1076402337812</v>
      </c>
    </row>
    <row r="5493" spans="1:8" x14ac:dyDescent="0.2">
      <c r="A5493" s="167" t="s">
        <v>6118</v>
      </c>
      <c r="B5493" s="163" t="s">
        <v>8</v>
      </c>
      <c r="C5493" s="164" t="s">
        <v>9</v>
      </c>
      <c r="D5493">
        <v>78.5</v>
      </c>
      <c r="E5493" s="4">
        <v>6865</v>
      </c>
      <c r="F5493">
        <f t="shared" si="170"/>
        <v>3</v>
      </c>
      <c r="G5493" s="6">
        <f t="shared" si="171"/>
        <v>1.4299489790507947</v>
      </c>
      <c r="H5493" s="4">
        <f>E5493*G5493*Inputs!$B$4/SUMPRODUCT($E$5:$E$6785,$G$5:$G$6785)</f>
        <v>4534.4330740042433</v>
      </c>
    </row>
    <row r="5494" spans="1:8" x14ac:dyDescent="0.2">
      <c r="A5494" s="167" t="s">
        <v>6118</v>
      </c>
      <c r="B5494" s="163" t="s">
        <v>10</v>
      </c>
      <c r="C5494" s="164" t="s">
        <v>11</v>
      </c>
      <c r="D5494">
        <v>95.7</v>
      </c>
      <c r="E5494" s="4">
        <v>9301</v>
      </c>
      <c r="F5494">
        <f t="shared" si="170"/>
        <v>4</v>
      </c>
      <c r="G5494" s="6">
        <f t="shared" si="171"/>
        <v>1.7099397688077311</v>
      </c>
      <c r="H5494" s="4">
        <f>E5494*G5494*Inputs!$B$4/SUMPRODUCT($E$5:$E$6785,$G$5:$G$6785)</f>
        <v>7346.3627652755758</v>
      </c>
    </row>
    <row r="5495" spans="1:8" x14ac:dyDescent="0.2">
      <c r="A5495" s="167" t="s">
        <v>6118</v>
      </c>
      <c r="B5495" s="163" t="s">
        <v>12</v>
      </c>
      <c r="C5495" s="164" t="s">
        <v>13</v>
      </c>
      <c r="D5495">
        <v>74.099999999999994</v>
      </c>
      <c r="E5495" s="4">
        <v>10350</v>
      </c>
      <c r="F5495">
        <f t="shared" si="170"/>
        <v>2</v>
      </c>
      <c r="G5495" s="6">
        <f t="shared" si="171"/>
        <v>1.195804741189294</v>
      </c>
      <c r="H5495" s="4">
        <f>E5495*G5495*Inputs!$B$4/SUMPRODUCT($E$5:$E$6785,$G$5:$G$6785)</f>
        <v>5716.9255102180596</v>
      </c>
    </row>
    <row r="5496" spans="1:8" x14ac:dyDescent="0.2">
      <c r="A5496" s="167" t="s">
        <v>6118</v>
      </c>
      <c r="B5496" s="163" t="s">
        <v>2367</v>
      </c>
      <c r="C5496" s="164" t="s">
        <v>2368</v>
      </c>
      <c r="D5496">
        <v>86.9</v>
      </c>
      <c r="E5496" s="4">
        <v>9560</v>
      </c>
      <c r="F5496">
        <f t="shared" si="170"/>
        <v>4</v>
      </c>
      <c r="G5496" s="6">
        <f t="shared" si="171"/>
        <v>1.7099397688077311</v>
      </c>
      <c r="H5496" s="4">
        <f>E5496*G5496*Inputs!$B$4/SUMPRODUCT($E$5:$E$6785,$G$5:$G$6785)</f>
        <v>7550.9330218293208</v>
      </c>
    </row>
    <row r="5497" spans="1:8" x14ac:dyDescent="0.2">
      <c r="A5497" s="167" t="s">
        <v>6118</v>
      </c>
      <c r="B5497" s="163" t="s">
        <v>2369</v>
      </c>
      <c r="C5497" s="164" t="s">
        <v>2370</v>
      </c>
      <c r="D5497">
        <v>103.5</v>
      </c>
      <c r="E5497" s="4">
        <v>9153</v>
      </c>
      <c r="F5497">
        <f t="shared" si="170"/>
        <v>5</v>
      </c>
      <c r="G5497" s="6">
        <f t="shared" si="171"/>
        <v>2.0447540826884101</v>
      </c>
      <c r="H5497" s="4">
        <f>E5497*G5497*Inputs!$B$4/SUMPRODUCT($E$5:$E$6785,$G$5:$G$6785)</f>
        <v>8645.0290922454387</v>
      </c>
    </row>
    <row r="5498" spans="1:8" x14ac:dyDescent="0.2">
      <c r="A5498" s="167" t="s">
        <v>6118</v>
      </c>
      <c r="B5498" s="163" t="s">
        <v>2371</v>
      </c>
      <c r="C5498" s="164" t="s">
        <v>2372</v>
      </c>
      <c r="D5498">
        <v>81.400000000000006</v>
      </c>
      <c r="E5498" s="4">
        <v>9133</v>
      </c>
      <c r="F5498">
        <f t="shared" si="170"/>
        <v>3</v>
      </c>
      <c r="G5498" s="6">
        <f t="shared" si="171"/>
        <v>1.4299489790507947</v>
      </c>
      <c r="H5498" s="4">
        <f>E5498*G5498*Inputs!$B$4/SUMPRODUCT($E$5:$E$6785,$G$5:$G$6785)</f>
        <v>6032.4803007837954</v>
      </c>
    </row>
    <row r="5499" spans="1:8" x14ac:dyDescent="0.2">
      <c r="A5499" s="167" t="s">
        <v>6118</v>
      </c>
      <c r="B5499" s="163" t="s">
        <v>2373</v>
      </c>
      <c r="C5499" s="164" t="s">
        <v>2374</v>
      </c>
      <c r="D5499">
        <v>148.9</v>
      </c>
      <c r="E5499" s="4">
        <v>9770</v>
      </c>
      <c r="F5499">
        <f t="shared" si="170"/>
        <v>9</v>
      </c>
      <c r="G5499" s="6">
        <f t="shared" si="171"/>
        <v>4.1810192586709229</v>
      </c>
      <c r="H5499" s="4">
        <f>E5499*G5499*Inputs!$B$4/SUMPRODUCT($E$5:$E$6785,$G$5:$G$6785)</f>
        <v>18868.555102270711</v>
      </c>
    </row>
    <row r="5500" spans="1:8" x14ac:dyDescent="0.2">
      <c r="A5500" s="167" t="s">
        <v>6118</v>
      </c>
      <c r="B5500" s="163" t="s">
        <v>2375</v>
      </c>
      <c r="C5500" s="164" t="s">
        <v>2376</v>
      </c>
      <c r="D5500">
        <v>97.4</v>
      </c>
      <c r="E5500" s="4">
        <v>6673</v>
      </c>
      <c r="F5500">
        <f t="shared" si="170"/>
        <v>4</v>
      </c>
      <c r="G5500" s="6">
        <f t="shared" si="171"/>
        <v>1.7099397688077311</v>
      </c>
      <c r="H5500" s="4">
        <f>E5500*G5500*Inputs!$B$4/SUMPRODUCT($E$5:$E$6785,$G$5:$G$6785)</f>
        <v>5270.6460308229134</v>
      </c>
    </row>
    <row r="5501" spans="1:8" x14ac:dyDescent="0.2">
      <c r="A5501" s="167" t="s">
        <v>6118</v>
      </c>
      <c r="B5501" s="163" t="s">
        <v>2377</v>
      </c>
      <c r="C5501" s="164" t="s">
        <v>2378</v>
      </c>
      <c r="D5501">
        <v>149</v>
      </c>
      <c r="E5501" s="4">
        <v>7010</v>
      </c>
      <c r="F5501">
        <f t="shared" si="170"/>
        <v>9</v>
      </c>
      <c r="G5501" s="6">
        <f t="shared" si="171"/>
        <v>4.1810192586709229</v>
      </c>
      <c r="H5501" s="4">
        <f>E5501*G5501*Inputs!$B$4/SUMPRODUCT($E$5:$E$6785,$G$5:$G$6785)</f>
        <v>13538.23656775002</v>
      </c>
    </row>
    <row r="5502" spans="1:8" x14ac:dyDescent="0.2">
      <c r="A5502" s="167" t="s">
        <v>6118</v>
      </c>
      <c r="B5502" s="163" t="s">
        <v>2379</v>
      </c>
      <c r="C5502" s="164" t="s">
        <v>2380</v>
      </c>
      <c r="D5502">
        <v>82.2</v>
      </c>
      <c r="E5502" s="4">
        <v>7351</v>
      </c>
      <c r="F5502">
        <f t="shared" si="170"/>
        <v>3</v>
      </c>
      <c r="G5502" s="6">
        <f t="shared" si="171"/>
        <v>1.4299489790507947</v>
      </c>
      <c r="H5502" s="4">
        <f>E5502*G5502*Inputs!$B$4/SUMPRODUCT($E$5:$E$6785,$G$5:$G$6785)</f>
        <v>4855.443194028433</v>
      </c>
    </row>
    <row r="5503" spans="1:8" x14ac:dyDescent="0.2">
      <c r="A5503" s="167" t="s">
        <v>6118</v>
      </c>
      <c r="B5503" s="163" t="s">
        <v>2381</v>
      </c>
      <c r="C5503" s="164" t="s">
        <v>2382</v>
      </c>
      <c r="D5503">
        <v>97</v>
      </c>
      <c r="E5503" s="4">
        <v>8171</v>
      </c>
      <c r="F5503">
        <f t="shared" si="170"/>
        <v>4</v>
      </c>
      <c r="G5503" s="6">
        <f t="shared" si="171"/>
        <v>1.7099397688077311</v>
      </c>
      <c r="H5503" s="4">
        <f>E5503*G5503*Inputs!$B$4/SUMPRODUCT($E$5:$E$6785,$G$5:$G$6785)</f>
        <v>6453.836163322947</v>
      </c>
    </row>
    <row r="5504" spans="1:8" x14ac:dyDescent="0.2">
      <c r="A5504" s="167" t="s">
        <v>6118</v>
      </c>
      <c r="B5504" s="163" t="s">
        <v>2383</v>
      </c>
      <c r="C5504" s="164" t="s">
        <v>2384</v>
      </c>
      <c r="D5504">
        <v>68</v>
      </c>
      <c r="E5504" s="4">
        <v>6828</v>
      </c>
      <c r="F5504">
        <f t="shared" si="170"/>
        <v>2</v>
      </c>
      <c r="G5504" s="6">
        <f t="shared" si="171"/>
        <v>1.195804741189294</v>
      </c>
      <c r="H5504" s="4">
        <f>E5504*G5504*Inputs!$B$4/SUMPRODUCT($E$5:$E$6785,$G$5:$G$6785)</f>
        <v>3771.5137568858854</v>
      </c>
    </row>
    <row r="5505" spans="1:8" x14ac:dyDescent="0.2">
      <c r="A5505" s="167" t="s">
        <v>6118</v>
      </c>
      <c r="B5505" s="163" t="s">
        <v>2385</v>
      </c>
      <c r="C5505" s="164" t="s">
        <v>1756</v>
      </c>
      <c r="D5505">
        <v>71.099999999999994</v>
      </c>
      <c r="E5505" s="4">
        <v>7187</v>
      </c>
      <c r="F5505">
        <f t="shared" si="170"/>
        <v>2</v>
      </c>
      <c r="G5505" s="6">
        <f t="shared" si="171"/>
        <v>1.195804741189294</v>
      </c>
      <c r="H5505" s="4">
        <f>E5505*G5505*Inputs!$B$4/SUMPRODUCT($E$5:$E$6785,$G$5:$G$6785)</f>
        <v>3969.8109798973132</v>
      </c>
    </row>
    <row r="5506" spans="1:8" x14ac:dyDescent="0.2">
      <c r="A5506" s="167" t="s">
        <v>6118</v>
      </c>
      <c r="B5506" s="163" t="s">
        <v>1757</v>
      </c>
      <c r="C5506" s="164" t="s">
        <v>1758</v>
      </c>
      <c r="D5506">
        <v>87.6</v>
      </c>
      <c r="E5506" s="4">
        <v>8565</v>
      </c>
      <c r="F5506">
        <f t="shared" si="170"/>
        <v>4</v>
      </c>
      <c r="G5506" s="6">
        <f t="shared" si="171"/>
        <v>1.7099397688077311</v>
      </c>
      <c r="H5506" s="4">
        <f>E5506*G5506*Inputs!$B$4/SUMPRODUCT($E$5:$E$6785,$G$5:$G$6785)</f>
        <v>6765.0357041807674</v>
      </c>
    </row>
    <row r="5507" spans="1:8" x14ac:dyDescent="0.2">
      <c r="A5507" s="167" t="s">
        <v>1761</v>
      </c>
      <c r="B5507" s="163" t="s">
        <v>1759</v>
      </c>
      <c r="C5507" s="164" t="s">
        <v>1760</v>
      </c>
      <c r="D5507">
        <v>74.8</v>
      </c>
      <c r="E5507" s="4">
        <v>7177</v>
      </c>
      <c r="F5507">
        <f t="shared" si="170"/>
        <v>3</v>
      </c>
      <c r="G5507" s="6">
        <f t="shared" si="171"/>
        <v>1.4299489790507947</v>
      </c>
      <c r="H5507" s="4">
        <f>E5507*G5507*Inputs!$B$4/SUMPRODUCT($E$5:$E$6785,$G$5:$G$6785)</f>
        <v>4740.5136448839703</v>
      </c>
    </row>
    <row r="5508" spans="1:8" x14ac:dyDescent="0.2">
      <c r="A5508" s="167" t="s">
        <v>1761</v>
      </c>
      <c r="B5508" s="163" t="s">
        <v>1762</v>
      </c>
      <c r="C5508" s="164" t="s">
        <v>1763</v>
      </c>
      <c r="D5508">
        <v>75.2</v>
      </c>
      <c r="E5508" s="4">
        <v>8824</v>
      </c>
      <c r="F5508">
        <f t="shared" si="170"/>
        <v>3</v>
      </c>
      <c r="G5508" s="6">
        <f t="shared" si="171"/>
        <v>1.4299489790507947</v>
      </c>
      <c r="H5508" s="4">
        <f>E5508*G5508*Inputs!$B$4/SUMPRODUCT($E$5:$E$6785,$G$5:$G$6785)</f>
        <v>5828.3812738548349</v>
      </c>
    </row>
    <row r="5509" spans="1:8" x14ac:dyDescent="0.2">
      <c r="A5509" s="167" t="s">
        <v>1761</v>
      </c>
      <c r="B5509" s="163" t="s">
        <v>1764</v>
      </c>
      <c r="C5509" s="164" t="s">
        <v>1765</v>
      </c>
      <c r="D5509">
        <v>79.3</v>
      </c>
      <c r="E5509" s="4">
        <v>7192</v>
      </c>
      <c r="F5509">
        <f t="shared" si="170"/>
        <v>3</v>
      </c>
      <c r="G5509" s="6">
        <f t="shared" si="171"/>
        <v>1.4299489790507947</v>
      </c>
      <c r="H5509" s="4">
        <f>E5509*G5509*Inputs!$B$4/SUMPRODUCT($E$5:$E$6785,$G$5:$G$6785)</f>
        <v>4750.421364637803</v>
      </c>
    </row>
    <row r="5510" spans="1:8" x14ac:dyDescent="0.2">
      <c r="A5510" s="167" t="s">
        <v>1761</v>
      </c>
      <c r="B5510" s="163" t="s">
        <v>1766</v>
      </c>
      <c r="C5510" s="164" t="s">
        <v>1767</v>
      </c>
      <c r="D5510">
        <v>82</v>
      </c>
      <c r="E5510" s="4">
        <v>7006</v>
      </c>
      <c r="F5510">
        <f t="shared" ref="F5510:F5573" si="172">VLOOKUP(D5510,$K$5:$L$15,2)</f>
        <v>3</v>
      </c>
      <c r="G5510" s="6">
        <f t="shared" ref="G5510:G5573" si="173">VLOOKUP(F5510,$L$5:$M$15,2,0)</f>
        <v>1.4299489790507947</v>
      </c>
      <c r="H5510" s="4">
        <f>E5510*G5510*Inputs!$B$4/SUMPRODUCT($E$5:$E$6785,$G$5:$G$6785)</f>
        <v>4627.5656396902732</v>
      </c>
    </row>
    <row r="5511" spans="1:8" x14ac:dyDescent="0.2">
      <c r="A5511" s="167" t="s">
        <v>1761</v>
      </c>
      <c r="B5511" s="163" t="s">
        <v>1768</v>
      </c>
      <c r="C5511" s="164" t="s">
        <v>1769</v>
      </c>
      <c r="D5511">
        <v>86.8</v>
      </c>
      <c r="E5511" s="4">
        <v>10952</v>
      </c>
      <c r="F5511">
        <f t="shared" si="172"/>
        <v>4</v>
      </c>
      <c r="G5511" s="6">
        <f t="shared" si="173"/>
        <v>1.7099397688077311</v>
      </c>
      <c r="H5511" s="4">
        <f>E5511*G5511*Inputs!$B$4/SUMPRODUCT($E$5:$E$6785,$G$5:$G$6785)</f>
        <v>8650.3994199868957</v>
      </c>
    </row>
    <row r="5512" spans="1:8" x14ac:dyDescent="0.2">
      <c r="A5512" s="167" t="s">
        <v>1761</v>
      </c>
      <c r="B5512" s="163" t="s">
        <v>1770</v>
      </c>
      <c r="C5512" s="164" t="s">
        <v>1771</v>
      </c>
      <c r="D5512">
        <v>76.2</v>
      </c>
      <c r="E5512" s="4">
        <v>6518</v>
      </c>
      <c r="F5512">
        <f t="shared" si="172"/>
        <v>3</v>
      </c>
      <c r="G5512" s="6">
        <f t="shared" si="173"/>
        <v>1.4299489790507947</v>
      </c>
      <c r="H5512" s="4">
        <f>E5512*G5512*Inputs!$B$4/SUMPRODUCT($E$5:$E$6785,$G$5:$G$6785)</f>
        <v>4305.234490365573</v>
      </c>
    </row>
    <row r="5513" spans="1:8" x14ac:dyDescent="0.2">
      <c r="A5513" s="167" t="s">
        <v>1761</v>
      </c>
      <c r="B5513" s="163" t="s">
        <v>1772</v>
      </c>
      <c r="C5513" s="164" t="s">
        <v>1773</v>
      </c>
      <c r="D5513">
        <v>87.8</v>
      </c>
      <c r="E5513" s="4">
        <v>7421</v>
      </c>
      <c r="F5513">
        <f t="shared" si="172"/>
        <v>4</v>
      </c>
      <c r="G5513" s="6">
        <f t="shared" si="173"/>
        <v>1.7099397688077311</v>
      </c>
      <c r="H5513" s="4">
        <f>E5513*G5513*Inputs!$B$4/SUMPRODUCT($E$5:$E$6785,$G$5:$G$6785)</f>
        <v>5861.4512505225302</v>
      </c>
    </row>
    <row r="5514" spans="1:8" x14ac:dyDescent="0.2">
      <c r="A5514" s="167" t="s">
        <v>1761</v>
      </c>
      <c r="B5514" s="163" t="s">
        <v>1774</v>
      </c>
      <c r="C5514" s="164" t="s">
        <v>1775</v>
      </c>
      <c r="D5514">
        <v>79.099999999999994</v>
      </c>
      <c r="E5514" s="4">
        <v>6687</v>
      </c>
      <c r="F5514">
        <f t="shared" si="172"/>
        <v>3</v>
      </c>
      <c r="G5514" s="6">
        <f t="shared" si="173"/>
        <v>1.4299489790507947</v>
      </c>
      <c r="H5514" s="4">
        <f>E5514*G5514*Inputs!$B$4/SUMPRODUCT($E$5:$E$6785,$G$5:$G$6785)</f>
        <v>4416.8614662587579</v>
      </c>
    </row>
    <row r="5515" spans="1:8" x14ac:dyDescent="0.2">
      <c r="A5515" s="167" t="s">
        <v>1761</v>
      </c>
      <c r="B5515" s="163" t="s">
        <v>1776</v>
      </c>
      <c r="C5515" s="164" t="s">
        <v>1777</v>
      </c>
      <c r="D5515">
        <v>81.599999999999994</v>
      </c>
      <c r="E5515" s="4">
        <v>7518</v>
      </c>
      <c r="F5515">
        <f t="shared" si="172"/>
        <v>3</v>
      </c>
      <c r="G5515" s="6">
        <f t="shared" si="173"/>
        <v>1.4299489790507947</v>
      </c>
      <c r="H5515" s="4">
        <f>E5515*G5515*Inputs!$B$4/SUMPRODUCT($E$5:$E$6785,$G$5:$G$6785)</f>
        <v>4965.7491406211075</v>
      </c>
    </row>
    <row r="5516" spans="1:8" x14ac:dyDescent="0.2">
      <c r="A5516" s="167" t="s">
        <v>1761</v>
      </c>
      <c r="B5516" s="163" t="s">
        <v>1778</v>
      </c>
      <c r="C5516" s="164" t="s">
        <v>1779</v>
      </c>
      <c r="D5516">
        <v>57.6</v>
      </c>
      <c r="E5516" s="4">
        <v>8695</v>
      </c>
      <c r="F5516">
        <f t="shared" si="172"/>
        <v>1</v>
      </c>
      <c r="G5516" s="6">
        <f t="shared" si="173"/>
        <v>1</v>
      </c>
      <c r="H5516" s="4">
        <f>E5516*G5516*Inputs!$B$4/SUMPRODUCT($E$5:$E$6785,$G$5:$G$6785)</f>
        <v>4016.3495118435703</v>
      </c>
    </row>
    <row r="5517" spans="1:8" x14ac:dyDescent="0.2">
      <c r="A5517" s="167" t="s">
        <v>1761</v>
      </c>
      <c r="B5517" s="163" t="s">
        <v>1780</v>
      </c>
      <c r="C5517" s="164" t="s">
        <v>1781</v>
      </c>
      <c r="D5517">
        <v>91.2</v>
      </c>
      <c r="E5517" s="4">
        <v>9187</v>
      </c>
      <c r="F5517">
        <f t="shared" si="172"/>
        <v>4</v>
      </c>
      <c r="G5517" s="6">
        <f t="shared" si="173"/>
        <v>1.7099397688077311</v>
      </c>
      <c r="H5517" s="4">
        <f>E5517*G5517*Inputs!$B$4/SUMPRODUCT($E$5:$E$6785,$G$5:$G$6785)</f>
        <v>7256.3202585299123</v>
      </c>
    </row>
    <row r="5518" spans="1:8" x14ac:dyDescent="0.2">
      <c r="A5518" s="167" t="s">
        <v>1761</v>
      </c>
      <c r="B5518" s="163" t="s">
        <v>1782</v>
      </c>
      <c r="C5518" s="164" t="s">
        <v>1783</v>
      </c>
      <c r="D5518">
        <v>78</v>
      </c>
      <c r="E5518" s="4">
        <v>6631</v>
      </c>
      <c r="F5518">
        <f t="shared" si="172"/>
        <v>3</v>
      </c>
      <c r="G5518" s="6">
        <f t="shared" si="173"/>
        <v>1.4299489790507947</v>
      </c>
      <c r="H5518" s="4">
        <f>E5518*G5518*Inputs!$B$4/SUMPRODUCT($E$5:$E$6785,$G$5:$G$6785)</f>
        <v>4379.872645844448</v>
      </c>
    </row>
    <row r="5519" spans="1:8" x14ac:dyDescent="0.2">
      <c r="A5519" s="167" t="s">
        <v>1761</v>
      </c>
      <c r="B5519" s="163" t="s">
        <v>1784</v>
      </c>
      <c r="C5519" s="164" t="s">
        <v>1785</v>
      </c>
      <c r="D5519">
        <v>70.3</v>
      </c>
      <c r="E5519" s="4">
        <v>6346</v>
      </c>
      <c r="F5519">
        <f t="shared" si="172"/>
        <v>2</v>
      </c>
      <c r="G5519" s="6">
        <f t="shared" si="173"/>
        <v>1.195804741189294</v>
      </c>
      <c r="H5519" s="4">
        <f>E5519*G5519*Inputs!$B$4/SUMPRODUCT($E$5:$E$6785,$G$5:$G$6785)</f>
        <v>3505.2762596950538</v>
      </c>
    </row>
    <row r="5520" spans="1:8" x14ac:dyDescent="0.2">
      <c r="A5520" s="167" t="s">
        <v>1761</v>
      </c>
      <c r="B5520" s="163" t="s">
        <v>1786</v>
      </c>
      <c r="C5520" s="164" t="s">
        <v>1787</v>
      </c>
      <c r="D5520">
        <v>85.6</v>
      </c>
      <c r="E5520" s="4">
        <v>6409</v>
      </c>
      <c r="F5520">
        <f t="shared" si="172"/>
        <v>3</v>
      </c>
      <c r="G5520" s="6">
        <f t="shared" si="173"/>
        <v>1.4299489790507947</v>
      </c>
      <c r="H5520" s="4">
        <f>E5520*G5520*Inputs!$B$4/SUMPRODUCT($E$5:$E$6785,$G$5:$G$6785)</f>
        <v>4233.2383934877198</v>
      </c>
    </row>
    <row r="5521" spans="1:8" x14ac:dyDescent="0.2">
      <c r="A5521" s="167" t="s">
        <v>1761</v>
      </c>
      <c r="B5521" s="163" t="s">
        <v>1788</v>
      </c>
      <c r="C5521" s="164" t="s">
        <v>1789</v>
      </c>
      <c r="D5521">
        <v>123.9</v>
      </c>
      <c r="E5521" s="4">
        <v>5781</v>
      </c>
      <c r="F5521">
        <f t="shared" si="172"/>
        <v>7</v>
      </c>
      <c r="G5521" s="6">
        <f t="shared" si="173"/>
        <v>2.9238940129502371</v>
      </c>
      <c r="H5521" s="4">
        <f>E5521*G5521*Inputs!$B$4/SUMPRODUCT($E$5:$E$6785,$G$5:$G$6785)</f>
        <v>7807.7609506280423</v>
      </c>
    </row>
    <row r="5522" spans="1:8" x14ac:dyDescent="0.2">
      <c r="A5522" s="167" t="s">
        <v>1761</v>
      </c>
      <c r="B5522" s="163" t="s">
        <v>1790</v>
      </c>
      <c r="C5522" s="164" t="s">
        <v>1791</v>
      </c>
      <c r="D5522">
        <v>76.3</v>
      </c>
      <c r="E5522" s="4">
        <v>10677</v>
      </c>
      <c r="F5522">
        <f t="shared" si="172"/>
        <v>3</v>
      </c>
      <c r="G5522" s="6">
        <f t="shared" si="173"/>
        <v>1.4299489790507947</v>
      </c>
      <c r="H5522" s="4">
        <f>E5522*G5522*Inputs!$B$4/SUMPRODUCT($E$5:$E$6785,$G$5:$G$6785)</f>
        <v>7052.3149207783408</v>
      </c>
    </row>
    <row r="5523" spans="1:8" x14ac:dyDescent="0.2">
      <c r="A5523" s="167" t="s">
        <v>1761</v>
      </c>
      <c r="B5523" s="163" t="s">
        <v>1792</v>
      </c>
      <c r="C5523" s="164" t="s">
        <v>1793</v>
      </c>
      <c r="D5523">
        <v>89.2</v>
      </c>
      <c r="E5523" s="4">
        <v>7904</v>
      </c>
      <c r="F5523">
        <f t="shared" si="172"/>
        <v>4</v>
      </c>
      <c r="G5523" s="6">
        <f t="shared" si="173"/>
        <v>1.7099397688077311</v>
      </c>
      <c r="H5523" s="4">
        <f>E5523*G5523*Inputs!$B$4/SUMPRODUCT($E$5:$E$6785,$G$5:$G$6785)</f>
        <v>6242.947134365998</v>
      </c>
    </row>
    <row r="5524" spans="1:8" x14ac:dyDescent="0.2">
      <c r="A5524" s="167" t="s">
        <v>1761</v>
      </c>
      <c r="B5524" s="163" t="s">
        <v>1794</v>
      </c>
      <c r="C5524" s="164" t="s">
        <v>2511</v>
      </c>
      <c r="D5524">
        <v>83.2</v>
      </c>
      <c r="E5524" s="4">
        <v>7226</v>
      </c>
      <c r="F5524">
        <f t="shared" si="172"/>
        <v>3</v>
      </c>
      <c r="G5524" s="6">
        <f t="shared" si="173"/>
        <v>1.4299489790507947</v>
      </c>
      <c r="H5524" s="4">
        <f>E5524*G5524*Inputs!$B$4/SUMPRODUCT($E$5:$E$6785,$G$5:$G$6785)</f>
        <v>4772.878862746491</v>
      </c>
    </row>
    <row r="5525" spans="1:8" x14ac:dyDescent="0.2">
      <c r="A5525" s="167" t="s">
        <v>1761</v>
      </c>
      <c r="B5525" s="163" t="s">
        <v>1814</v>
      </c>
      <c r="C5525" s="164" t="s">
        <v>1815</v>
      </c>
      <c r="D5525">
        <v>81.099999999999994</v>
      </c>
      <c r="E5525" s="4">
        <v>8288</v>
      </c>
      <c r="F5525">
        <f t="shared" si="172"/>
        <v>3</v>
      </c>
      <c r="G5525" s="6">
        <f t="shared" si="173"/>
        <v>1.4299489790507947</v>
      </c>
      <c r="H5525" s="4">
        <f>E5525*G5525*Inputs!$B$4/SUMPRODUCT($E$5:$E$6785,$G$5:$G$6785)</f>
        <v>5474.3454213178684</v>
      </c>
    </row>
    <row r="5526" spans="1:8" x14ac:dyDescent="0.2">
      <c r="A5526" s="167" t="s">
        <v>1761</v>
      </c>
      <c r="B5526" s="163" t="s">
        <v>1816</v>
      </c>
      <c r="C5526" s="164" t="s">
        <v>1817</v>
      </c>
      <c r="D5526">
        <v>71.5</v>
      </c>
      <c r="E5526" s="4">
        <v>5362</v>
      </c>
      <c r="F5526">
        <f t="shared" si="172"/>
        <v>2</v>
      </c>
      <c r="G5526" s="6">
        <f t="shared" si="173"/>
        <v>1.195804741189294</v>
      </c>
      <c r="H5526" s="4">
        <f>E5526*G5526*Inputs!$B$4/SUMPRODUCT($E$5:$E$6785,$G$5:$G$6785)</f>
        <v>2961.7540662598294</v>
      </c>
    </row>
    <row r="5527" spans="1:8" x14ac:dyDescent="0.2">
      <c r="A5527" s="167" t="s">
        <v>1761</v>
      </c>
      <c r="B5527" s="163" t="s">
        <v>1818</v>
      </c>
      <c r="C5527" s="164" t="s">
        <v>1819</v>
      </c>
      <c r="D5527">
        <v>83.4</v>
      </c>
      <c r="E5527" s="4">
        <v>7803</v>
      </c>
      <c r="F5527">
        <f t="shared" si="172"/>
        <v>3</v>
      </c>
      <c r="G5527" s="6">
        <f t="shared" si="173"/>
        <v>1.4299489790507947</v>
      </c>
      <c r="H5527" s="4">
        <f>E5527*G5527*Inputs!$B$4/SUMPRODUCT($E$5:$E$6785,$G$5:$G$6785)</f>
        <v>5153.9958159439348</v>
      </c>
    </row>
    <row r="5528" spans="1:8" x14ac:dyDescent="0.2">
      <c r="A5528" s="167" t="s">
        <v>1761</v>
      </c>
      <c r="B5528" s="163" t="s">
        <v>1820</v>
      </c>
      <c r="C5528" s="164" t="s">
        <v>1821</v>
      </c>
      <c r="D5528">
        <v>76.599999999999994</v>
      </c>
      <c r="E5528" s="4">
        <v>5517</v>
      </c>
      <c r="F5528">
        <f t="shared" si="172"/>
        <v>3</v>
      </c>
      <c r="G5528" s="6">
        <f t="shared" si="173"/>
        <v>1.4299489790507947</v>
      </c>
      <c r="H5528" s="4">
        <f>E5528*G5528*Inputs!$B$4/SUMPRODUCT($E$5:$E$6785,$G$5:$G$6785)</f>
        <v>3644.0593254597829</v>
      </c>
    </row>
    <row r="5529" spans="1:8" x14ac:dyDescent="0.2">
      <c r="A5529" s="167" t="s">
        <v>1761</v>
      </c>
      <c r="B5529" s="163" t="s">
        <v>2453</v>
      </c>
      <c r="C5529" s="164" t="s">
        <v>2454</v>
      </c>
      <c r="D5529">
        <v>80.8</v>
      </c>
      <c r="E5529" s="4">
        <v>10191</v>
      </c>
      <c r="F5529">
        <f t="shared" si="172"/>
        <v>3</v>
      </c>
      <c r="G5529" s="6">
        <f t="shared" si="173"/>
        <v>1.4299489790507947</v>
      </c>
      <c r="H5529" s="4">
        <f>E5529*G5529*Inputs!$B$4/SUMPRODUCT($E$5:$E$6785,$G$5:$G$6785)</f>
        <v>6731.3048007541502</v>
      </c>
    </row>
    <row r="5530" spans="1:8" x14ac:dyDescent="0.2">
      <c r="A5530" s="167" t="s">
        <v>1761</v>
      </c>
      <c r="B5530" s="163" t="s">
        <v>2455</v>
      </c>
      <c r="C5530" s="164" t="s">
        <v>2456</v>
      </c>
      <c r="D5530">
        <v>63.4</v>
      </c>
      <c r="E5530" s="4">
        <v>5560</v>
      </c>
      <c r="F5530">
        <f t="shared" si="172"/>
        <v>2</v>
      </c>
      <c r="G5530" s="6">
        <f t="shared" si="173"/>
        <v>1.195804741189294</v>
      </c>
      <c r="H5530" s="4">
        <f>E5530*G5530*Inputs!$B$4/SUMPRODUCT($E$5:$E$6785,$G$5:$G$6785)</f>
        <v>3071.1213368900881</v>
      </c>
    </row>
    <row r="5531" spans="1:8" x14ac:dyDescent="0.2">
      <c r="A5531" s="167" t="s">
        <v>1761</v>
      </c>
      <c r="B5531" s="163" t="s">
        <v>2457</v>
      </c>
      <c r="C5531" s="164" t="s">
        <v>2458</v>
      </c>
      <c r="D5531">
        <v>72.599999999999994</v>
      </c>
      <c r="E5531" s="4">
        <v>8235</v>
      </c>
      <c r="F5531">
        <f t="shared" si="172"/>
        <v>2</v>
      </c>
      <c r="G5531" s="6">
        <f t="shared" si="173"/>
        <v>1.195804741189294</v>
      </c>
      <c r="H5531" s="4">
        <f>E5531*G5531*Inputs!$B$4/SUMPRODUCT($E$5:$E$6785,$G$5:$G$6785)</f>
        <v>4548.6842103039344</v>
      </c>
    </row>
    <row r="5532" spans="1:8" x14ac:dyDescent="0.2">
      <c r="A5532" s="167" t="s">
        <v>1761</v>
      </c>
      <c r="B5532" s="163" t="s">
        <v>2459</v>
      </c>
      <c r="C5532" s="164" t="s">
        <v>2460</v>
      </c>
      <c r="D5532">
        <v>73.900000000000006</v>
      </c>
      <c r="E5532" s="4">
        <v>8356</v>
      </c>
      <c r="F5532">
        <f t="shared" si="172"/>
        <v>2</v>
      </c>
      <c r="G5532" s="6">
        <f t="shared" si="173"/>
        <v>1.195804741189294</v>
      </c>
      <c r="H5532" s="4">
        <f>E5532*G5532*Inputs!$B$4/SUMPRODUCT($E$5:$E$6785,$G$5:$G$6785)</f>
        <v>4615.5197645779817</v>
      </c>
    </row>
    <row r="5533" spans="1:8" x14ac:dyDescent="0.2">
      <c r="A5533" s="167" t="s">
        <v>1761</v>
      </c>
      <c r="B5533" s="163" t="s">
        <v>2461</v>
      </c>
      <c r="C5533" s="164" t="s">
        <v>2462</v>
      </c>
      <c r="D5533">
        <v>87.6</v>
      </c>
      <c r="E5533" s="4">
        <v>5924</v>
      </c>
      <c r="F5533">
        <f t="shared" si="172"/>
        <v>4</v>
      </c>
      <c r="G5533" s="6">
        <f t="shared" si="173"/>
        <v>1.7099397688077311</v>
      </c>
      <c r="H5533" s="4">
        <f>E5533*G5533*Inputs!$B$4/SUMPRODUCT($E$5:$E$6785,$G$5:$G$6785)</f>
        <v>4679.0509645728971</v>
      </c>
    </row>
    <row r="5534" spans="1:8" x14ac:dyDescent="0.2">
      <c r="A5534" s="167" t="s">
        <v>1761</v>
      </c>
      <c r="B5534" s="163" t="s">
        <v>2463</v>
      </c>
      <c r="C5534" s="164" t="s">
        <v>2464</v>
      </c>
      <c r="D5534">
        <v>72.099999999999994</v>
      </c>
      <c r="E5534" s="4">
        <v>4946</v>
      </c>
      <c r="F5534">
        <f t="shared" si="172"/>
        <v>2</v>
      </c>
      <c r="G5534" s="6">
        <f t="shared" si="173"/>
        <v>1.195804741189294</v>
      </c>
      <c r="H5534" s="4">
        <f>E5534*G5534*Inputs!$B$4/SUMPRODUCT($E$5:$E$6785,$G$5:$G$6785)</f>
        <v>2731.972325945751</v>
      </c>
    </row>
    <row r="5535" spans="1:8" x14ac:dyDescent="0.2">
      <c r="A5535" s="167" t="s">
        <v>1761</v>
      </c>
      <c r="B5535" s="163" t="s">
        <v>2465</v>
      </c>
      <c r="C5535" s="164" t="s">
        <v>2466</v>
      </c>
      <c r="D5535">
        <v>73.7</v>
      </c>
      <c r="E5535" s="4">
        <v>5511</v>
      </c>
      <c r="F5535">
        <f t="shared" si="172"/>
        <v>2</v>
      </c>
      <c r="G5535" s="6">
        <f t="shared" si="173"/>
        <v>1.195804741189294</v>
      </c>
      <c r="H5535" s="4">
        <f>E5535*G5535*Inputs!$B$4/SUMPRODUCT($E$5:$E$6785,$G$5:$G$6785)</f>
        <v>3044.0556992088623</v>
      </c>
    </row>
    <row r="5536" spans="1:8" x14ac:dyDescent="0.2">
      <c r="A5536" s="167" t="s">
        <v>1761</v>
      </c>
      <c r="B5536" s="163" t="s">
        <v>2467</v>
      </c>
      <c r="C5536" s="164" t="s">
        <v>2468</v>
      </c>
      <c r="D5536">
        <v>74.099999999999994</v>
      </c>
      <c r="E5536" s="4">
        <v>6723</v>
      </c>
      <c r="F5536">
        <f t="shared" si="172"/>
        <v>2</v>
      </c>
      <c r="G5536" s="6">
        <f t="shared" si="173"/>
        <v>1.195804741189294</v>
      </c>
      <c r="H5536" s="4">
        <f>E5536*G5536*Inputs!$B$4/SUMPRODUCT($E$5:$E$6785,$G$5:$G$6785)</f>
        <v>3713.5159618546877</v>
      </c>
    </row>
    <row r="5537" spans="1:8" x14ac:dyDescent="0.2">
      <c r="A5537" s="167" t="s">
        <v>1761</v>
      </c>
      <c r="B5537" s="163" t="s">
        <v>2469</v>
      </c>
      <c r="C5537" s="164" t="s">
        <v>2470</v>
      </c>
      <c r="D5537">
        <v>74.7</v>
      </c>
      <c r="E5537" s="4">
        <v>8105</v>
      </c>
      <c r="F5537">
        <f t="shared" si="172"/>
        <v>3</v>
      </c>
      <c r="G5537" s="6">
        <f t="shared" si="173"/>
        <v>1.4299489790507947</v>
      </c>
      <c r="H5537" s="4">
        <f>E5537*G5537*Inputs!$B$4/SUMPRODUCT($E$5:$E$6785,$G$5:$G$6785)</f>
        <v>5353.4712403211061</v>
      </c>
    </row>
    <row r="5538" spans="1:8" x14ac:dyDescent="0.2">
      <c r="A5538" s="167" t="s">
        <v>1761</v>
      </c>
      <c r="B5538" s="163" t="s">
        <v>2471</v>
      </c>
      <c r="C5538" s="164" t="s">
        <v>2472</v>
      </c>
      <c r="D5538">
        <v>69.099999999999994</v>
      </c>
      <c r="E5538" s="4">
        <v>7412</v>
      </c>
      <c r="F5538">
        <f t="shared" si="172"/>
        <v>2</v>
      </c>
      <c r="G5538" s="6">
        <f t="shared" si="173"/>
        <v>1.195804741189294</v>
      </c>
      <c r="H5538" s="4">
        <f>E5538*G5538*Inputs!$B$4/SUMPRODUCT($E$5:$E$6785,$G$5:$G$6785)</f>
        <v>4094.0919692498796</v>
      </c>
    </row>
    <row r="5539" spans="1:8" x14ac:dyDescent="0.2">
      <c r="A5539" s="167" t="s">
        <v>1761</v>
      </c>
      <c r="B5539" s="163" t="s">
        <v>2473</v>
      </c>
      <c r="C5539" s="164" t="s">
        <v>2474</v>
      </c>
      <c r="D5539">
        <v>78.099999999999994</v>
      </c>
      <c r="E5539" s="4">
        <v>7167</v>
      </c>
      <c r="F5539">
        <f t="shared" si="172"/>
        <v>3</v>
      </c>
      <c r="G5539" s="6">
        <f t="shared" si="173"/>
        <v>1.4299489790507947</v>
      </c>
      <c r="H5539" s="4">
        <f>E5539*G5539*Inputs!$B$4/SUMPRODUCT($E$5:$E$6785,$G$5:$G$6785)</f>
        <v>4733.9084983814146</v>
      </c>
    </row>
    <row r="5540" spans="1:8" x14ac:dyDescent="0.2">
      <c r="A5540" s="167" t="s">
        <v>1761</v>
      </c>
      <c r="B5540" s="163" t="s">
        <v>2475</v>
      </c>
      <c r="C5540" s="164" t="s">
        <v>2476</v>
      </c>
      <c r="D5540">
        <v>59.2</v>
      </c>
      <c r="E5540" s="4">
        <v>5547</v>
      </c>
      <c r="F5540">
        <f t="shared" si="172"/>
        <v>1</v>
      </c>
      <c r="G5540" s="6">
        <f t="shared" si="173"/>
        <v>1</v>
      </c>
      <c r="H5540" s="4">
        <f>E5540*G5540*Inputs!$B$4/SUMPRODUCT($E$5:$E$6785,$G$5:$G$6785)</f>
        <v>2562.2416034728335</v>
      </c>
    </row>
    <row r="5541" spans="1:8" x14ac:dyDescent="0.2">
      <c r="A5541" s="167" t="s">
        <v>1761</v>
      </c>
      <c r="B5541" s="163" t="s">
        <v>2477</v>
      </c>
      <c r="C5541" s="164" t="s">
        <v>2478</v>
      </c>
      <c r="D5541">
        <v>76.5</v>
      </c>
      <c r="E5541" s="4">
        <v>5803</v>
      </c>
      <c r="F5541">
        <f t="shared" si="172"/>
        <v>3</v>
      </c>
      <c r="G5541" s="6">
        <f t="shared" si="173"/>
        <v>1.4299489790507947</v>
      </c>
      <c r="H5541" s="4">
        <f>E5541*G5541*Inputs!$B$4/SUMPRODUCT($E$5:$E$6785,$G$5:$G$6785)</f>
        <v>3832.9665154328654</v>
      </c>
    </row>
    <row r="5542" spans="1:8" x14ac:dyDescent="0.2">
      <c r="A5542" s="167" t="s">
        <v>1761</v>
      </c>
      <c r="B5542" s="163" t="s">
        <v>2479</v>
      </c>
      <c r="C5542" s="164" t="s">
        <v>8332</v>
      </c>
      <c r="D5542">
        <v>88.8</v>
      </c>
      <c r="E5542" s="4">
        <v>9477</v>
      </c>
      <c r="F5542">
        <f t="shared" si="172"/>
        <v>4</v>
      </c>
      <c r="G5542" s="6">
        <f t="shared" si="173"/>
        <v>1.7099397688077311</v>
      </c>
      <c r="H5542" s="4">
        <f>E5542*G5542*Inputs!$B$4/SUMPRODUCT($E$5:$E$6785,$G$5:$G$6785)</f>
        <v>7485.3757581460741</v>
      </c>
    </row>
    <row r="5543" spans="1:8" x14ac:dyDescent="0.2">
      <c r="A5543" s="167" t="s">
        <v>1761</v>
      </c>
      <c r="B5543" s="163" t="s">
        <v>8333</v>
      </c>
      <c r="C5543" s="164" t="s">
        <v>8334</v>
      </c>
      <c r="D5543">
        <v>86.9</v>
      </c>
      <c r="E5543" s="4">
        <v>7499</v>
      </c>
      <c r="F5543">
        <f t="shared" si="172"/>
        <v>4</v>
      </c>
      <c r="G5543" s="6">
        <f t="shared" si="173"/>
        <v>1.7099397688077311</v>
      </c>
      <c r="H5543" s="4">
        <f>E5543*G5543*Inputs!$B$4/SUMPRODUCT($E$5:$E$6785,$G$5:$G$6785)</f>
        <v>5923.0592814537731</v>
      </c>
    </row>
    <row r="5544" spans="1:8" x14ac:dyDescent="0.2">
      <c r="A5544" s="167" t="s">
        <v>1761</v>
      </c>
      <c r="B5544" s="163" t="s">
        <v>6411</v>
      </c>
      <c r="C5544" s="164" t="s">
        <v>6412</v>
      </c>
      <c r="D5544">
        <v>100.4</v>
      </c>
      <c r="E5544" s="4">
        <v>9076</v>
      </c>
      <c r="F5544">
        <f t="shared" si="172"/>
        <v>5</v>
      </c>
      <c r="G5544" s="6">
        <f t="shared" si="173"/>
        <v>2.0447540826884101</v>
      </c>
      <c r="H5544" s="4">
        <f>E5544*G5544*Inputs!$B$4/SUMPRODUCT($E$5:$E$6785,$G$5:$G$6785)</f>
        <v>8572.3024190123033</v>
      </c>
    </row>
    <row r="5545" spans="1:8" x14ac:dyDescent="0.2">
      <c r="A5545" s="167" t="s">
        <v>1761</v>
      </c>
      <c r="B5545" s="163" t="s">
        <v>6413</v>
      </c>
      <c r="C5545" s="164" t="s">
        <v>6414</v>
      </c>
      <c r="D5545">
        <v>103.4</v>
      </c>
      <c r="E5545" s="4">
        <v>6172</v>
      </c>
      <c r="F5545">
        <f t="shared" si="172"/>
        <v>5</v>
      </c>
      <c r="G5545" s="6">
        <f t="shared" si="173"/>
        <v>2.0447540826884101</v>
      </c>
      <c r="H5545" s="4">
        <f>E5545*G5545*Inputs!$B$4/SUMPRODUCT($E$5:$E$6785,$G$5:$G$6785)</f>
        <v>5829.4678856482951</v>
      </c>
    </row>
    <row r="5546" spans="1:8" x14ac:dyDescent="0.2">
      <c r="A5546" s="167" t="s">
        <v>1761</v>
      </c>
      <c r="B5546" s="163" t="s">
        <v>6415</v>
      </c>
      <c r="C5546" s="164" t="s">
        <v>6416</v>
      </c>
      <c r="D5546">
        <v>143.19999999999999</v>
      </c>
      <c r="E5546" s="4">
        <v>7117</v>
      </c>
      <c r="F5546">
        <f t="shared" si="172"/>
        <v>8</v>
      </c>
      <c r="G5546" s="6">
        <f t="shared" si="173"/>
        <v>3.4964063234208851</v>
      </c>
      <c r="H5546" s="4">
        <f>E5546*G5546*Inputs!$B$4/SUMPRODUCT($E$5:$E$6785,$G$5:$G$6785)</f>
        <v>11494.253619561847</v>
      </c>
    </row>
    <row r="5547" spans="1:8" x14ac:dyDescent="0.2">
      <c r="A5547" s="167" t="s">
        <v>1761</v>
      </c>
      <c r="B5547" s="163" t="s">
        <v>6417</v>
      </c>
      <c r="C5547" s="164" t="s">
        <v>6418</v>
      </c>
      <c r="D5547">
        <v>190.4</v>
      </c>
      <c r="E5547" s="4">
        <v>8418</v>
      </c>
      <c r="F5547">
        <f t="shared" si="172"/>
        <v>10</v>
      </c>
      <c r="G5547" s="6">
        <f t="shared" si="173"/>
        <v>4.9996826525224378</v>
      </c>
      <c r="H5547" s="4">
        <f>E5547*G5547*Inputs!$B$4/SUMPRODUCT($E$5:$E$6785,$G$5:$G$6785)</f>
        <v>19440.761535668495</v>
      </c>
    </row>
    <row r="5548" spans="1:8" x14ac:dyDescent="0.2">
      <c r="A5548" s="167" t="s">
        <v>1761</v>
      </c>
      <c r="B5548" s="163" t="s">
        <v>6419</v>
      </c>
      <c r="C5548" s="164" t="s">
        <v>6420</v>
      </c>
      <c r="D5548">
        <v>124.4</v>
      </c>
      <c r="E5548" s="4">
        <v>6869</v>
      </c>
      <c r="F5548">
        <f t="shared" si="172"/>
        <v>7</v>
      </c>
      <c r="G5548" s="6">
        <f t="shared" si="173"/>
        <v>2.9238940129502371</v>
      </c>
      <c r="H5548" s="4">
        <f>E5548*G5548*Inputs!$B$4/SUMPRODUCT($E$5:$E$6785,$G$5:$G$6785)</f>
        <v>9277.2029008586778</v>
      </c>
    </row>
    <row r="5549" spans="1:8" x14ac:dyDescent="0.2">
      <c r="A5549" s="167" t="s">
        <v>1761</v>
      </c>
      <c r="B5549" s="163" t="s">
        <v>6421</v>
      </c>
      <c r="C5549" s="164" t="s">
        <v>6422</v>
      </c>
      <c r="D5549">
        <v>75.7</v>
      </c>
      <c r="E5549" s="4">
        <v>6635</v>
      </c>
      <c r="F5549">
        <f t="shared" si="172"/>
        <v>3</v>
      </c>
      <c r="G5549" s="6">
        <f t="shared" si="173"/>
        <v>1.4299489790507947</v>
      </c>
      <c r="H5549" s="4">
        <f>E5549*G5549*Inputs!$B$4/SUMPRODUCT($E$5:$E$6785,$G$5:$G$6785)</f>
        <v>4382.5147044454707</v>
      </c>
    </row>
    <row r="5550" spans="1:8" x14ac:dyDescent="0.2">
      <c r="A5550" s="167" t="s">
        <v>1761</v>
      </c>
      <c r="B5550" s="163" t="s">
        <v>6423</v>
      </c>
      <c r="C5550" s="164" t="s">
        <v>6424</v>
      </c>
      <c r="D5550">
        <v>130</v>
      </c>
      <c r="E5550" s="4">
        <v>7579</v>
      </c>
      <c r="F5550">
        <f t="shared" si="172"/>
        <v>7</v>
      </c>
      <c r="G5550" s="6">
        <f t="shared" si="173"/>
        <v>2.9238940129502371</v>
      </c>
      <c r="H5550" s="4">
        <f>E5550*G5550*Inputs!$B$4/SUMPRODUCT($E$5:$E$6785,$G$5:$G$6785)</f>
        <v>10236.121820586392</v>
      </c>
    </row>
    <row r="5551" spans="1:8" x14ac:dyDescent="0.2">
      <c r="A5551" s="167" t="s">
        <v>1761</v>
      </c>
      <c r="B5551" s="163" t="s">
        <v>6425</v>
      </c>
      <c r="C5551" s="164" t="s">
        <v>6426</v>
      </c>
      <c r="D5551">
        <v>97.8</v>
      </c>
      <c r="E5551" s="4">
        <v>8679</v>
      </c>
      <c r="F5551">
        <f t="shared" si="172"/>
        <v>4</v>
      </c>
      <c r="G5551" s="6">
        <f t="shared" si="173"/>
        <v>1.7099397688077311</v>
      </c>
      <c r="H5551" s="4">
        <f>E5551*G5551*Inputs!$B$4/SUMPRODUCT($E$5:$E$6785,$G$5:$G$6785)</f>
        <v>6855.0782109264301</v>
      </c>
    </row>
    <row r="5552" spans="1:8" x14ac:dyDescent="0.2">
      <c r="A5552" s="167" t="s">
        <v>1761</v>
      </c>
      <c r="B5552" s="163" t="s">
        <v>6427</v>
      </c>
      <c r="C5552" s="164" t="s">
        <v>10137</v>
      </c>
      <c r="D5552">
        <v>122</v>
      </c>
      <c r="E5552" s="4">
        <v>7094</v>
      </c>
      <c r="F5552">
        <f t="shared" si="172"/>
        <v>6</v>
      </c>
      <c r="G5552" s="6">
        <f t="shared" si="173"/>
        <v>2.4451266266449672</v>
      </c>
      <c r="H5552" s="4">
        <f>E5552*G5552*Inputs!$B$4/SUMPRODUCT($E$5:$E$6785,$G$5:$G$6785)</f>
        <v>8012.2492636895695</v>
      </c>
    </row>
    <row r="5553" spans="1:8" x14ac:dyDescent="0.2">
      <c r="A5553" s="167" t="s">
        <v>1761</v>
      </c>
      <c r="B5553" s="163" t="s">
        <v>10138</v>
      </c>
      <c r="C5553" s="164" t="s">
        <v>10139</v>
      </c>
      <c r="D5553">
        <v>117.2</v>
      </c>
      <c r="E5553" s="4">
        <v>5724</v>
      </c>
      <c r="F5553">
        <f t="shared" si="172"/>
        <v>6</v>
      </c>
      <c r="G5553" s="6">
        <f t="shared" si="173"/>
        <v>2.4451266266449672</v>
      </c>
      <c r="H5553" s="4">
        <f>E5553*G5553*Inputs!$B$4/SUMPRODUCT($E$5:$E$6785,$G$5:$G$6785)</f>
        <v>6464.9160960472364</v>
      </c>
    </row>
    <row r="5554" spans="1:8" x14ac:dyDescent="0.2">
      <c r="A5554" s="167" t="s">
        <v>1761</v>
      </c>
      <c r="B5554" s="163" t="s">
        <v>10140</v>
      </c>
      <c r="C5554" s="164" t="s">
        <v>10141</v>
      </c>
      <c r="D5554">
        <v>63.5</v>
      </c>
      <c r="E5554" s="4">
        <v>6840</v>
      </c>
      <c r="F5554">
        <f t="shared" si="172"/>
        <v>2</v>
      </c>
      <c r="G5554" s="6">
        <f t="shared" si="173"/>
        <v>1.195804741189294</v>
      </c>
      <c r="H5554" s="4">
        <f>E5554*G5554*Inputs!$B$4/SUMPRODUCT($E$5:$E$6785,$G$5:$G$6785)</f>
        <v>3778.1420763180222</v>
      </c>
    </row>
    <row r="5555" spans="1:8" x14ac:dyDescent="0.2">
      <c r="A5555" s="167" t="s">
        <v>1761</v>
      </c>
      <c r="B5555" s="163" t="s">
        <v>10142</v>
      </c>
      <c r="C5555" s="164" t="s">
        <v>10143</v>
      </c>
      <c r="D5555">
        <v>82.8</v>
      </c>
      <c r="E5555" s="4">
        <v>5677</v>
      </c>
      <c r="F5555">
        <f t="shared" si="172"/>
        <v>3</v>
      </c>
      <c r="G5555" s="6">
        <f t="shared" si="173"/>
        <v>1.4299489790507947</v>
      </c>
      <c r="H5555" s="4">
        <f>E5555*G5555*Inputs!$B$4/SUMPRODUCT($E$5:$E$6785,$G$5:$G$6785)</f>
        <v>3749.7416695006686</v>
      </c>
    </row>
    <row r="5556" spans="1:8" x14ac:dyDescent="0.2">
      <c r="A5556" s="167" t="s">
        <v>1761</v>
      </c>
      <c r="B5556" s="163" t="s">
        <v>10144</v>
      </c>
      <c r="C5556" s="164" t="s">
        <v>10145</v>
      </c>
      <c r="D5556">
        <v>81.5</v>
      </c>
      <c r="E5556" s="4">
        <v>7181</v>
      </c>
      <c r="F5556">
        <f t="shared" si="172"/>
        <v>3</v>
      </c>
      <c r="G5556" s="6">
        <f t="shared" si="173"/>
        <v>1.4299489790507947</v>
      </c>
      <c r="H5556" s="4">
        <f>E5556*G5556*Inputs!$B$4/SUMPRODUCT($E$5:$E$6785,$G$5:$G$6785)</f>
        <v>4743.155703484992</v>
      </c>
    </row>
    <row r="5557" spans="1:8" x14ac:dyDescent="0.2">
      <c r="A5557" s="167" t="s">
        <v>1761</v>
      </c>
      <c r="B5557" s="163" t="s">
        <v>10146</v>
      </c>
      <c r="C5557" s="164" t="s">
        <v>10147</v>
      </c>
      <c r="D5557">
        <v>84.4</v>
      </c>
      <c r="E5557" s="4">
        <v>8562</v>
      </c>
      <c r="F5557">
        <f t="shared" si="172"/>
        <v>3</v>
      </c>
      <c r="G5557" s="6">
        <f t="shared" si="173"/>
        <v>1.4299489790507947</v>
      </c>
      <c r="H5557" s="4">
        <f>E5557*G5557*Inputs!$B$4/SUMPRODUCT($E$5:$E$6785,$G$5:$G$6785)</f>
        <v>5655.3264354878847</v>
      </c>
    </row>
    <row r="5558" spans="1:8" x14ac:dyDescent="0.2">
      <c r="A5558" s="167" t="s">
        <v>1761</v>
      </c>
      <c r="B5558" s="163" t="s">
        <v>10148</v>
      </c>
      <c r="C5558" s="164" t="s">
        <v>10149</v>
      </c>
      <c r="D5558">
        <v>79.599999999999994</v>
      </c>
      <c r="E5558" s="4">
        <v>6695</v>
      </c>
      <c r="F5558">
        <f t="shared" si="172"/>
        <v>3</v>
      </c>
      <c r="G5558" s="6">
        <f t="shared" si="173"/>
        <v>1.4299489790507947</v>
      </c>
      <c r="H5558" s="4">
        <f>E5558*G5558*Inputs!$B$4/SUMPRODUCT($E$5:$E$6785,$G$5:$G$6785)</f>
        <v>4422.1455834608023</v>
      </c>
    </row>
    <row r="5559" spans="1:8" x14ac:dyDescent="0.2">
      <c r="A5559" s="167" t="s">
        <v>1761</v>
      </c>
      <c r="B5559" s="163" t="s">
        <v>10150</v>
      </c>
      <c r="C5559" s="164" t="s">
        <v>10151</v>
      </c>
      <c r="D5559">
        <v>63.1</v>
      </c>
      <c r="E5559" s="4">
        <v>6633</v>
      </c>
      <c r="F5559">
        <f t="shared" si="172"/>
        <v>2</v>
      </c>
      <c r="G5559" s="6">
        <f t="shared" si="173"/>
        <v>1.195804741189294</v>
      </c>
      <c r="H5559" s="4">
        <f>E5559*G5559*Inputs!$B$4/SUMPRODUCT($E$5:$E$6785,$G$5:$G$6785)</f>
        <v>3663.803566113661</v>
      </c>
    </row>
    <row r="5560" spans="1:8" x14ac:dyDescent="0.2">
      <c r="A5560" s="167" t="s">
        <v>1761</v>
      </c>
      <c r="B5560" s="163" t="s">
        <v>10152</v>
      </c>
      <c r="C5560" s="164" t="s">
        <v>10153</v>
      </c>
      <c r="D5560">
        <v>87.5</v>
      </c>
      <c r="E5560" s="4">
        <v>7554</v>
      </c>
      <c r="F5560">
        <f t="shared" si="172"/>
        <v>4</v>
      </c>
      <c r="G5560" s="6">
        <f t="shared" si="173"/>
        <v>1.7099397688077311</v>
      </c>
      <c r="H5560" s="4">
        <f>E5560*G5560*Inputs!$B$4/SUMPRODUCT($E$5:$E$6785,$G$5:$G$6785)</f>
        <v>5966.5008417258041</v>
      </c>
    </row>
    <row r="5561" spans="1:8" x14ac:dyDescent="0.2">
      <c r="A5561" s="167" t="s">
        <v>1761</v>
      </c>
      <c r="B5561" s="163" t="s">
        <v>10154</v>
      </c>
      <c r="C5561" s="164" t="s">
        <v>10155</v>
      </c>
      <c r="D5561">
        <v>150.6</v>
      </c>
      <c r="E5561" s="4">
        <v>5973</v>
      </c>
      <c r="F5561">
        <f t="shared" si="172"/>
        <v>9</v>
      </c>
      <c r="G5561" s="6">
        <f t="shared" si="173"/>
        <v>4.1810192586709229</v>
      </c>
      <c r="H5561" s="4">
        <f>E5561*G5561*Inputs!$B$4/SUMPRODUCT($E$5:$E$6785,$G$5:$G$6785)</f>
        <v>11535.504567642063</v>
      </c>
    </row>
    <row r="5562" spans="1:8" x14ac:dyDescent="0.2">
      <c r="A5562" s="167" t="s">
        <v>1761</v>
      </c>
      <c r="B5562" s="163" t="s">
        <v>10156</v>
      </c>
      <c r="C5562" s="164" t="s">
        <v>10157</v>
      </c>
      <c r="D5562">
        <v>82.9</v>
      </c>
      <c r="E5562" s="4">
        <v>6830</v>
      </c>
      <c r="F5562">
        <f t="shared" si="172"/>
        <v>3</v>
      </c>
      <c r="G5562" s="6">
        <f t="shared" si="173"/>
        <v>1.4299489790507947</v>
      </c>
      <c r="H5562" s="4">
        <f>E5562*G5562*Inputs!$B$4/SUMPRODUCT($E$5:$E$6785,$G$5:$G$6785)</f>
        <v>4511.3150612453001</v>
      </c>
    </row>
    <row r="5563" spans="1:8" x14ac:dyDescent="0.2">
      <c r="A5563" s="167" t="s">
        <v>1761</v>
      </c>
      <c r="B5563" s="163" t="s">
        <v>10158</v>
      </c>
      <c r="C5563" s="164" t="s">
        <v>10159</v>
      </c>
      <c r="D5563">
        <v>104.9</v>
      </c>
      <c r="E5563" s="4">
        <v>6953</v>
      </c>
      <c r="F5563">
        <f t="shared" si="172"/>
        <v>5</v>
      </c>
      <c r="G5563" s="6">
        <f t="shared" si="173"/>
        <v>2.0447540826884101</v>
      </c>
      <c r="H5563" s="4">
        <f>E5563*G5563*Inputs!$B$4/SUMPRODUCT($E$5:$E$6785,$G$5:$G$6785)</f>
        <v>6567.1241427272516</v>
      </c>
    </row>
    <row r="5564" spans="1:8" x14ac:dyDescent="0.2">
      <c r="A5564" s="167" t="s">
        <v>1761</v>
      </c>
      <c r="B5564" s="163" t="s">
        <v>10160</v>
      </c>
      <c r="C5564" s="164" t="s">
        <v>10161</v>
      </c>
      <c r="D5564">
        <v>85</v>
      </c>
      <c r="E5564" s="4">
        <v>7589</v>
      </c>
      <c r="F5564">
        <f t="shared" si="172"/>
        <v>3</v>
      </c>
      <c r="G5564" s="6">
        <f t="shared" si="173"/>
        <v>1.4299489790507947</v>
      </c>
      <c r="H5564" s="4">
        <f>E5564*G5564*Inputs!$B$4/SUMPRODUCT($E$5:$E$6785,$G$5:$G$6785)</f>
        <v>5012.64568078925</v>
      </c>
    </row>
    <row r="5565" spans="1:8" x14ac:dyDescent="0.2">
      <c r="A5565" s="167" t="s">
        <v>1761</v>
      </c>
      <c r="B5565" s="163" t="s">
        <v>10162</v>
      </c>
      <c r="C5565" s="164" t="s">
        <v>10163</v>
      </c>
      <c r="D5565">
        <v>140.4</v>
      </c>
      <c r="E5565" s="4">
        <v>9435</v>
      </c>
      <c r="F5565">
        <f t="shared" si="172"/>
        <v>8</v>
      </c>
      <c r="G5565" s="6">
        <f t="shared" si="173"/>
        <v>3.4964063234208851</v>
      </c>
      <c r="H5565" s="4">
        <f>E5565*G5565*Inputs!$B$4/SUMPRODUCT($E$5:$E$6785,$G$5:$G$6785)</f>
        <v>15237.920879663629</v>
      </c>
    </row>
    <row r="5566" spans="1:8" x14ac:dyDescent="0.2">
      <c r="A5566" s="167" t="s">
        <v>1761</v>
      </c>
      <c r="B5566" s="163" t="s">
        <v>10164</v>
      </c>
      <c r="C5566" s="164" t="s">
        <v>10165</v>
      </c>
      <c r="D5566">
        <v>85.1</v>
      </c>
      <c r="E5566" s="4">
        <v>6959</v>
      </c>
      <c r="F5566">
        <f t="shared" si="172"/>
        <v>3</v>
      </c>
      <c r="G5566" s="6">
        <f t="shared" si="173"/>
        <v>1.4299489790507947</v>
      </c>
      <c r="H5566" s="4">
        <f>E5566*G5566*Inputs!$B$4/SUMPRODUCT($E$5:$E$6785,$G$5:$G$6785)</f>
        <v>4596.5214511282638</v>
      </c>
    </row>
    <row r="5567" spans="1:8" x14ac:dyDescent="0.2">
      <c r="A5567" s="167" t="s">
        <v>1761</v>
      </c>
      <c r="B5567" s="163" t="s">
        <v>10166</v>
      </c>
      <c r="C5567" s="164" t="s">
        <v>1112</v>
      </c>
      <c r="D5567">
        <v>107.3</v>
      </c>
      <c r="E5567" s="4">
        <v>7410</v>
      </c>
      <c r="F5567">
        <f t="shared" si="172"/>
        <v>5</v>
      </c>
      <c r="G5567" s="6">
        <f t="shared" si="173"/>
        <v>2.0447540826884101</v>
      </c>
      <c r="H5567" s="4">
        <f>E5567*G5567*Inputs!$B$4/SUMPRODUCT($E$5:$E$6785,$G$5:$G$6785)</f>
        <v>6998.7616708771666</v>
      </c>
    </row>
    <row r="5568" spans="1:8" x14ac:dyDescent="0.2">
      <c r="A5568" s="167" t="s">
        <v>1761</v>
      </c>
      <c r="B5568" s="163" t="s">
        <v>1113</v>
      </c>
      <c r="C5568" s="164" t="s">
        <v>1114</v>
      </c>
      <c r="D5568">
        <v>75.7</v>
      </c>
      <c r="E5568" s="4">
        <v>9388</v>
      </c>
      <c r="F5568">
        <f t="shared" si="172"/>
        <v>3</v>
      </c>
      <c r="G5568" s="6">
        <f t="shared" si="173"/>
        <v>1.4299489790507947</v>
      </c>
      <c r="H5568" s="4">
        <f>E5568*G5568*Inputs!$B$4/SUMPRODUCT($E$5:$E$6785,$G$5:$G$6785)</f>
        <v>6200.9115365989574</v>
      </c>
    </row>
    <row r="5569" spans="1:8" x14ac:dyDescent="0.2">
      <c r="A5569" s="167" t="s">
        <v>1761</v>
      </c>
      <c r="B5569" s="163" t="s">
        <v>1115</v>
      </c>
      <c r="C5569" s="164" t="s">
        <v>1116</v>
      </c>
      <c r="D5569">
        <v>84.4</v>
      </c>
      <c r="E5569" s="4">
        <v>6961</v>
      </c>
      <c r="F5569">
        <f t="shared" si="172"/>
        <v>3</v>
      </c>
      <c r="G5569" s="6">
        <f t="shared" si="173"/>
        <v>1.4299489790507947</v>
      </c>
      <c r="H5569" s="4">
        <f>E5569*G5569*Inputs!$B$4/SUMPRODUCT($E$5:$E$6785,$G$5:$G$6785)</f>
        <v>4597.8424804287752</v>
      </c>
    </row>
    <row r="5570" spans="1:8" x14ac:dyDescent="0.2">
      <c r="A5570" s="167" t="s">
        <v>1761</v>
      </c>
      <c r="B5570" s="163" t="s">
        <v>1117</v>
      </c>
      <c r="C5570" s="164" t="s">
        <v>1118</v>
      </c>
      <c r="D5570">
        <v>89.7</v>
      </c>
      <c r="E5570" s="4">
        <v>9447</v>
      </c>
      <c r="F5570">
        <f t="shared" si="172"/>
        <v>4</v>
      </c>
      <c r="G5570" s="6">
        <f t="shared" si="173"/>
        <v>1.7099397688077311</v>
      </c>
      <c r="H5570" s="4">
        <f>E5570*G5570*Inputs!$B$4/SUMPRODUCT($E$5:$E$6785,$G$5:$G$6785)</f>
        <v>7461.6803616340576</v>
      </c>
    </row>
    <row r="5571" spans="1:8" x14ac:dyDescent="0.2">
      <c r="A5571" s="167" t="s">
        <v>1761</v>
      </c>
      <c r="B5571" s="163" t="s">
        <v>3992</v>
      </c>
      <c r="C5571" s="164" t="s">
        <v>3993</v>
      </c>
      <c r="D5571">
        <v>84.2</v>
      </c>
      <c r="E5571" s="4">
        <v>8985</v>
      </c>
      <c r="F5571">
        <f t="shared" si="172"/>
        <v>3</v>
      </c>
      <c r="G5571" s="6">
        <f t="shared" si="173"/>
        <v>1.4299489790507947</v>
      </c>
      <c r="H5571" s="4">
        <f>E5571*G5571*Inputs!$B$4/SUMPRODUCT($E$5:$E$6785,$G$5:$G$6785)</f>
        <v>5934.7241325459763</v>
      </c>
    </row>
    <row r="5572" spans="1:8" x14ac:dyDescent="0.2">
      <c r="A5572" s="167" t="s">
        <v>1761</v>
      </c>
      <c r="B5572" s="163" t="s">
        <v>3994</v>
      </c>
      <c r="C5572" s="164" t="s">
        <v>3995</v>
      </c>
      <c r="D5572">
        <v>71.5</v>
      </c>
      <c r="E5572" s="4">
        <v>7133</v>
      </c>
      <c r="F5572">
        <f t="shared" si="172"/>
        <v>2</v>
      </c>
      <c r="G5572" s="6">
        <f t="shared" si="173"/>
        <v>1.195804741189294</v>
      </c>
      <c r="H5572" s="4">
        <f>E5572*G5572*Inputs!$B$4/SUMPRODUCT($E$5:$E$6785,$G$5:$G$6785)</f>
        <v>3939.9835424526973</v>
      </c>
    </row>
    <row r="5573" spans="1:8" x14ac:dyDescent="0.2">
      <c r="A5573" s="167" t="s">
        <v>1761</v>
      </c>
      <c r="B5573" s="163" t="s">
        <v>1842</v>
      </c>
      <c r="C5573" s="164" t="s">
        <v>2533</v>
      </c>
      <c r="D5573">
        <v>93.7</v>
      </c>
      <c r="E5573" s="4">
        <v>8266</v>
      </c>
      <c r="F5573">
        <f t="shared" si="172"/>
        <v>4</v>
      </c>
      <c r="G5573" s="6">
        <f t="shared" si="173"/>
        <v>1.7099397688077311</v>
      </c>
      <c r="H5573" s="4">
        <f>E5573*G5573*Inputs!$B$4/SUMPRODUCT($E$5:$E$6785,$G$5:$G$6785)</f>
        <v>6528.8715856109993</v>
      </c>
    </row>
    <row r="5574" spans="1:8" x14ac:dyDescent="0.2">
      <c r="A5574" s="167" t="s">
        <v>1761</v>
      </c>
      <c r="B5574" s="163" t="s">
        <v>2534</v>
      </c>
      <c r="C5574" s="164" t="s">
        <v>2535</v>
      </c>
      <c r="D5574">
        <v>77.3</v>
      </c>
      <c r="E5574" s="4">
        <v>7234</v>
      </c>
      <c r="F5574">
        <f t="shared" ref="F5574:F5637" si="174">VLOOKUP(D5574,$K$5:$L$15,2)</f>
        <v>3</v>
      </c>
      <c r="G5574" s="6">
        <f t="shared" ref="G5574:G5637" si="175">VLOOKUP(F5574,$L$5:$M$15,2,0)</f>
        <v>1.4299489790507947</v>
      </c>
      <c r="H5574" s="4">
        <f>E5574*G5574*Inputs!$B$4/SUMPRODUCT($E$5:$E$6785,$G$5:$G$6785)</f>
        <v>4778.1629799485354</v>
      </c>
    </row>
    <row r="5575" spans="1:8" x14ac:dyDescent="0.2">
      <c r="A5575" s="167" t="s">
        <v>1761</v>
      </c>
      <c r="B5575" s="163" t="s">
        <v>2536</v>
      </c>
      <c r="C5575" s="164" t="s">
        <v>8335</v>
      </c>
      <c r="D5575">
        <v>64.599999999999994</v>
      </c>
      <c r="E5575" s="4">
        <v>6220</v>
      </c>
      <c r="F5575">
        <f t="shared" si="174"/>
        <v>2</v>
      </c>
      <c r="G5575" s="6">
        <f t="shared" si="175"/>
        <v>1.195804741189294</v>
      </c>
      <c r="H5575" s="4">
        <f>E5575*G5575*Inputs!$B$4/SUMPRODUCT($E$5:$E$6785,$G$5:$G$6785)</f>
        <v>3435.6789056576163</v>
      </c>
    </row>
    <row r="5576" spans="1:8" x14ac:dyDescent="0.2">
      <c r="A5576" s="167" t="s">
        <v>1761</v>
      </c>
      <c r="B5576" s="163" t="s">
        <v>8336</v>
      </c>
      <c r="C5576" s="164" t="s">
        <v>8337</v>
      </c>
      <c r="D5576">
        <v>87.6</v>
      </c>
      <c r="E5576" s="4">
        <v>7856</v>
      </c>
      <c r="F5576">
        <f t="shared" si="174"/>
        <v>4</v>
      </c>
      <c r="G5576" s="6">
        <f t="shared" si="175"/>
        <v>1.7099397688077311</v>
      </c>
      <c r="H5576" s="4">
        <f>E5576*G5576*Inputs!$B$4/SUMPRODUCT($E$5:$E$6785,$G$5:$G$6785)</f>
        <v>6205.0344999467716</v>
      </c>
    </row>
    <row r="5577" spans="1:8" x14ac:dyDescent="0.2">
      <c r="A5577" s="167" t="s">
        <v>1761</v>
      </c>
      <c r="B5577" s="163" t="s">
        <v>8338</v>
      </c>
      <c r="C5577" s="164" t="s">
        <v>8339</v>
      </c>
      <c r="D5577">
        <v>85.7</v>
      </c>
      <c r="E5577" s="4">
        <v>5591</v>
      </c>
      <c r="F5577">
        <f t="shared" si="174"/>
        <v>3</v>
      </c>
      <c r="G5577" s="6">
        <f t="shared" si="175"/>
        <v>1.4299489790507947</v>
      </c>
      <c r="H5577" s="4">
        <f>E5577*G5577*Inputs!$B$4/SUMPRODUCT($E$5:$E$6785,$G$5:$G$6785)</f>
        <v>3692.937409578693</v>
      </c>
    </row>
    <row r="5578" spans="1:8" x14ac:dyDescent="0.2">
      <c r="A5578" s="167" t="s">
        <v>1761</v>
      </c>
      <c r="B5578" s="163" t="s">
        <v>8340</v>
      </c>
      <c r="C5578" s="164" t="s">
        <v>8341</v>
      </c>
      <c r="D5578">
        <v>86.6</v>
      </c>
      <c r="E5578" s="4">
        <v>6666</v>
      </c>
      <c r="F5578">
        <f t="shared" si="174"/>
        <v>3</v>
      </c>
      <c r="G5578" s="6">
        <f t="shared" si="175"/>
        <v>1.4299489790507947</v>
      </c>
      <c r="H5578" s="4">
        <f>E5578*G5578*Inputs!$B$4/SUMPRODUCT($E$5:$E$6785,$G$5:$G$6785)</f>
        <v>4402.9906586033921</v>
      </c>
    </row>
    <row r="5579" spans="1:8" x14ac:dyDescent="0.2">
      <c r="A5579" s="167" t="s">
        <v>1761</v>
      </c>
      <c r="B5579" s="163" t="s">
        <v>8342</v>
      </c>
      <c r="C5579" s="164" t="s">
        <v>8343</v>
      </c>
      <c r="D5579">
        <v>60</v>
      </c>
      <c r="E5579" s="4">
        <v>6990</v>
      </c>
      <c r="F5579">
        <f t="shared" si="174"/>
        <v>1</v>
      </c>
      <c r="G5579" s="6">
        <f t="shared" si="175"/>
        <v>1</v>
      </c>
      <c r="H5579" s="4">
        <f>E5579*G5579*Inputs!$B$4/SUMPRODUCT($E$5:$E$6785,$G$5:$G$6785)</f>
        <v>3228.7847139490004</v>
      </c>
    </row>
    <row r="5580" spans="1:8" x14ac:dyDescent="0.2">
      <c r="A5580" s="167" t="s">
        <v>1761</v>
      </c>
      <c r="B5580" s="163" t="s">
        <v>8344</v>
      </c>
      <c r="C5580" s="164" t="s">
        <v>8345</v>
      </c>
      <c r="D5580">
        <v>76.900000000000006</v>
      </c>
      <c r="E5580" s="4">
        <v>6648</v>
      </c>
      <c r="F5580">
        <f t="shared" si="174"/>
        <v>3</v>
      </c>
      <c r="G5580" s="6">
        <f t="shared" si="175"/>
        <v>1.4299489790507947</v>
      </c>
      <c r="H5580" s="4">
        <f>E5580*G5580*Inputs!$B$4/SUMPRODUCT($E$5:$E$6785,$G$5:$G$6785)</f>
        <v>4391.1013948987929</v>
      </c>
    </row>
    <row r="5581" spans="1:8" x14ac:dyDescent="0.2">
      <c r="A5581" s="167" t="s">
        <v>1761</v>
      </c>
      <c r="B5581" s="163" t="s">
        <v>8346</v>
      </c>
      <c r="C5581" s="164" t="s">
        <v>8347</v>
      </c>
      <c r="D5581">
        <v>69.5</v>
      </c>
      <c r="E5581" s="4">
        <v>5897</v>
      </c>
      <c r="F5581">
        <f t="shared" si="174"/>
        <v>2</v>
      </c>
      <c r="G5581" s="6">
        <f t="shared" si="175"/>
        <v>1.195804741189294</v>
      </c>
      <c r="H5581" s="4">
        <f>E5581*G5581*Inputs!$B$4/SUMPRODUCT($E$5:$E$6785,$G$5:$G$6785)</f>
        <v>3257.2666409425988</v>
      </c>
    </row>
    <row r="5582" spans="1:8" x14ac:dyDescent="0.2">
      <c r="A5582" s="167" t="s">
        <v>1761</v>
      </c>
      <c r="B5582" s="163" t="s">
        <v>8348</v>
      </c>
      <c r="C5582" s="164" t="s">
        <v>8349</v>
      </c>
      <c r="D5582">
        <v>79.099999999999994</v>
      </c>
      <c r="E5582" s="4">
        <v>5716</v>
      </c>
      <c r="F5582">
        <f t="shared" si="174"/>
        <v>3</v>
      </c>
      <c r="G5582" s="6">
        <f t="shared" si="175"/>
        <v>1.4299489790507947</v>
      </c>
      <c r="H5582" s="4">
        <f>E5582*G5582*Inputs!$B$4/SUMPRODUCT($E$5:$E$6785,$G$5:$G$6785)</f>
        <v>3775.5017408606341</v>
      </c>
    </row>
    <row r="5583" spans="1:8" x14ac:dyDescent="0.2">
      <c r="A5583" s="167" t="s">
        <v>1761</v>
      </c>
      <c r="B5583" s="163" t="s">
        <v>8350</v>
      </c>
      <c r="C5583" s="164" t="s">
        <v>8351</v>
      </c>
      <c r="D5583">
        <v>82.7</v>
      </c>
      <c r="E5583" s="4">
        <v>12599</v>
      </c>
      <c r="F5583">
        <f t="shared" si="174"/>
        <v>3</v>
      </c>
      <c r="G5583" s="6">
        <f t="shared" si="175"/>
        <v>1.4299489790507947</v>
      </c>
      <c r="H5583" s="4">
        <f>E5583*G5583*Inputs!$B$4/SUMPRODUCT($E$5:$E$6785,$G$5:$G$6785)</f>
        <v>8321.8240785694779</v>
      </c>
    </row>
    <row r="5584" spans="1:8" x14ac:dyDescent="0.2">
      <c r="A5584" s="167" t="s">
        <v>1761</v>
      </c>
      <c r="B5584" s="163" t="s">
        <v>8352</v>
      </c>
      <c r="C5584" s="164" t="s">
        <v>8353</v>
      </c>
      <c r="D5584">
        <v>83.4</v>
      </c>
      <c r="E5584" s="4">
        <v>7498</v>
      </c>
      <c r="F5584">
        <f t="shared" si="174"/>
        <v>3</v>
      </c>
      <c r="G5584" s="6">
        <f t="shared" si="175"/>
        <v>1.4299489790507947</v>
      </c>
      <c r="H5584" s="4">
        <f>E5584*G5584*Inputs!$B$4/SUMPRODUCT($E$5:$E$6785,$G$5:$G$6785)</f>
        <v>4952.538847615996</v>
      </c>
    </row>
    <row r="5585" spans="1:8" x14ac:dyDescent="0.2">
      <c r="A5585" s="167" t="s">
        <v>1761</v>
      </c>
      <c r="B5585" s="163" t="s">
        <v>8354</v>
      </c>
      <c r="C5585" s="164" t="s">
        <v>8355</v>
      </c>
      <c r="D5585">
        <v>72.8</v>
      </c>
      <c r="E5585" s="4">
        <v>8161</v>
      </c>
      <c r="F5585">
        <f t="shared" si="174"/>
        <v>2</v>
      </c>
      <c r="G5585" s="6">
        <f t="shared" si="175"/>
        <v>1.195804741189294</v>
      </c>
      <c r="H5585" s="4">
        <f>E5585*G5585*Inputs!$B$4/SUMPRODUCT($E$5:$E$6785,$G$5:$G$6785)</f>
        <v>4507.8095738057573</v>
      </c>
    </row>
    <row r="5586" spans="1:8" x14ac:dyDescent="0.2">
      <c r="A5586" s="167" t="s">
        <v>1761</v>
      </c>
      <c r="B5586" s="163" t="s">
        <v>8356</v>
      </c>
      <c r="C5586" s="164" t="s">
        <v>8357</v>
      </c>
      <c r="D5586">
        <v>86.3</v>
      </c>
      <c r="E5586" s="4">
        <v>6325</v>
      </c>
      <c r="F5586">
        <f t="shared" si="174"/>
        <v>3</v>
      </c>
      <c r="G5586" s="6">
        <f t="shared" si="175"/>
        <v>1.4299489790507947</v>
      </c>
      <c r="H5586" s="4">
        <f>E5586*G5586*Inputs!$B$4/SUMPRODUCT($E$5:$E$6785,$G$5:$G$6785)</f>
        <v>4177.755162866255</v>
      </c>
    </row>
    <row r="5587" spans="1:8" x14ac:dyDescent="0.2">
      <c r="A5587" s="167" t="s">
        <v>1761</v>
      </c>
      <c r="B5587" s="163" t="s">
        <v>8358</v>
      </c>
      <c r="C5587" s="164" t="s">
        <v>8359</v>
      </c>
      <c r="D5587">
        <v>74.599999999999994</v>
      </c>
      <c r="E5587" s="4">
        <v>8266</v>
      </c>
      <c r="F5587">
        <f t="shared" si="174"/>
        <v>3</v>
      </c>
      <c r="G5587" s="6">
        <f t="shared" si="175"/>
        <v>1.4299489790507947</v>
      </c>
      <c r="H5587" s="4">
        <f>E5587*G5587*Inputs!$B$4/SUMPRODUCT($E$5:$E$6785,$G$5:$G$6785)</f>
        <v>5459.8140990122465</v>
      </c>
    </row>
    <row r="5588" spans="1:8" x14ac:dyDescent="0.2">
      <c r="A5588" s="167" t="s">
        <v>1761</v>
      </c>
      <c r="B5588" s="163" t="s">
        <v>8360</v>
      </c>
      <c r="C5588" s="164" t="s">
        <v>8361</v>
      </c>
      <c r="D5588">
        <v>128.19999999999999</v>
      </c>
      <c r="E5588" s="4">
        <v>11358</v>
      </c>
      <c r="F5588">
        <f t="shared" si="174"/>
        <v>7</v>
      </c>
      <c r="G5588" s="6">
        <f t="shared" si="175"/>
        <v>2.9238940129502371</v>
      </c>
      <c r="H5588" s="4">
        <f>E5588*G5588*Inputs!$B$4/SUMPRODUCT($E$5:$E$6785,$G$5:$G$6785)</f>
        <v>15340.001535587842</v>
      </c>
    </row>
    <row r="5589" spans="1:8" x14ac:dyDescent="0.2">
      <c r="A5589" s="167" t="s">
        <v>1761</v>
      </c>
      <c r="B5589" s="163" t="s">
        <v>8362</v>
      </c>
      <c r="C5589" s="164" t="s">
        <v>8363</v>
      </c>
      <c r="D5589">
        <v>115.6</v>
      </c>
      <c r="E5589" s="4">
        <v>11562</v>
      </c>
      <c r="F5589">
        <f t="shared" si="174"/>
        <v>6</v>
      </c>
      <c r="G5589" s="6">
        <f t="shared" si="175"/>
        <v>2.4451266266449672</v>
      </c>
      <c r="H5589" s="4">
        <f>E5589*G5589*Inputs!$B$4/SUMPRODUCT($E$5:$E$6785,$G$5:$G$6785)</f>
        <v>13058.588382686607</v>
      </c>
    </row>
    <row r="5590" spans="1:8" x14ac:dyDescent="0.2">
      <c r="A5590" s="167" t="s">
        <v>1761</v>
      </c>
      <c r="B5590" s="163" t="s">
        <v>8364</v>
      </c>
      <c r="C5590" s="164" t="s">
        <v>8365</v>
      </c>
      <c r="D5590">
        <v>112.2</v>
      </c>
      <c r="E5590" s="4">
        <v>11921</v>
      </c>
      <c r="F5590">
        <f t="shared" si="174"/>
        <v>6</v>
      </c>
      <c r="G5590" s="6">
        <f t="shared" si="175"/>
        <v>2.4451266266449672</v>
      </c>
      <c r="H5590" s="4">
        <f>E5590*G5590*Inputs!$B$4/SUMPRODUCT($E$5:$E$6785,$G$5:$G$6785)</f>
        <v>13464.057439025</v>
      </c>
    </row>
    <row r="5591" spans="1:8" x14ac:dyDescent="0.2">
      <c r="A5591" s="167" t="s">
        <v>1761</v>
      </c>
      <c r="B5591" s="163" t="s">
        <v>8366</v>
      </c>
      <c r="C5591" s="164" t="s">
        <v>8367</v>
      </c>
      <c r="D5591">
        <v>107.9</v>
      </c>
      <c r="E5591" s="4">
        <v>10545</v>
      </c>
      <c r="F5591">
        <f t="shared" si="174"/>
        <v>5</v>
      </c>
      <c r="G5591" s="6">
        <f t="shared" si="175"/>
        <v>2.0447540826884101</v>
      </c>
      <c r="H5591" s="4">
        <f>E5591*G5591*Inputs!$B$4/SUMPRODUCT($E$5:$E$6785,$G$5:$G$6785)</f>
        <v>9959.7762239405838</v>
      </c>
    </row>
    <row r="5592" spans="1:8" x14ac:dyDescent="0.2">
      <c r="A5592" s="167" t="s">
        <v>1761</v>
      </c>
      <c r="B5592" s="163" t="s">
        <v>14092</v>
      </c>
      <c r="C5592" s="164" t="s">
        <v>14093</v>
      </c>
      <c r="D5592">
        <v>106.3</v>
      </c>
      <c r="E5592" s="4">
        <v>12776</v>
      </c>
      <c r="F5592">
        <f t="shared" si="174"/>
        <v>5</v>
      </c>
      <c r="G5592" s="6">
        <f t="shared" si="175"/>
        <v>2.0447540826884101</v>
      </c>
      <c r="H5592" s="4">
        <f>E5592*G5592*Inputs!$B$4/SUMPRODUCT($E$5:$E$6785,$G$5:$G$6785)</f>
        <v>12066.96074320198</v>
      </c>
    </row>
    <row r="5593" spans="1:8" x14ac:dyDescent="0.2">
      <c r="A5593" s="167" t="s">
        <v>1761</v>
      </c>
      <c r="B5593" s="163" t="s">
        <v>14094</v>
      </c>
      <c r="C5593" s="164" t="s">
        <v>14095</v>
      </c>
      <c r="D5593">
        <v>113.2</v>
      </c>
      <c r="E5593" s="4">
        <v>12544</v>
      </c>
      <c r="F5593">
        <f t="shared" si="174"/>
        <v>6</v>
      </c>
      <c r="G5593" s="6">
        <f t="shared" si="175"/>
        <v>2.4451266266449672</v>
      </c>
      <c r="H5593" s="4">
        <f>E5593*G5593*Inputs!$B$4/SUMPRODUCT($E$5:$E$6785,$G$5:$G$6785)</f>
        <v>14167.698726208338</v>
      </c>
    </row>
    <row r="5594" spans="1:8" x14ac:dyDescent="0.2">
      <c r="A5594" s="167" t="s">
        <v>1761</v>
      </c>
      <c r="B5594" s="163" t="s">
        <v>14096</v>
      </c>
      <c r="C5594" s="164" t="s">
        <v>14097</v>
      </c>
      <c r="D5594">
        <v>158.4</v>
      </c>
      <c r="E5594" s="4">
        <v>10369</v>
      </c>
      <c r="F5594">
        <f t="shared" si="174"/>
        <v>9</v>
      </c>
      <c r="G5594" s="6">
        <f t="shared" si="175"/>
        <v>4.1810192586709229</v>
      </c>
      <c r="H5594" s="4">
        <f>E5594*G5594*Inputs!$B$4/SUMPRODUCT($E$5:$E$6785,$G$5:$G$6785)</f>
        <v>20025.388726248206</v>
      </c>
    </row>
    <row r="5595" spans="1:8" x14ac:dyDescent="0.2">
      <c r="A5595" s="167" t="s">
        <v>1761</v>
      </c>
      <c r="B5595" s="163" t="s">
        <v>14098</v>
      </c>
      <c r="C5595" s="164" t="s">
        <v>14099</v>
      </c>
      <c r="D5595">
        <v>121.2</v>
      </c>
      <c r="E5595" s="4">
        <v>11075</v>
      </c>
      <c r="F5595">
        <f t="shared" si="174"/>
        <v>6</v>
      </c>
      <c r="G5595" s="6">
        <f t="shared" si="175"/>
        <v>2.4451266266449672</v>
      </c>
      <c r="H5595" s="4">
        <f>E5595*G5595*Inputs!$B$4/SUMPRODUCT($E$5:$E$6785,$G$5:$G$6785)</f>
        <v>12508.550971999151</v>
      </c>
    </row>
    <row r="5596" spans="1:8" x14ac:dyDescent="0.2">
      <c r="A5596" s="167" t="s">
        <v>1761</v>
      </c>
      <c r="B5596" s="163" t="s">
        <v>14100</v>
      </c>
      <c r="C5596" s="164" t="s">
        <v>14101</v>
      </c>
      <c r="D5596">
        <v>67</v>
      </c>
      <c r="E5596" s="4">
        <v>10307</v>
      </c>
      <c r="F5596">
        <f t="shared" si="174"/>
        <v>2</v>
      </c>
      <c r="G5596" s="6">
        <f t="shared" si="175"/>
        <v>1.195804741189294</v>
      </c>
      <c r="H5596" s="4">
        <f>E5596*G5596*Inputs!$B$4/SUMPRODUCT($E$5:$E$6785,$G$5:$G$6785)</f>
        <v>5693.1740322529022</v>
      </c>
    </row>
    <row r="5597" spans="1:8" x14ac:dyDescent="0.2">
      <c r="A5597" s="167" t="s">
        <v>1761</v>
      </c>
      <c r="B5597" s="163" t="s">
        <v>14102</v>
      </c>
      <c r="C5597" s="164" t="s">
        <v>14103</v>
      </c>
      <c r="D5597">
        <v>83.2</v>
      </c>
      <c r="E5597" s="4">
        <v>10876</v>
      </c>
      <c r="F5597">
        <f t="shared" si="174"/>
        <v>3</v>
      </c>
      <c r="G5597" s="6">
        <f t="shared" si="175"/>
        <v>1.4299489790507947</v>
      </c>
      <c r="H5597" s="4">
        <f>E5597*G5597*Inputs!$B$4/SUMPRODUCT($E$5:$E$6785,$G$5:$G$6785)</f>
        <v>7183.757336179191</v>
      </c>
    </row>
    <row r="5598" spans="1:8" x14ac:dyDescent="0.2">
      <c r="A5598" s="167" t="s">
        <v>1761</v>
      </c>
      <c r="B5598" s="163" t="s">
        <v>14104</v>
      </c>
      <c r="C5598" s="164" t="s">
        <v>14105</v>
      </c>
      <c r="D5598">
        <v>101.6</v>
      </c>
      <c r="E5598" s="4">
        <v>10920</v>
      </c>
      <c r="F5598">
        <f t="shared" si="174"/>
        <v>5</v>
      </c>
      <c r="G5598" s="6">
        <f t="shared" si="175"/>
        <v>2.0447540826884101</v>
      </c>
      <c r="H5598" s="4">
        <f>E5598*G5598*Inputs!$B$4/SUMPRODUCT($E$5:$E$6785,$G$5:$G$6785)</f>
        <v>10313.964567608455</v>
      </c>
    </row>
    <row r="5599" spans="1:8" x14ac:dyDescent="0.2">
      <c r="A5599" s="167" t="s">
        <v>1761</v>
      </c>
      <c r="B5599" s="163" t="s">
        <v>10167</v>
      </c>
      <c r="C5599" s="164" t="s">
        <v>1207</v>
      </c>
      <c r="D5599">
        <v>73.8</v>
      </c>
      <c r="E5599" s="4">
        <v>9180</v>
      </c>
      <c r="F5599">
        <f t="shared" si="174"/>
        <v>2</v>
      </c>
      <c r="G5599" s="6">
        <f t="shared" si="175"/>
        <v>1.195804741189294</v>
      </c>
      <c r="H5599" s="4">
        <f>E5599*G5599*Inputs!$B$4/SUMPRODUCT($E$5:$E$6785,$G$5:$G$6785)</f>
        <v>5070.6643655847147</v>
      </c>
    </row>
    <row r="5600" spans="1:8" x14ac:dyDescent="0.2">
      <c r="A5600" s="167" t="s">
        <v>1761</v>
      </c>
      <c r="B5600" s="163" t="s">
        <v>1208</v>
      </c>
      <c r="C5600" s="164" t="s">
        <v>1209</v>
      </c>
      <c r="D5600">
        <v>124.3</v>
      </c>
      <c r="E5600" s="4">
        <v>10055</v>
      </c>
      <c r="F5600">
        <f t="shared" si="174"/>
        <v>7</v>
      </c>
      <c r="G5600" s="6">
        <f t="shared" si="175"/>
        <v>2.9238940129502371</v>
      </c>
      <c r="H5600" s="4">
        <f>E5600*G5600*Inputs!$B$4/SUMPRODUCT($E$5:$E$6785,$G$5:$G$6785)</f>
        <v>13580.182729383319</v>
      </c>
    </row>
    <row r="5601" spans="1:8" x14ac:dyDescent="0.2">
      <c r="A5601" s="167" t="s">
        <v>1761</v>
      </c>
      <c r="B5601" s="163" t="s">
        <v>1210</v>
      </c>
      <c r="C5601" s="164" t="s">
        <v>1211</v>
      </c>
      <c r="D5601">
        <v>81</v>
      </c>
      <c r="E5601" s="4">
        <v>11403</v>
      </c>
      <c r="F5601">
        <f t="shared" si="174"/>
        <v>3</v>
      </c>
      <c r="G5601" s="6">
        <f t="shared" si="175"/>
        <v>1.4299489790507947</v>
      </c>
      <c r="H5601" s="4">
        <f>E5601*G5601*Inputs!$B$4/SUMPRODUCT($E$5:$E$6785,$G$5:$G$6785)</f>
        <v>7531.848556863858</v>
      </c>
    </row>
    <row r="5602" spans="1:8" x14ac:dyDescent="0.2">
      <c r="A5602" s="167" t="s">
        <v>1761</v>
      </c>
      <c r="B5602" s="163" t="s">
        <v>1212</v>
      </c>
      <c r="C5602" s="164" t="s">
        <v>1213</v>
      </c>
      <c r="D5602">
        <v>80.400000000000006</v>
      </c>
      <c r="E5602" s="4">
        <v>7399</v>
      </c>
      <c r="F5602">
        <f t="shared" si="174"/>
        <v>3</v>
      </c>
      <c r="G5602" s="6">
        <f t="shared" si="175"/>
        <v>1.4299489790507947</v>
      </c>
      <c r="H5602" s="4">
        <f>E5602*G5602*Inputs!$B$4/SUMPRODUCT($E$5:$E$6785,$G$5:$G$6785)</f>
        <v>4887.1478972406985</v>
      </c>
    </row>
    <row r="5603" spans="1:8" x14ac:dyDescent="0.2">
      <c r="A5603" s="167" t="s">
        <v>1761</v>
      </c>
      <c r="B5603" s="163" t="s">
        <v>1214</v>
      </c>
      <c r="C5603" s="164" t="s">
        <v>1215</v>
      </c>
      <c r="D5603">
        <v>78.900000000000006</v>
      </c>
      <c r="E5603" s="4">
        <v>5707</v>
      </c>
      <c r="F5603">
        <f t="shared" si="174"/>
        <v>3</v>
      </c>
      <c r="G5603" s="6">
        <f t="shared" si="175"/>
        <v>1.4299489790507947</v>
      </c>
      <c r="H5603" s="4">
        <f>E5603*G5603*Inputs!$B$4/SUMPRODUCT($E$5:$E$6785,$G$5:$G$6785)</f>
        <v>3769.557109008334</v>
      </c>
    </row>
    <row r="5604" spans="1:8" x14ac:dyDescent="0.2">
      <c r="A5604" s="167" t="s">
        <v>1761</v>
      </c>
      <c r="B5604" s="163" t="s">
        <v>1216</v>
      </c>
      <c r="C5604" s="164" t="s">
        <v>1217</v>
      </c>
      <c r="D5604">
        <v>92.3</v>
      </c>
      <c r="E5604" s="4">
        <v>6211</v>
      </c>
      <c r="F5604">
        <f t="shared" si="174"/>
        <v>4</v>
      </c>
      <c r="G5604" s="6">
        <f t="shared" si="175"/>
        <v>1.7099397688077311</v>
      </c>
      <c r="H5604" s="4">
        <f>E5604*G5604*Inputs!$B$4/SUMPRODUCT($E$5:$E$6785,$G$5:$G$6785)</f>
        <v>4905.7369245378559</v>
      </c>
    </row>
    <row r="5605" spans="1:8" x14ac:dyDescent="0.2">
      <c r="A5605" s="167" t="s">
        <v>1761</v>
      </c>
      <c r="B5605" s="163" t="s">
        <v>1218</v>
      </c>
      <c r="C5605" s="164" t="s">
        <v>1219</v>
      </c>
      <c r="D5605">
        <v>90.4</v>
      </c>
      <c r="E5605" s="4">
        <v>5581</v>
      </c>
      <c r="F5605">
        <f t="shared" si="174"/>
        <v>4</v>
      </c>
      <c r="G5605" s="6">
        <f t="shared" si="175"/>
        <v>1.7099397688077311</v>
      </c>
      <c r="H5605" s="4">
        <f>E5605*G5605*Inputs!$B$4/SUMPRODUCT($E$5:$E$6785,$G$5:$G$6785)</f>
        <v>4408.133597785506</v>
      </c>
    </row>
    <row r="5606" spans="1:8" x14ac:dyDescent="0.2">
      <c r="A5606" s="167" t="s">
        <v>1761</v>
      </c>
      <c r="B5606" s="163" t="s">
        <v>1220</v>
      </c>
      <c r="C5606" s="164" t="s">
        <v>1221</v>
      </c>
      <c r="D5606">
        <v>60.7</v>
      </c>
      <c r="E5606" s="4">
        <v>10157</v>
      </c>
      <c r="F5606">
        <f t="shared" si="174"/>
        <v>1</v>
      </c>
      <c r="G5606" s="6">
        <f t="shared" si="175"/>
        <v>1</v>
      </c>
      <c r="H5606" s="4">
        <f>E5606*G5606*Inputs!$B$4/SUMPRODUCT($E$5:$E$6785,$G$5:$G$6785)</f>
        <v>4691.6690042317587</v>
      </c>
    </row>
    <row r="5607" spans="1:8" x14ac:dyDescent="0.2">
      <c r="A5607" s="167" t="s">
        <v>1761</v>
      </c>
      <c r="B5607" s="163" t="s">
        <v>1222</v>
      </c>
      <c r="C5607" s="164" t="s">
        <v>1223</v>
      </c>
      <c r="D5607">
        <v>73.2</v>
      </c>
      <c r="E5607" s="4">
        <v>8575</v>
      </c>
      <c r="F5607">
        <f t="shared" si="174"/>
        <v>2</v>
      </c>
      <c r="G5607" s="6">
        <f t="shared" si="175"/>
        <v>1.195804741189294</v>
      </c>
      <c r="H5607" s="4">
        <f>E5607*G5607*Inputs!$B$4/SUMPRODUCT($E$5:$E$6785,$G$5:$G$6785)</f>
        <v>4736.4865942144797</v>
      </c>
    </row>
    <row r="5608" spans="1:8" x14ac:dyDescent="0.2">
      <c r="A5608" s="167" t="s">
        <v>1761</v>
      </c>
      <c r="B5608" s="163" t="s">
        <v>1224</v>
      </c>
      <c r="C5608" s="164" t="s">
        <v>1225</v>
      </c>
      <c r="D5608">
        <v>76.5</v>
      </c>
      <c r="E5608" s="4">
        <v>8260</v>
      </c>
      <c r="F5608">
        <f t="shared" si="174"/>
        <v>3</v>
      </c>
      <c r="G5608" s="6">
        <f t="shared" si="175"/>
        <v>1.4299489790507947</v>
      </c>
      <c r="H5608" s="4">
        <f>E5608*G5608*Inputs!$B$4/SUMPRODUCT($E$5:$E$6785,$G$5:$G$6785)</f>
        <v>5455.8510111107134</v>
      </c>
    </row>
    <row r="5609" spans="1:8" x14ac:dyDescent="0.2">
      <c r="A5609" s="167" t="s">
        <v>1761</v>
      </c>
      <c r="B5609" s="163" t="s">
        <v>1226</v>
      </c>
      <c r="C5609" s="164" t="s">
        <v>1227</v>
      </c>
      <c r="D5609">
        <v>78</v>
      </c>
      <c r="E5609" s="4">
        <v>10044</v>
      </c>
      <c r="F5609">
        <f t="shared" si="174"/>
        <v>3</v>
      </c>
      <c r="G5609" s="6">
        <f t="shared" si="175"/>
        <v>1.4299489790507947</v>
      </c>
      <c r="H5609" s="4">
        <f>E5609*G5609*Inputs!$B$4/SUMPRODUCT($E$5:$E$6785,$G$5:$G$6785)</f>
        <v>6634.2091471665872</v>
      </c>
    </row>
    <row r="5610" spans="1:8" x14ac:dyDescent="0.2">
      <c r="A5610" s="167" t="s">
        <v>1761</v>
      </c>
      <c r="B5610" s="163" t="s">
        <v>1228</v>
      </c>
      <c r="C5610" s="164" t="s">
        <v>1229</v>
      </c>
      <c r="D5610">
        <v>106</v>
      </c>
      <c r="E5610" s="4">
        <v>5608</v>
      </c>
      <c r="F5610">
        <f t="shared" si="174"/>
        <v>5</v>
      </c>
      <c r="G5610" s="6">
        <f t="shared" si="175"/>
        <v>2.0447540826884101</v>
      </c>
      <c r="H5610" s="4">
        <f>E5610*G5610*Inputs!$B$4/SUMPRODUCT($E$5:$E$6785,$G$5:$G$6785)</f>
        <v>5296.7686167718157</v>
      </c>
    </row>
    <row r="5611" spans="1:8" x14ac:dyDescent="0.2">
      <c r="A5611" s="167" t="s">
        <v>1761</v>
      </c>
      <c r="B5611" s="163" t="s">
        <v>1230</v>
      </c>
      <c r="C5611" s="164" t="s">
        <v>1231</v>
      </c>
      <c r="D5611">
        <v>70.3</v>
      </c>
      <c r="E5611" s="4">
        <v>11031</v>
      </c>
      <c r="F5611">
        <f t="shared" si="174"/>
        <v>2</v>
      </c>
      <c r="G5611" s="6">
        <f t="shared" si="175"/>
        <v>1.195804741189294</v>
      </c>
      <c r="H5611" s="4">
        <f>E5611*G5611*Inputs!$B$4/SUMPRODUCT($E$5:$E$6785,$G$5:$G$6785)</f>
        <v>6093.0826379918281</v>
      </c>
    </row>
    <row r="5612" spans="1:8" x14ac:dyDescent="0.2">
      <c r="A5612" s="167" t="s">
        <v>1761</v>
      </c>
      <c r="B5612" s="163" t="s">
        <v>1232</v>
      </c>
      <c r="C5612" s="164" t="s">
        <v>1233</v>
      </c>
      <c r="D5612">
        <v>78.599999999999994</v>
      </c>
      <c r="E5612" s="4">
        <v>7450</v>
      </c>
      <c r="F5612">
        <f t="shared" si="174"/>
        <v>3</v>
      </c>
      <c r="G5612" s="6">
        <f t="shared" si="175"/>
        <v>1.4299489790507947</v>
      </c>
      <c r="H5612" s="4">
        <f>E5612*G5612*Inputs!$B$4/SUMPRODUCT($E$5:$E$6785,$G$5:$G$6785)</f>
        <v>4920.8341444037305</v>
      </c>
    </row>
    <row r="5613" spans="1:8" x14ac:dyDescent="0.2">
      <c r="A5613" s="167" t="s">
        <v>1761</v>
      </c>
      <c r="B5613" s="163" t="s">
        <v>1234</v>
      </c>
      <c r="C5613" s="164" t="s">
        <v>1235</v>
      </c>
      <c r="D5613">
        <v>78.599999999999994</v>
      </c>
      <c r="E5613" s="4">
        <v>6572</v>
      </c>
      <c r="F5613">
        <f t="shared" si="174"/>
        <v>3</v>
      </c>
      <c r="G5613" s="6">
        <f t="shared" si="175"/>
        <v>1.4299489790507947</v>
      </c>
      <c r="H5613" s="4">
        <f>E5613*G5613*Inputs!$B$4/SUMPRODUCT($E$5:$E$6785,$G$5:$G$6785)</f>
        <v>4340.9022814793716</v>
      </c>
    </row>
    <row r="5614" spans="1:8" x14ac:dyDescent="0.2">
      <c r="A5614" s="167" t="s">
        <v>1761</v>
      </c>
      <c r="B5614" s="163" t="s">
        <v>1236</v>
      </c>
      <c r="C5614" s="164" t="s">
        <v>1237</v>
      </c>
      <c r="D5614">
        <v>76.3</v>
      </c>
      <c r="E5614" s="4">
        <v>7866</v>
      </c>
      <c r="F5614">
        <f t="shared" si="174"/>
        <v>3</v>
      </c>
      <c r="G5614" s="6">
        <f t="shared" si="175"/>
        <v>1.4299489790507947</v>
      </c>
      <c r="H5614" s="4">
        <f>E5614*G5614*Inputs!$B$4/SUMPRODUCT($E$5:$E$6785,$G$5:$G$6785)</f>
        <v>5195.6082389100329</v>
      </c>
    </row>
    <row r="5615" spans="1:8" x14ac:dyDescent="0.2">
      <c r="A5615" s="167" t="s">
        <v>1761</v>
      </c>
      <c r="B5615" s="163" t="s">
        <v>1238</v>
      </c>
      <c r="C5615" s="164" t="s">
        <v>1239</v>
      </c>
      <c r="D5615">
        <v>88.3</v>
      </c>
      <c r="E5615" s="4">
        <v>9916</v>
      </c>
      <c r="F5615">
        <f t="shared" si="174"/>
        <v>4</v>
      </c>
      <c r="G5615" s="6">
        <f t="shared" si="175"/>
        <v>1.7099397688077311</v>
      </c>
      <c r="H5615" s="4">
        <f>E5615*G5615*Inputs!$B$4/SUMPRODUCT($E$5:$E$6785,$G$5:$G$6785)</f>
        <v>7832.1183937719179</v>
      </c>
    </row>
    <row r="5616" spans="1:8" x14ac:dyDescent="0.2">
      <c r="A5616" s="167" t="s">
        <v>1242</v>
      </c>
      <c r="B5616" s="163" t="s">
        <v>1240</v>
      </c>
      <c r="C5616" s="164" t="s">
        <v>1241</v>
      </c>
      <c r="D5616">
        <v>105.4</v>
      </c>
      <c r="E5616" s="4">
        <v>6117</v>
      </c>
      <c r="F5616">
        <f t="shared" si="174"/>
        <v>5</v>
      </c>
      <c r="G5616" s="6">
        <f t="shared" si="175"/>
        <v>2.0447540826884101</v>
      </c>
      <c r="H5616" s="4">
        <f>E5616*G5616*Inputs!$B$4/SUMPRODUCT($E$5:$E$6785,$G$5:$G$6785)</f>
        <v>5777.5202619103402</v>
      </c>
    </row>
    <row r="5617" spans="1:8" x14ac:dyDescent="0.2">
      <c r="A5617" s="167" t="s">
        <v>1242</v>
      </c>
      <c r="B5617" s="163" t="s">
        <v>1243</v>
      </c>
      <c r="C5617" s="164" t="s">
        <v>1244</v>
      </c>
      <c r="D5617">
        <v>149.80000000000001</v>
      </c>
      <c r="E5617" s="4">
        <v>7957</v>
      </c>
      <c r="F5617">
        <f t="shared" si="174"/>
        <v>9</v>
      </c>
      <c r="G5617" s="6">
        <f t="shared" si="175"/>
        <v>4.1810192586709229</v>
      </c>
      <c r="H5617" s="4">
        <f>E5617*G5617*Inputs!$B$4/SUMPRODUCT($E$5:$E$6785,$G$5:$G$6785)</f>
        <v>15367.153833036647</v>
      </c>
    </row>
    <row r="5618" spans="1:8" x14ac:dyDescent="0.2">
      <c r="A5618" s="167" t="s">
        <v>1242</v>
      </c>
      <c r="B5618" s="163" t="s">
        <v>1245</v>
      </c>
      <c r="C5618" s="164" t="s">
        <v>1246</v>
      </c>
      <c r="D5618">
        <v>144.19999999999999</v>
      </c>
      <c r="E5618" s="4">
        <v>6214</v>
      </c>
      <c r="F5618">
        <f t="shared" si="174"/>
        <v>8</v>
      </c>
      <c r="G5618" s="6">
        <f t="shared" si="175"/>
        <v>3.4964063234208851</v>
      </c>
      <c r="H5618" s="4">
        <f>E5618*G5618*Inputs!$B$4/SUMPRODUCT($E$5:$E$6785,$G$5:$G$6785)</f>
        <v>10035.870730919956</v>
      </c>
    </row>
    <row r="5619" spans="1:8" x14ac:dyDescent="0.2">
      <c r="A5619" s="167" t="s">
        <v>1242</v>
      </c>
      <c r="B5619" s="163" t="s">
        <v>1247</v>
      </c>
      <c r="C5619" s="164" t="s">
        <v>1248</v>
      </c>
      <c r="D5619">
        <v>122.3</v>
      </c>
      <c r="E5619" s="4">
        <v>7922</v>
      </c>
      <c r="F5619">
        <f t="shared" si="174"/>
        <v>6</v>
      </c>
      <c r="G5619" s="6">
        <f t="shared" si="175"/>
        <v>2.4451266266449672</v>
      </c>
      <c r="H5619" s="4">
        <f>E5619*G5619*Inputs!$B$4/SUMPRODUCT($E$5:$E$6785,$G$5:$G$6785)</f>
        <v>8947.425805885081</v>
      </c>
    </row>
    <row r="5620" spans="1:8" x14ac:dyDescent="0.2">
      <c r="A5620" s="167" t="s">
        <v>1242</v>
      </c>
      <c r="B5620" s="163" t="s">
        <v>1249</v>
      </c>
      <c r="C5620" s="164" t="s">
        <v>1250</v>
      </c>
      <c r="D5620">
        <v>170.9</v>
      </c>
      <c r="E5620" s="4">
        <v>5161</v>
      </c>
      <c r="F5620">
        <f t="shared" si="174"/>
        <v>10</v>
      </c>
      <c r="G5620" s="6">
        <f t="shared" si="175"/>
        <v>4.9996826525224378</v>
      </c>
      <c r="H5620" s="4">
        <f>E5620*G5620*Inputs!$B$4/SUMPRODUCT($E$5:$E$6785,$G$5:$G$6785)</f>
        <v>11918.955842906284</v>
      </c>
    </row>
    <row r="5621" spans="1:8" x14ac:dyDescent="0.2">
      <c r="A5621" s="167" t="s">
        <v>1242</v>
      </c>
      <c r="B5621" s="163" t="s">
        <v>1251</v>
      </c>
      <c r="C5621" s="164" t="s">
        <v>1252</v>
      </c>
      <c r="D5621">
        <v>182.3</v>
      </c>
      <c r="E5621" s="4">
        <v>8898</v>
      </c>
      <c r="F5621">
        <f t="shared" si="174"/>
        <v>10</v>
      </c>
      <c r="G5621" s="6">
        <f t="shared" si="175"/>
        <v>4.9996826525224378</v>
      </c>
      <c r="H5621" s="4">
        <f>E5621*G5621*Inputs!$B$4/SUMPRODUCT($E$5:$E$6785,$G$5:$G$6785)</f>
        <v>20549.286783603977</v>
      </c>
    </row>
    <row r="5622" spans="1:8" x14ac:dyDescent="0.2">
      <c r="A5622" s="167" t="s">
        <v>1242</v>
      </c>
      <c r="B5622" s="163" t="s">
        <v>1253</v>
      </c>
      <c r="C5622" s="164" t="s">
        <v>1254</v>
      </c>
      <c r="D5622">
        <v>100.6</v>
      </c>
      <c r="E5622" s="4">
        <v>13564</v>
      </c>
      <c r="F5622">
        <f t="shared" si="174"/>
        <v>5</v>
      </c>
      <c r="G5622" s="6">
        <f t="shared" si="175"/>
        <v>2.0447540826884101</v>
      </c>
      <c r="H5622" s="4">
        <f>E5622*G5622*Inputs!$B$4/SUMPRODUCT($E$5:$E$6785,$G$5:$G$6785)</f>
        <v>12811.228516029401</v>
      </c>
    </row>
    <row r="5623" spans="1:8" x14ac:dyDescent="0.2">
      <c r="A5623" s="167" t="s">
        <v>1242</v>
      </c>
      <c r="B5623" s="163" t="s">
        <v>1255</v>
      </c>
      <c r="C5623" s="164" t="s">
        <v>1256</v>
      </c>
      <c r="D5623">
        <v>75.3</v>
      </c>
      <c r="E5623" s="4">
        <v>5855</v>
      </c>
      <c r="F5623">
        <f t="shared" si="174"/>
        <v>3</v>
      </c>
      <c r="G5623" s="6">
        <f t="shared" si="175"/>
        <v>1.4299489790507947</v>
      </c>
      <c r="H5623" s="4">
        <f>E5623*G5623*Inputs!$B$4/SUMPRODUCT($E$5:$E$6785,$G$5:$G$6785)</f>
        <v>3867.3132772461536</v>
      </c>
    </row>
    <row r="5624" spans="1:8" x14ac:dyDescent="0.2">
      <c r="A5624" s="167" t="s">
        <v>1242</v>
      </c>
      <c r="B5624" s="163" t="s">
        <v>1257</v>
      </c>
      <c r="C5624" s="164" t="s">
        <v>1258</v>
      </c>
      <c r="D5624">
        <v>72.5</v>
      </c>
      <c r="E5624" s="4">
        <v>8053</v>
      </c>
      <c r="F5624">
        <f t="shared" si="174"/>
        <v>2</v>
      </c>
      <c r="G5624" s="6">
        <f t="shared" si="175"/>
        <v>1.195804741189294</v>
      </c>
      <c r="H5624" s="4">
        <f>E5624*G5624*Inputs!$B$4/SUMPRODUCT($E$5:$E$6785,$G$5:$G$6785)</f>
        <v>4448.1546989165254</v>
      </c>
    </row>
    <row r="5625" spans="1:8" x14ac:dyDescent="0.2">
      <c r="A5625" s="167" t="s">
        <v>1242</v>
      </c>
      <c r="B5625" s="163" t="s">
        <v>1259</v>
      </c>
      <c r="C5625" s="164" t="s">
        <v>1260</v>
      </c>
      <c r="D5625">
        <v>76.400000000000006</v>
      </c>
      <c r="E5625" s="4">
        <v>8089</v>
      </c>
      <c r="F5625">
        <f t="shared" si="174"/>
        <v>3</v>
      </c>
      <c r="G5625" s="6">
        <f t="shared" si="175"/>
        <v>1.4299489790507947</v>
      </c>
      <c r="H5625" s="4">
        <f>E5625*G5625*Inputs!$B$4/SUMPRODUCT($E$5:$E$6785,$G$5:$G$6785)</f>
        <v>5342.9030059170173</v>
      </c>
    </row>
    <row r="5626" spans="1:8" x14ac:dyDescent="0.2">
      <c r="A5626" s="167" t="s">
        <v>1242</v>
      </c>
      <c r="B5626" s="163" t="s">
        <v>1261</v>
      </c>
      <c r="C5626" s="164" t="s">
        <v>1262</v>
      </c>
      <c r="D5626">
        <v>78.7</v>
      </c>
      <c r="E5626" s="4">
        <v>8794</v>
      </c>
      <c r="F5626">
        <f t="shared" si="174"/>
        <v>3</v>
      </c>
      <c r="G5626" s="6">
        <f t="shared" si="175"/>
        <v>1.4299489790507947</v>
      </c>
      <c r="H5626" s="4">
        <f>E5626*G5626*Inputs!$B$4/SUMPRODUCT($E$5:$E$6785,$G$5:$G$6785)</f>
        <v>5808.5658343471687</v>
      </c>
    </row>
    <row r="5627" spans="1:8" x14ac:dyDescent="0.2">
      <c r="A5627" s="167" t="s">
        <v>1242</v>
      </c>
      <c r="B5627" s="163" t="s">
        <v>1263</v>
      </c>
      <c r="C5627" s="164" t="s">
        <v>1264</v>
      </c>
      <c r="D5627">
        <v>77.400000000000006</v>
      </c>
      <c r="E5627" s="4">
        <v>8142</v>
      </c>
      <c r="F5627">
        <f t="shared" si="174"/>
        <v>3</v>
      </c>
      <c r="G5627" s="6">
        <f t="shared" si="175"/>
        <v>1.4299489790507947</v>
      </c>
      <c r="H5627" s="4">
        <f>E5627*G5627*Inputs!$B$4/SUMPRODUCT($E$5:$E$6785,$G$5:$G$6785)</f>
        <v>5377.9102823805606</v>
      </c>
    </row>
    <row r="5628" spans="1:8" x14ac:dyDescent="0.2">
      <c r="A5628" s="167" t="s">
        <v>1242</v>
      </c>
      <c r="B5628" s="163" t="s">
        <v>1265</v>
      </c>
      <c r="C5628" s="164" t="s">
        <v>1266</v>
      </c>
      <c r="D5628">
        <v>74.400000000000006</v>
      </c>
      <c r="E5628" s="4">
        <v>9371</v>
      </c>
      <c r="F5628">
        <f t="shared" si="174"/>
        <v>3</v>
      </c>
      <c r="G5628" s="6">
        <f t="shared" si="175"/>
        <v>1.4299489790507947</v>
      </c>
      <c r="H5628" s="4">
        <f>E5628*G5628*Inputs!$B$4/SUMPRODUCT($E$5:$E$6785,$G$5:$G$6785)</f>
        <v>6189.6827875446124</v>
      </c>
    </row>
    <row r="5629" spans="1:8" x14ac:dyDescent="0.2">
      <c r="A5629" s="167" t="s">
        <v>1242</v>
      </c>
      <c r="B5629" s="163" t="s">
        <v>1267</v>
      </c>
      <c r="C5629" s="164" t="s">
        <v>1268</v>
      </c>
      <c r="D5629">
        <v>110.9</v>
      </c>
      <c r="E5629" s="4">
        <v>9066</v>
      </c>
      <c r="F5629">
        <f t="shared" si="174"/>
        <v>5</v>
      </c>
      <c r="G5629" s="6">
        <f t="shared" si="175"/>
        <v>2.0447540826884101</v>
      </c>
      <c r="H5629" s="4">
        <f>E5629*G5629*Inputs!$B$4/SUMPRODUCT($E$5:$E$6785,$G$5:$G$6785)</f>
        <v>8562.8573965144933</v>
      </c>
    </row>
    <row r="5630" spans="1:8" x14ac:dyDescent="0.2">
      <c r="A5630" s="167" t="s">
        <v>1242</v>
      </c>
      <c r="B5630" s="163" t="s">
        <v>1269</v>
      </c>
      <c r="C5630" s="164" t="s">
        <v>1270</v>
      </c>
      <c r="D5630">
        <v>120.6</v>
      </c>
      <c r="E5630" s="4">
        <v>6956</v>
      </c>
      <c r="F5630">
        <f t="shared" si="174"/>
        <v>6</v>
      </c>
      <c r="G5630" s="6">
        <f t="shared" si="175"/>
        <v>2.4451266266449672</v>
      </c>
      <c r="H5630" s="4">
        <f>E5630*G5630*Inputs!$B$4/SUMPRODUCT($E$5:$E$6785,$G$5:$G$6785)</f>
        <v>7856.3865066569842</v>
      </c>
    </row>
    <row r="5631" spans="1:8" x14ac:dyDescent="0.2">
      <c r="A5631" s="167" t="s">
        <v>1242</v>
      </c>
      <c r="B5631" s="163" t="s">
        <v>1271</v>
      </c>
      <c r="C5631" s="164" t="s">
        <v>1272</v>
      </c>
      <c r="D5631">
        <v>82.3</v>
      </c>
      <c r="E5631" s="4">
        <v>6928</v>
      </c>
      <c r="F5631">
        <f t="shared" si="174"/>
        <v>3</v>
      </c>
      <c r="G5631" s="6">
        <f t="shared" si="175"/>
        <v>1.4299489790507947</v>
      </c>
      <c r="H5631" s="4">
        <f>E5631*G5631*Inputs!$B$4/SUMPRODUCT($E$5:$E$6785,$G$5:$G$6785)</f>
        <v>4576.0454969703414</v>
      </c>
    </row>
    <row r="5632" spans="1:8" x14ac:dyDescent="0.2">
      <c r="A5632" s="167" t="s">
        <v>1242</v>
      </c>
      <c r="B5632" s="163" t="s">
        <v>1273</v>
      </c>
      <c r="C5632" s="164" t="s">
        <v>1274</v>
      </c>
      <c r="D5632">
        <v>96.1</v>
      </c>
      <c r="E5632" s="4">
        <v>7705</v>
      </c>
      <c r="F5632">
        <f t="shared" si="174"/>
        <v>4</v>
      </c>
      <c r="G5632" s="6">
        <f t="shared" si="175"/>
        <v>1.7099397688077311</v>
      </c>
      <c r="H5632" s="4">
        <f>E5632*G5632*Inputs!$B$4/SUMPRODUCT($E$5:$E$6785,$G$5:$G$6785)</f>
        <v>6085.7676708362869</v>
      </c>
    </row>
    <row r="5633" spans="1:8" x14ac:dyDescent="0.2">
      <c r="A5633" s="167" t="s">
        <v>1242</v>
      </c>
      <c r="B5633" s="163" t="s">
        <v>1275</v>
      </c>
      <c r="C5633" s="164" t="s">
        <v>1276</v>
      </c>
      <c r="D5633">
        <v>69.7</v>
      </c>
      <c r="E5633" s="4">
        <v>5710</v>
      </c>
      <c r="F5633">
        <f t="shared" si="174"/>
        <v>2</v>
      </c>
      <c r="G5633" s="6">
        <f t="shared" si="175"/>
        <v>1.195804741189294</v>
      </c>
      <c r="H5633" s="4">
        <f>E5633*G5633*Inputs!$B$4/SUMPRODUCT($E$5:$E$6785,$G$5:$G$6785)</f>
        <v>3153.9753297917996</v>
      </c>
    </row>
    <row r="5634" spans="1:8" x14ac:dyDescent="0.2">
      <c r="A5634" s="167" t="s">
        <v>1242</v>
      </c>
      <c r="B5634" s="163" t="s">
        <v>1277</v>
      </c>
      <c r="C5634" s="164" t="s">
        <v>1278</v>
      </c>
      <c r="D5634">
        <v>70.599999999999994</v>
      </c>
      <c r="E5634" s="4">
        <v>9939</v>
      </c>
      <c r="F5634">
        <f t="shared" si="174"/>
        <v>2</v>
      </c>
      <c r="G5634" s="6">
        <f t="shared" si="175"/>
        <v>1.195804741189294</v>
      </c>
      <c r="H5634" s="4">
        <f>E5634*G5634*Inputs!$B$4/SUMPRODUCT($E$5:$E$6785,$G$5:$G$6785)</f>
        <v>5489.9055696673722</v>
      </c>
    </row>
    <row r="5635" spans="1:8" x14ac:dyDescent="0.2">
      <c r="A5635" s="167" t="s">
        <v>1242</v>
      </c>
      <c r="B5635" s="163" t="s">
        <v>1279</v>
      </c>
      <c r="C5635" s="164" t="s">
        <v>1280</v>
      </c>
      <c r="D5635">
        <v>73.900000000000006</v>
      </c>
      <c r="E5635" s="4">
        <v>9836</v>
      </c>
      <c r="F5635">
        <f t="shared" si="174"/>
        <v>2</v>
      </c>
      <c r="G5635" s="6">
        <f t="shared" si="175"/>
        <v>1.195804741189294</v>
      </c>
      <c r="H5635" s="4">
        <f>E5635*G5635*Inputs!$B$4/SUMPRODUCT($E$5:$E$6785,$G$5:$G$6785)</f>
        <v>5433.01249454153</v>
      </c>
    </row>
    <row r="5636" spans="1:8" x14ac:dyDescent="0.2">
      <c r="A5636" s="167" t="s">
        <v>1242</v>
      </c>
      <c r="B5636" s="163" t="s">
        <v>1281</v>
      </c>
      <c r="C5636" s="164" t="s">
        <v>1282</v>
      </c>
      <c r="D5636">
        <v>105.1</v>
      </c>
      <c r="E5636" s="4">
        <v>5939</v>
      </c>
      <c r="F5636">
        <f t="shared" si="174"/>
        <v>5</v>
      </c>
      <c r="G5636" s="6">
        <f t="shared" si="175"/>
        <v>2.0447540826884101</v>
      </c>
      <c r="H5636" s="4">
        <f>E5636*G5636*Inputs!$B$4/SUMPRODUCT($E$5:$E$6785,$G$5:$G$6785)</f>
        <v>5609.3988614493237</v>
      </c>
    </row>
    <row r="5637" spans="1:8" x14ac:dyDescent="0.2">
      <c r="A5637" s="167" t="s">
        <v>1242</v>
      </c>
      <c r="B5637" s="163" t="s">
        <v>1283</v>
      </c>
      <c r="C5637" s="164" t="s">
        <v>1284</v>
      </c>
      <c r="D5637">
        <v>87.8</v>
      </c>
      <c r="E5637" s="4">
        <v>8554</v>
      </c>
      <c r="F5637">
        <f t="shared" si="174"/>
        <v>4</v>
      </c>
      <c r="G5637" s="6">
        <f t="shared" si="175"/>
        <v>1.7099397688077311</v>
      </c>
      <c r="H5637" s="4">
        <f>E5637*G5637*Inputs!$B$4/SUMPRODUCT($E$5:$E$6785,$G$5:$G$6785)</f>
        <v>6756.3473921263603</v>
      </c>
    </row>
    <row r="5638" spans="1:8" x14ac:dyDescent="0.2">
      <c r="A5638" s="167" t="s">
        <v>1242</v>
      </c>
      <c r="B5638" s="163" t="s">
        <v>1285</v>
      </c>
      <c r="C5638" s="164" t="s">
        <v>1286</v>
      </c>
      <c r="D5638">
        <v>100.6</v>
      </c>
      <c r="E5638" s="4">
        <v>8403</v>
      </c>
      <c r="F5638">
        <f t="shared" ref="F5638:F5701" si="176">VLOOKUP(D5638,$K$5:$L$15,2)</f>
        <v>5</v>
      </c>
      <c r="G5638" s="6">
        <f t="shared" ref="G5638:G5701" si="177">VLOOKUP(F5638,$L$5:$M$15,2,0)</f>
        <v>2.0447540826884101</v>
      </c>
      <c r="H5638" s="4">
        <f>E5638*G5638*Inputs!$B$4/SUMPRODUCT($E$5:$E$6785,$G$5:$G$6785)</f>
        <v>7936.6524049096934</v>
      </c>
    </row>
    <row r="5639" spans="1:8" x14ac:dyDescent="0.2">
      <c r="A5639" s="167" t="s">
        <v>1242</v>
      </c>
      <c r="B5639" s="163" t="s">
        <v>1287</v>
      </c>
      <c r="C5639" s="164" t="s">
        <v>1288</v>
      </c>
      <c r="D5639">
        <v>96.8</v>
      </c>
      <c r="E5639" s="4">
        <v>8445</v>
      </c>
      <c r="F5639">
        <f t="shared" si="176"/>
        <v>4</v>
      </c>
      <c r="G5639" s="6">
        <f t="shared" si="177"/>
        <v>1.7099397688077311</v>
      </c>
      <c r="H5639" s="4">
        <f>E5639*G5639*Inputs!$B$4/SUMPRODUCT($E$5:$E$6785,$G$5:$G$6785)</f>
        <v>6670.2541181326987</v>
      </c>
    </row>
    <row r="5640" spans="1:8" x14ac:dyDescent="0.2">
      <c r="A5640" s="167" t="s">
        <v>1242</v>
      </c>
      <c r="B5640" s="163" t="s">
        <v>1289</v>
      </c>
      <c r="C5640" s="164" t="s">
        <v>1290</v>
      </c>
      <c r="D5640">
        <v>100.9</v>
      </c>
      <c r="E5640" s="4">
        <v>10615</v>
      </c>
      <c r="F5640">
        <f t="shared" si="176"/>
        <v>5</v>
      </c>
      <c r="G5640" s="6">
        <f t="shared" si="177"/>
        <v>2.0447540826884101</v>
      </c>
      <c r="H5640" s="4">
        <f>E5640*G5640*Inputs!$B$4/SUMPRODUCT($E$5:$E$6785,$G$5:$G$6785)</f>
        <v>10025.891381425252</v>
      </c>
    </row>
    <row r="5641" spans="1:8" x14ac:dyDescent="0.2">
      <c r="A5641" s="167" t="s">
        <v>1242</v>
      </c>
      <c r="B5641" s="163" t="s">
        <v>1291</v>
      </c>
      <c r="C5641" s="164" t="s">
        <v>4035</v>
      </c>
      <c r="D5641">
        <v>109.3</v>
      </c>
      <c r="E5641" s="4">
        <v>7957</v>
      </c>
      <c r="F5641">
        <f t="shared" si="176"/>
        <v>5</v>
      </c>
      <c r="G5641" s="6">
        <f t="shared" si="177"/>
        <v>2.0447540826884101</v>
      </c>
      <c r="H5641" s="4">
        <f>E5641*G5641*Inputs!$B$4/SUMPRODUCT($E$5:$E$6785,$G$5:$G$6785)</f>
        <v>7515.4044015073696</v>
      </c>
    </row>
    <row r="5642" spans="1:8" x14ac:dyDescent="0.2">
      <c r="A5642" s="167" t="s">
        <v>1242</v>
      </c>
      <c r="B5642" s="163" t="s">
        <v>4036</v>
      </c>
      <c r="C5642" s="164" t="s">
        <v>4037</v>
      </c>
      <c r="D5642">
        <v>75</v>
      </c>
      <c r="E5642" s="4">
        <v>9853</v>
      </c>
      <c r="F5642">
        <f t="shared" si="176"/>
        <v>3</v>
      </c>
      <c r="G5642" s="6">
        <f t="shared" si="177"/>
        <v>1.4299489790507947</v>
      </c>
      <c r="H5642" s="4">
        <f>E5642*G5642*Inputs!$B$4/SUMPRODUCT($E$5:$E$6785,$G$5:$G$6785)</f>
        <v>6508.0508489677795</v>
      </c>
    </row>
    <row r="5643" spans="1:8" x14ac:dyDescent="0.2">
      <c r="A5643" s="167" t="s">
        <v>1242</v>
      </c>
      <c r="B5643" s="163" t="s">
        <v>4038</v>
      </c>
      <c r="C5643" s="164" t="s">
        <v>4039</v>
      </c>
      <c r="D5643">
        <v>83.8</v>
      </c>
      <c r="E5643" s="4">
        <v>5252</v>
      </c>
      <c r="F5643">
        <f t="shared" si="176"/>
        <v>3</v>
      </c>
      <c r="G5643" s="6">
        <f t="shared" si="177"/>
        <v>1.4299489790507947</v>
      </c>
      <c r="H5643" s="4">
        <f>E5643*G5643*Inputs!$B$4/SUMPRODUCT($E$5:$E$6785,$G$5:$G$6785)</f>
        <v>3469.0229431420662</v>
      </c>
    </row>
    <row r="5644" spans="1:8" x14ac:dyDescent="0.2">
      <c r="A5644" s="167" t="s">
        <v>1242</v>
      </c>
      <c r="B5644" s="163" t="s">
        <v>4040</v>
      </c>
      <c r="C5644" s="164" t="s">
        <v>1171</v>
      </c>
      <c r="D5644">
        <v>99.8</v>
      </c>
      <c r="E5644" s="4">
        <v>10052</v>
      </c>
      <c r="F5644">
        <f t="shared" si="176"/>
        <v>5</v>
      </c>
      <c r="G5644" s="6">
        <f t="shared" si="177"/>
        <v>2.0447540826884101</v>
      </c>
      <c r="H5644" s="4">
        <f>E5644*G5644*Inputs!$B$4/SUMPRODUCT($E$5:$E$6785,$G$5:$G$6785)</f>
        <v>9494.1366147985518</v>
      </c>
    </row>
    <row r="5645" spans="1:8" x14ac:dyDescent="0.2">
      <c r="A5645" s="167" t="s">
        <v>1242</v>
      </c>
      <c r="B5645" s="163" t="s">
        <v>11701</v>
      </c>
      <c r="C5645" s="164" t="s">
        <v>11702</v>
      </c>
      <c r="D5645">
        <v>92.4</v>
      </c>
      <c r="E5645" s="4">
        <v>7508</v>
      </c>
      <c r="F5645">
        <f t="shared" si="176"/>
        <v>4</v>
      </c>
      <c r="G5645" s="6">
        <f t="shared" si="177"/>
        <v>1.7099397688077311</v>
      </c>
      <c r="H5645" s="4">
        <f>E5645*G5645*Inputs!$B$4/SUMPRODUCT($E$5:$E$6785,$G$5:$G$6785)</f>
        <v>5930.1679004073785</v>
      </c>
    </row>
    <row r="5646" spans="1:8" x14ac:dyDescent="0.2">
      <c r="A5646" s="167" t="s">
        <v>1242</v>
      </c>
      <c r="B5646" s="163" t="s">
        <v>9145</v>
      </c>
      <c r="C5646" s="164" t="s">
        <v>9146</v>
      </c>
      <c r="D5646">
        <v>67.599999999999994</v>
      </c>
      <c r="E5646" s="4">
        <v>8045</v>
      </c>
      <c r="F5646">
        <f t="shared" si="176"/>
        <v>2</v>
      </c>
      <c r="G5646" s="6">
        <f t="shared" si="177"/>
        <v>1.195804741189294</v>
      </c>
      <c r="H5646" s="4">
        <f>E5646*G5646*Inputs!$B$4/SUMPRODUCT($E$5:$E$6785,$G$5:$G$6785)</f>
        <v>4443.7358192951015</v>
      </c>
    </row>
    <row r="5647" spans="1:8" x14ac:dyDescent="0.2">
      <c r="A5647" s="167" t="s">
        <v>1242</v>
      </c>
      <c r="B5647" s="163" t="s">
        <v>9147</v>
      </c>
      <c r="C5647" s="164" t="s">
        <v>9148</v>
      </c>
      <c r="D5647">
        <v>167</v>
      </c>
      <c r="E5647" s="4">
        <v>7916</v>
      </c>
      <c r="F5647">
        <f t="shared" si="176"/>
        <v>10</v>
      </c>
      <c r="G5647" s="6">
        <f t="shared" si="177"/>
        <v>4.9996826525224378</v>
      </c>
      <c r="H5647" s="4">
        <f>E5647*G5647*Inputs!$B$4/SUMPRODUCT($E$5:$E$6785,$G$5:$G$6785)</f>
        <v>18281.428880535968</v>
      </c>
    </row>
    <row r="5648" spans="1:8" x14ac:dyDescent="0.2">
      <c r="A5648" s="167" t="s">
        <v>1242</v>
      </c>
      <c r="B5648" s="163" t="s">
        <v>9149</v>
      </c>
      <c r="C5648" s="164" t="s">
        <v>9150</v>
      </c>
      <c r="D5648">
        <v>142.6</v>
      </c>
      <c r="E5648" s="4">
        <v>7800</v>
      </c>
      <c r="F5648">
        <f t="shared" si="176"/>
        <v>8</v>
      </c>
      <c r="G5648" s="6">
        <f t="shared" si="177"/>
        <v>3.4964063234208851</v>
      </c>
      <c r="H5648" s="4">
        <f>E5648*G5648*Inputs!$B$4/SUMPRODUCT($E$5:$E$6785,$G$5:$G$6785)</f>
        <v>12597.327277305385</v>
      </c>
    </row>
    <row r="5649" spans="1:8" x14ac:dyDescent="0.2">
      <c r="A5649" s="167" t="s">
        <v>1242</v>
      </c>
      <c r="B5649" s="163" t="s">
        <v>9151</v>
      </c>
      <c r="C5649" s="164" t="s">
        <v>9152</v>
      </c>
      <c r="D5649">
        <v>112.3</v>
      </c>
      <c r="E5649" s="4">
        <v>10523</v>
      </c>
      <c r="F5649">
        <f t="shared" si="176"/>
        <v>6</v>
      </c>
      <c r="G5649" s="6">
        <f t="shared" si="177"/>
        <v>2.4451266266449672</v>
      </c>
      <c r="H5649" s="4">
        <f>E5649*G5649*Inputs!$B$4/SUMPRODUCT($E$5:$E$6785,$G$5:$G$6785)</f>
        <v>11885.09994386881</v>
      </c>
    </row>
    <row r="5650" spans="1:8" x14ac:dyDescent="0.2">
      <c r="A5650" s="167" t="s">
        <v>1242</v>
      </c>
      <c r="B5650" s="163" t="s">
        <v>9153</v>
      </c>
      <c r="C5650" s="164" t="s">
        <v>9154</v>
      </c>
      <c r="D5650">
        <v>77.5</v>
      </c>
      <c r="E5650" s="4">
        <v>6264</v>
      </c>
      <c r="F5650">
        <f t="shared" si="176"/>
        <v>3</v>
      </c>
      <c r="G5650" s="6">
        <f t="shared" si="177"/>
        <v>1.4299489790507947</v>
      </c>
      <c r="H5650" s="4">
        <f>E5650*G5650*Inputs!$B$4/SUMPRODUCT($E$5:$E$6785,$G$5:$G$6785)</f>
        <v>4137.4637692006672</v>
      </c>
    </row>
    <row r="5651" spans="1:8" x14ac:dyDescent="0.2">
      <c r="A5651" s="167" t="s">
        <v>1242</v>
      </c>
      <c r="B5651" s="163" t="s">
        <v>9155</v>
      </c>
      <c r="C5651" s="164" t="s">
        <v>9156</v>
      </c>
      <c r="D5651">
        <v>118.2</v>
      </c>
      <c r="E5651" s="4">
        <v>6631</v>
      </c>
      <c r="F5651">
        <f t="shared" si="176"/>
        <v>6</v>
      </c>
      <c r="G5651" s="6">
        <f t="shared" si="177"/>
        <v>2.4451266266449672</v>
      </c>
      <c r="H5651" s="4">
        <f>E5651*G5651*Inputs!$B$4/SUMPRODUCT($E$5:$E$6785,$G$5:$G$6785)</f>
        <v>7489.3184194425612</v>
      </c>
    </row>
    <row r="5652" spans="1:8" x14ac:dyDescent="0.2">
      <c r="A5652" s="167" t="s">
        <v>1242</v>
      </c>
      <c r="B5652" s="163" t="s">
        <v>9157</v>
      </c>
      <c r="C5652" s="164" t="s">
        <v>9158</v>
      </c>
      <c r="D5652">
        <v>71.599999999999994</v>
      </c>
      <c r="E5652" s="4">
        <v>7425</v>
      </c>
      <c r="F5652">
        <f t="shared" si="176"/>
        <v>2</v>
      </c>
      <c r="G5652" s="6">
        <f t="shared" si="177"/>
        <v>1.195804741189294</v>
      </c>
      <c r="H5652" s="4">
        <f>E5652*G5652*Inputs!$B$4/SUMPRODUCT($E$5:$E$6785,$G$5:$G$6785)</f>
        <v>4101.2726486346946</v>
      </c>
    </row>
    <row r="5653" spans="1:8" x14ac:dyDescent="0.2">
      <c r="A5653" s="167" t="s">
        <v>1242</v>
      </c>
      <c r="B5653" s="163" t="s">
        <v>9159</v>
      </c>
      <c r="C5653" s="164" t="s">
        <v>9160</v>
      </c>
      <c r="D5653">
        <v>87</v>
      </c>
      <c r="E5653" s="4">
        <v>13215</v>
      </c>
      <c r="F5653">
        <f t="shared" si="176"/>
        <v>4</v>
      </c>
      <c r="G5653" s="6">
        <f t="shared" si="177"/>
        <v>1.7099397688077311</v>
      </c>
      <c r="H5653" s="4">
        <f>E5653*G5653*Inputs!$B$4/SUMPRODUCT($E$5:$E$6785,$G$5:$G$6785)</f>
        <v>10437.822163543353</v>
      </c>
    </row>
    <row r="5654" spans="1:8" x14ac:dyDescent="0.2">
      <c r="A5654" s="167" t="s">
        <v>1242</v>
      </c>
      <c r="B5654" s="163" t="s">
        <v>9161</v>
      </c>
      <c r="C5654" s="164" t="s">
        <v>11744</v>
      </c>
      <c r="D5654">
        <v>97.2</v>
      </c>
      <c r="E5654" s="4">
        <v>6082</v>
      </c>
      <c r="F5654">
        <f t="shared" si="176"/>
        <v>4</v>
      </c>
      <c r="G5654" s="6">
        <f t="shared" si="177"/>
        <v>1.7099397688077311</v>
      </c>
      <c r="H5654" s="4">
        <f>E5654*G5654*Inputs!$B$4/SUMPRODUCT($E$5:$E$6785,$G$5:$G$6785)</f>
        <v>4803.8467195361854</v>
      </c>
    </row>
    <row r="5655" spans="1:8" x14ac:dyDescent="0.2">
      <c r="A5655" s="167" t="s">
        <v>1242</v>
      </c>
      <c r="B5655" s="163" t="s">
        <v>11745</v>
      </c>
      <c r="C5655" s="164" t="s">
        <v>11746</v>
      </c>
      <c r="D5655">
        <v>71</v>
      </c>
      <c r="E5655" s="4">
        <v>6405</v>
      </c>
      <c r="F5655">
        <f t="shared" si="176"/>
        <v>2</v>
      </c>
      <c r="G5655" s="6">
        <f t="shared" si="177"/>
        <v>1.195804741189294</v>
      </c>
      <c r="H5655" s="4">
        <f>E5655*G5655*Inputs!$B$4/SUMPRODUCT($E$5:$E$6785,$G$5:$G$6785)</f>
        <v>3537.8654969030604</v>
      </c>
    </row>
    <row r="5656" spans="1:8" x14ac:dyDescent="0.2">
      <c r="A5656" s="167" t="s">
        <v>1242</v>
      </c>
      <c r="B5656" s="163" t="s">
        <v>11747</v>
      </c>
      <c r="C5656" s="164" t="s">
        <v>11748</v>
      </c>
      <c r="D5656">
        <v>90.3</v>
      </c>
      <c r="E5656" s="4">
        <v>6062</v>
      </c>
      <c r="F5656">
        <f t="shared" si="176"/>
        <v>4</v>
      </c>
      <c r="G5656" s="6">
        <f t="shared" si="177"/>
        <v>1.7099397688077311</v>
      </c>
      <c r="H5656" s="4">
        <f>E5656*G5656*Inputs!$B$4/SUMPRODUCT($E$5:$E$6785,$G$5:$G$6785)</f>
        <v>4788.0497885281738</v>
      </c>
    </row>
    <row r="5657" spans="1:8" x14ac:dyDescent="0.2">
      <c r="A5657" s="167" t="s">
        <v>1242</v>
      </c>
      <c r="B5657" s="163" t="s">
        <v>11749</v>
      </c>
      <c r="C5657" s="164" t="s">
        <v>11730</v>
      </c>
      <c r="D5657">
        <v>125.9</v>
      </c>
      <c r="E5657" s="4">
        <v>7598</v>
      </c>
      <c r="F5657">
        <f t="shared" si="176"/>
        <v>7</v>
      </c>
      <c r="G5657" s="6">
        <f t="shared" si="177"/>
        <v>2.9238940129502371</v>
      </c>
      <c r="H5657" s="4">
        <f>E5657*G5657*Inputs!$B$4/SUMPRODUCT($E$5:$E$6785,$G$5:$G$6785)</f>
        <v>10261.783031114319</v>
      </c>
    </row>
    <row r="5658" spans="1:8" x14ac:dyDescent="0.2">
      <c r="A5658" s="167" t="s">
        <v>1242</v>
      </c>
      <c r="B5658" s="163" t="s">
        <v>11731</v>
      </c>
      <c r="C5658" s="164" t="s">
        <v>11732</v>
      </c>
      <c r="D5658">
        <v>96.4</v>
      </c>
      <c r="E5658" s="4">
        <v>8224</v>
      </c>
      <c r="F5658">
        <f t="shared" si="176"/>
        <v>4</v>
      </c>
      <c r="G5658" s="6">
        <f t="shared" si="177"/>
        <v>1.7099397688077311</v>
      </c>
      <c r="H5658" s="4">
        <f>E5658*G5658*Inputs!$B$4/SUMPRODUCT($E$5:$E$6785,$G$5:$G$6785)</f>
        <v>6495.6980304941762</v>
      </c>
    </row>
    <row r="5659" spans="1:8" x14ac:dyDescent="0.2">
      <c r="A5659" s="167" t="s">
        <v>1242</v>
      </c>
      <c r="B5659" s="163" t="s">
        <v>11733</v>
      </c>
      <c r="C5659" s="164" t="s">
        <v>11734</v>
      </c>
      <c r="D5659">
        <v>99.9</v>
      </c>
      <c r="E5659" s="4">
        <v>5918</v>
      </c>
      <c r="F5659">
        <f t="shared" si="176"/>
        <v>5</v>
      </c>
      <c r="G5659" s="6">
        <f t="shared" si="177"/>
        <v>2.0447540826884101</v>
      </c>
      <c r="H5659" s="4">
        <f>E5659*G5659*Inputs!$B$4/SUMPRODUCT($E$5:$E$6785,$G$5:$G$6785)</f>
        <v>5589.5643142039235</v>
      </c>
    </row>
    <row r="5660" spans="1:8" x14ac:dyDescent="0.2">
      <c r="A5660" s="167" t="s">
        <v>1242</v>
      </c>
      <c r="B5660" s="163" t="s">
        <v>11735</v>
      </c>
      <c r="C5660" s="164" t="s">
        <v>11736</v>
      </c>
      <c r="D5660">
        <v>129</v>
      </c>
      <c r="E5660" s="4">
        <v>6035</v>
      </c>
      <c r="F5660">
        <f t="shared" si="176"/>
        <v>7</v>
      </c>
      <c r="G5660" s="6">
        <f t="shared" si="177"/>
        <v>2.9238940129502371</v>
      </c>
      <c r="H5660" s="4">
        <f>E5660*G5660*Inputs!$B$4/SUMPRODUCT($E$5:$E$6785,$G$5:$G$6785)</f>
        <v>8150.8108176855621</v>
      </c>
    </row>
    <row r="5661" spans="1:8" x14ac:dyDescent="0.2">
      <c r="A5661" s="167" t="s">
        <v>1242</v>
      </c>
      <c r="B5661" s="163" t="s">
        <v>11752</v>
      </c>
      <c r="C5661" s="164" t="s">
        <v>11753</v>
      </c>
      <c r="D5661">
        <v>101.9</v>
      </c>
      <c r="E5661" s="4">
        <v>6052</v>
      </c>
      <c r="F5661">
        <f t="shared" si="176"/>
        <v>5</v>
      </c>
      <c r="G5661" s="6">
        <f t="shared" si="177"/>
        <v>2.0447540826884101</v>
      </c>
      <c r="H5661" s="4">
        <f>E5661*G5661*Inputs!$B$4/SUMPRODUCT($E$5:$E$6785,$G$5:$G$6785)</f>
        <v>5716.1276156745771</v>
      </c>
    </row>
    <row r="5662" spans="1:8" x14ac:dyDescent="0.2">
      <c r="A5662" s="167" t="s">
        <v>1242</v>
      </c>
      <c r="B5662" s="163" t="s">
        <v>11754</v>
      </c>
      <c r="C5662" s="164" t="s">
        <v>11755</v>
      </c>
      <c r="D5662">
        <v>149.19999999999999</v>
      </c>
      <c r="E5662" s="4">
        <v>6189</v>
      </c>
      <c r="F5662">
        <f t="shared" si="176"/>
        <v>9</v>
      </c>
      <c r="G5662" s="6">
        <f t="shared" si="177"/>
        <v>4.1810192586709229</v>
      </c>
      <c r="H5662" s="4">
        <f>E5662*G5662*Inputs!$B$4/SUMPRODUCT($E$5:$E$6785,$G$5:$G$6785)</f>
        <v>11952.659931213248</v>
      </c>
    </row>
    <row r="5663" spans="1:8" x14ac:dyDescent="0.2">
      <c r="A5663" s="167" t="s">
        <v>1242</v>
      </c>
      <c r="B5663" s="163" t="s">
        <v>11756</v>
      </c>
      <c r="C5663" s="164" t="s">
        <v>11757</v>
      </c>
      <c r="D5663">
        <v>97.2</v>
      </c>
      <c r="E5663" s="4">
        <v>5160</v>
      </c>
      <c r="F5663">
        <f t="shared" si="176"/>
        <v>4</v>
      </c>
      <c r="G5663" s="6">
        <f t="shared" si="177"/>
        <v>1.7099397688077311</v>
      </c>
      <c r="H5663" s="4">
        <f>E5663*G5663*Inputs!$B$4/SUMPRODUCT($E$5:$E$6785,$G$5:$G$6785)</f>
        <v>4075.6082000668712</v>
      </c>
    </row>
    <row r="5664" spans="1:8" x14ac:dyDescent="0.2">
      <c r="A5664" s="167" t="s">
        <v>1242</v>
      </c>
      <c r="B5664" s="163" t="s">
        <v>11758</v>
      </c>
      <c r="C5664" s="164" t="s">
        <v>11759</v>
      </c>
      <c r="D5664">
        <v>139.1</v>
      </c>
      <c r="E5664" s="4">
        <v>6237</v>
      </c>
      <c r="F5664">
        <f t="shared" si="176"/>
        <v>8</v>
      </c>
      <c r="G5664" s="6">
        <f t="shared" si="177"/>
        <v>3.4964063234208851</v>
      </c>
      <c r="H5664" s="4">
        <f>E5664*G5664*Inputs!$B$4/SUMPRODUCT($E$5:$E$6785,$G$5:$G$6785)</f>
        <v>10073.016695968421</v>
      </c>
    </row>
    <row r="5665" spans="1:8" x14ac:dyDescent="0.2">
      <c r="A5665" s="167" t="s">
        <v>1242</v>
      </c>
      <c r="B5665" s="163" t="s">
        <v>11760</v>
      </c>
      <c r="C5665" s="164" t="s">
        <v>11761</v>
      </c>
      <c r="D5665">
        <v>138</v>
      </c>
      <c r="E5665" s="4">
        <v>6445</v>
      </c>
      <c r="F5665">
        <f t="shared" si="176"/>
        <v>8</v>
      </c>
      <c r="G5665" s="6">
        <f t="shared" si="177"/>
        <v>3.4964063234208851</v>
      </c>
      <c r="H5665" s="4">
        <f>E5665*G5665*Inputs!$B$4/SUMPRODUCT($E$5:$E$6785,$G$5:$G$6785)</f>
        <v>10408.94542336323</v>
      </c>
    </row>
    <row r="5666" spans="1:8" x14ac:dyDescent="0.2">
      <c r="A5666" s="167" t="s">
        <v>1242</v>
      </c>
      <c r="B5666" s="163" t="s">
        <v>11762</v>
      </c>
      <c r="C5666" s="164" t="s">
        <v>11763</v>
      </c>
      <c r="D5666">
        <v>87.1</v>
      </c>
      <c r="E5666" s="4">
        <v>6660</v>
      </c>
      <c r="F5666">
        <f t="shared" si="176"/>
        <v>4</v>
      </c>
      <c r="G5666" s="6">
        <f t="shared" si="177"/>
        <v>1.7099397688077311</v>
      </c>
      <c r="H5666" s="4">
        <f>E5666*G5666*Inputs!$B$4/SUMPRODUCT($E$5:$E$6785,$G$5:$G$6785)</f>
        <v>5260.3780256677064</v>
      </c>
    </row>
    <row r="5667" spans="1:8" x14ac:dyDescent="0.2">
      <c r="A5667" s="167" t="s">
        <v>1242</v>
      </c>
      <c r="B5667" s="163" t="s">
        <v>11764</v>
      </c>
      <c r="C5667" s="164" t="s">
        <v>11765</v>
      </c>
      <c r="D5667">
        <v>77.900000000000006</v>
      </c>
      <c r="E5667" s="4">
        <v>5438</v>
      </c>
      <c r="F5667">
        <f t="shared" si="176"/>
        <v>3</v>
      </c>
      <c r="G5667" s="6">
        <f t="shared" si="177"/>
        <v>1.4299489790507947</v>
      </c>
      <c r="H5667" s="4">
        <f>E5667*G5667*Inputs!$B$4/SUMPRODUCT($E$5:$E$6785,$G$5:$G$6785)</f>
        <v>3591.8786680895955</v>
      </c>
    </row>
    <row r="5668" spans="1:8" x14ac:dyDescent="0.2">
      <c r="A5668" s="167" t="s">
        <v>1242</v>
      </c>
      <c r="B5668" s="163" t="s">
        <v>11766</v>
      </c>
      <c r="C5668" s="164" t="s">
        <v>11767</v>
      </c>
      <c r="D5668">
        <v>129.69999999999999</v>
      </c>
      <c r="E5668" s="4">
        <v>7488</v>
      </c>
      <c r="F5668">
        <f t="shared" si="176"/>
        <v>7</v>
      </c>
      <c r="G5668" s="6">
        <f t="shared" si="177"/>
        <v>2.9238940129502371</v>
      </c>
      <c r="H5668" s="4">
        <f>E5668*G5668*Inputs!$B$4/SUMPRODUCT($E$5:$E$6785,$G$5:$G$6785)</f>
        <v>10113.218128057912</v>
      </c>
    </row>
    <row r="5669" spans="1:8" x14ac:dyDescent="0.2">
      <c r="A5669" s="167" t="s">
        <v>1242</v>
      </c>
      <c r="B5669" s="163" t="s">
        <v>11768</v>
      </c>
      <c r="C5669" s="164" t="s">
        <v>11769</v>
      </c>
      <c r="D5669">
        <v>94.5</v>
      </c>
      <c r="E5669" s="4">
        <v>7778</v>
      </c>
      <c r="F5669">
        <f t="shared" si="176"/>
        <v>4</v>
      </c>
      <c r="G5669" s="6">
        <f t="shared" si="177"/>
        <v>1.7099397688077311</v>
      </c>
      <c r="H5669" s="4">
        <f>E5669*G5669*Inputs!$B$4/SUMPRODUCT($E$5:$E$6785,$G$5:$G$6785)</f>
        <v>6143.4264690155287</v>
      </c>
    </row>
    <row r="5670" spans="1:8" x14ac:dyDescent="0.2">
      <c r="A5670" s="167" t="s">
        <v>1242</v>
      </c>
      <c r="B5670" s="163" t="s">
        <v>11770</v>
      </c>
      <c r="C5670" s="164" t="s">
        <v>11771</v>
      </c>
      <c r="D5670">
        <v>144.19999999999999</v>
      </c>
      <c r="E5670" s="4">
        <v>8234</v>
      </c>
      <c r="F5670">
        <f t="shared" si="176"/>
        <v>8</v>
      </c>
      <c r="G5670" s="6">
        <f t="shared" si="177"/>
        <v>3.4964063234208851</v>
      </c>
      <c r="H5670" s="4">
        <f>E5670*G5670*Inputs!$B$4/SUMPRODUCT($E$5:$E$6785,$G$5:$G$6785)</f>
        <v>13298.255487350323</v>
      </c>
    </row>
    <row r="5671" spans="1:8" x14ac:dyDescent="0.2">
      <c r="A5671" s="167" t="s">
        <v>1242</v>
      </c>
      <c r="B5671" s="163" t="s">
        <v>11772</v>
      </c>
      <c r="C5671" s="164" t="s">
        <v>11773</v>
      </c>
      <c r="D5671">
        <v>122.8</v>
      </c>
      <c r="E5671" s="4">
        <v>6126</v>
      </c>
      <c r="F5671">
        <f t="shared" si="176"/>
        <v>6</v>
      </c>
      <c r="G5671" s="6">
        <f t="shared" si="177"/>
        <v>2.4451266266449672</v>
      </c>
      <c r="H5671" s="4">
        <f>E5671*G5671*Inputs!$B$4/SUMPRODUCT($E$5:$E$6785,$G$5:$G$6785)</f>
        <v>6918.9510839247669</v>
      </c>
    </row>
    <row r="5672" spans="1:8" x14ac:dyDescent="0.2">
      <c r="A5672" s="167" t="s">
        <v>1242</v>
      </c>
      <c r="B5672" s="163" t="s">
        <v>11774</v>
      </c>
      <c r="C5672" s="164" t="s">
        <v>11775</v>
      </c>
      <c r="D5672">
        <v>91.5</v>
      </c>
      <c r="E5672" s="4">
        <v>5903</v>
      </c>
      <c r="F5672">
        <f t="shared" si="176"/>
        <v>4</v>
      </c>
      <c r="G5672" s="6">
        <f t="shared" si="177"/>
        <v>1.7099397688077311</v>
      </c>
      <c r="H5672" s="4">
        <f>E5672*G5672*Inputs!$B$4/SUMPRODUCT($E$5:$E$6785,$G$5:$G$6785)</f>
        <v>4662.4641870144851</v>
      </c>
    </row>
    <row r="5673" spans="1:8" x14ac:dyDescent="0.2">
      <c r="A5673" s="167" t="s">
        <v>1242</v>
      </c>
      <c r="B5673" s="163" t="s">
        <v>11776</v>
      </c>
      <c r="C5673" s="164" t="s">
        <v>11777</v>
      </c>
      <c r="D5673">
        <v>61.1</v>
      </c>
      <c r="E5673" s="4">
        <v>5768</v>
      </c>
      <c r="F5673">
        <f t="shared" si="176"/>
        <v>1</v>
      </c>
      <c r="G5673" s="6">
        <f t="shared" si="177"/>
        <v>1</v>
      </c>
      <c r="H5673" s="4">
        <f>E5673*G5673*Inputs!$B$4/SUMPRODUCT($E$5:$E$6785,$G$5:$G$6785)</f>
        <v>2664.3247825547687</v>
      </c>
    </row>
    <row r="5674" spans="1:8" x14ac:dyDescent="0.2">
      <c r="A5674" s="167" t="s">
        <v>1242</v>
      </c>
      <c r="B5674" s="163" t="s">
        <v>11778</v>
      </c>
      <c r="C5674" s="164" t="s">
        <v>11779</v>
      </c>
      <c r="D5674">
        <v>220.5</v>
      </c>
      <c r="E5674" s="4">
        <v>7999</v>
      </c>
      <c r="F5674">
        <f t="shared" si="176"/>
        <v>10</v>
      </c>
      <c r="G5674" s="6">
        <f t="shared" si="177"/>
        <v>4.9996826525224378</v>
      </c>
      <c r="H5674" s="4">
        <f>E5674*G5674*Inputs!$B$4/SUMPRODUCT($E$5:$E$6785,$G$5:$G$6785)</f>
        <v>18473.111371324812</v>
      </c>
    </row>
    <row r="5675" spans="1:8" x14ac:dyDescent="0.2">
      <c r="A5675" s="167" t="s">
        <v>1242</v>
      </c>
      <c r="B5675" s="163" t="s">
        <v>11899</v>
      </c>
      <c r="C5675" s="164" t="s">
        <v>11900</v>
      </c>
      <c r="D5675">
        <v>103.1</v>
      </c>
      <c r="E5675" s="4">
        <v>7138</v>
      </c>
      <c r="F5675">
        <f t="shared" si="176"/>
        <v>5</v>
      </c>
      <c r="G5675" s="6">
        <f t="shared" si="177"/>
        <v>2.0447540826884101</v>
      </c>
      <c r="H5675" s="4">
        <f>E5675*G5675*Inputs!$B$4/SUMPRODUCT($E$5:$E$6785,$G$5:$G$6785)</f>
        <v>6741.8570589367355</v>
      </c>
    </row>
    <row r="5676" spans="1:8" x14ac:dyDescent="0.2">
      <c r="A5676" s="167" t="s">
        <v>1242</v>
      </c>
      <c r="B5676" s="163" t="s">
        <v>11901</v>
      </c>
      <c r="C5676" s="164" t="s">
        <v>11902</v>
      </c>
      <c r="D5676">
        <v>138.80000000000001</v>
      </c>
      <c r="E5676" s="4">
        <v>7046</v>
      </c>
      <c r="F5676">
        <f t="shared" si="176"/>
        <v>8</v>
      </c>
      <c r="G5676" s="6">
        <f t="shared" si="177"/>
        <v>3.4964063234208851</v>
      </c>
      <c r="H5676" s="4">
        <f>E5676*G5676*Inputs!$B$4/SUMPRODUCT($E$5:$E$6785,$G$5:$G$6785)</f>
        <v>11379.585640499197</v>
      </c>
    </row>
    <row r="5677" spans="1:8" x14ac:dyDescent="0.2">
      <c r="A5677" s="167" t="s">
        <v>1242</v>
      </c>
      <c r="B5677" s="163" t="s">
        <v>11903</v>
      </c>
      <c r="C5677" s="164" t="s">
        <v>11904</v>
      </c>
      <c r="D5677">
        <v>147.69999999999999</v>
      </c>
      <c r="E5677" s="4">
        <v>6719</v>
      </c>
      <c r="F5677">
        <f t="shared" si="176"/>
        <v>8</v>
      </c>
      <c r="G5677" s="6">
        <f t="shared" si="177"/>
        <v>3.4964063234208851</v>
      </c>
      <c r="H5677" s="4">
        <f>E5677*G5677*Inputs!$B$4/SUMPRODUCT($E$5:$E$6785,$G$5:$G$6785)</f>
        <v>10851.466920027548</v>
      </c>
    </row>
    <row r="5678" spans="1:8" x14ac:dyDescent="0.2">
      <c r="A5678" s="167" t="s">
        <v>1242</v>
      </c>
      <c r="B5678" s="163" t="s">
        <v>11905</v>
      </c>
      <c r="C5678" s="164" t="s">
        <v>11906</v>
      </c>
      <c r="D5678">
        <v>192.7</v>
      </c>
      <c r="E5678" s="4">
        <v>7026</v>
      </c>
      <c r="F5678">
        <f t="shared" si="176"/>
        <v>10</v>
      </c>
      <c r="G5678" s="6">
        <f t="shared" si="177"/>
        <v>4.9996826525224378</v>
      </c>
      <c r="H5678" s="4">
        <f>E5678*G5678*Inputs!$B$4/SUMPRODUCT($E$5:$E$6785,$G$5:$G$6785)</f>
        <v>16226.038316655598</v>
      </c>
    </row>
    <row r="5679" spans="1:8" x14ac:dyDescent="0.2">
      <c r="A5679" s="167" t="s">
        <v>1242</v>
      </c>
      <c r="B5679" s="163" t="s">
        <v>11907</v>
      </c>
      <c r="C5679" s="164" t="s">
        <v>11908</v>
      </c>
      <c r="D5679">
        <v>117</v>
      </c>
      <c r="E5679" s="4">
        <v>5900</v>
      </c>
      <c r="F5679">
        <f t="shared" si="176"/>
        <v>6</v>
      </c>
      <c r="G5679" s="6">
        <f t="shared" si="177"/>
        <v>2.4451266266449672</v>
      </c>
      <c r="H5679" s="4">
        <f>E5679*G5679*Inputs!$B$4/SUMPRODUCT($E$5:$E$6785,$G$5:$G$6785)</f>
        <v>6663.6975832772005</v>
      </c>
    </row>
    <row r="5680" spans="1:8" x14ac:dyDescent="0.2">
      <c r="A5680" s="167" t="s">
        <v>1242</v>
      </c>
      <c r="B5680" s="163" t="s">
        <v>11909</v>
      </c>
      <c r="C5680" s="164" t="s">
        <v>11910</v>
      </c>
      <c r="D5680">
        <v>120.3</v>
      </c>
      <c r="E5680" s="4">
        <v>5632</v>
      </c>
      <c r="F5680">
        <f t="shared" si="176"/>
        <v>6</v>
      </c>
      <c r="G5680" s="6">
        <f t="shared" si="177"/>
        <v>2.4451266266449672</v>
      </c>
      <c r="H5680" s="4">
        <f>E5680*G5680*Inputs!$B$4/SUMPRODUCT($E$5:$E$6785,$G$5:$G$6785)</f>
        <v>6361.0075913588462</v>
      </c>
    </row>
    <row r="5681" spans="1:8" x14ac:dyDescent="0.2">
      <c r="A5681" s="167" t="s">
        <v>1242</v>
      </c>
      <c r="B5681" s="163" t="s">
        <v>11911</v>
      </c>
      <c r="C5681" s="164" t="s">
        <v>11912</v>
      </c>
      <c r="D5681">
        <v>83.3</v>
      </c>
      <c r="E5681" s="4">
        <v>7743</v>
      </c>
      <c r="F5681">
        <f t="shared" si="176"/>
        <v>3</v>
      </c>
      <c r="G5681" s="6">
        <f t="shared" si="177"/>
        <v>1.4299489790507947</v>
      </c>
      <c r="H5681" s="4">
        <f>E5681*G5681*Inputs!$B$4/SUMPRODUCT($E$5:$E$6785,$G$5:$G$6785)</f>
        <v>5114.3649369286022</v>
      </c>
    </row>
    <row r="5682" spans="1:8" x14ac:dyDescent="0.2">
      <c r="A5682" s="167" t="s">
        <v>1242</v>
      </c>
      <c r="B5682" s="163" t="s">
        <v>11913</v>
      </c>
      <c r="C5682" s="164" t="s">
        <v>11914</v>
      </c>
      <c r="D5682">
        <v>83.1</v>
      </c>
      <c r="E5682" s="4">
        <v>9439</v>
      </c>
      <c r="F5682">
        <f t="shared" si="176"/>
        <v>3</v>
      </c>
      <c r="G5682" s="6">
        <f t="shared" si="177"/>
        <v>1.4299489790507947</v>
      </c>
      <c r="H5682" s="4">
        <f>E5682*G5682*Inputs!$B$4/SUMPRODUCT($E$5:$E$6785,$G$5:$G$6785)</f>
        <v>6234.5977837619885</v>
      </c>
    </row>
    <row r="5683" spans="1:8" x14ac:dyDescent="0.2">
      <c r="A5683" s="167" t="s">
        <v>1242</v>
      </c>
      <c r="B5683" s="163" t="s">
        <v>11915</v>
      </c>
      <c r="C5683" s="164" t="s">
        <v>11916</v>
      </c>
      <c r="D5683">
        <v>76.900000000000006</v>
      </c>
      <c r="E5683" s="4">
        <v>9005</v>
      </c>
      <c r="F5683">
        <f t="shared" si="176"/>
        <v>3</v>
      </c>
      <c r="G5683" s="6">
        <f t="shared" si="177"/>
        <v>1.4299489790507947</v>
      </c>
      <c r="H5683" s="4">
        <f>E5683*G5683*Inputs!$B$4/SUMPRODUCT($E$5:$E$6785,$G$5:$G$6785)</f>
        <v>5947.934425551086</v>
      </c>
    </row>
    <row r="5684" spans="1:8" x14ac:dyDescent="0.2">
      <c r="A5684" s="167" t="s">
        <v>1242</v>
      </c>
      <c r="B5684" s="163" t="s">
        <v>11917</v>
      </c>
      <c r="C5684" s="164" t="s">
        <v>11918</v>
      </c>
      <c r="D5684">
        <v>75.5</v>
      </c>
      <c r="E5684" s="4">
        <v>8681</v>
      </c>
      <c r="F5684">
        <f t="shared" si="176"/>
        <v>3</v>
      </c>
      <c r="G5684" s="6">
        <f t="shared" si="177"/>
        <v>1.4299489790507947</v>
      </c>
      <c r="H5684" s="4">
        <f>E5684*G5684*Inputs!$B$4/SUMPRODUCT($E$5:$E$6785,$G$5:$G$6785)</f>
        <v>5733.9276788682937</v>
      </c>
    </row>
    <row r="5685" spans="1:8" x14ac:dyDescent="0.2">
      <c r="A5685" s="167" t="s">
        <v>1242</v>
      </c>
      <c r="B5685" s="163" t="s">
        <v>11919</v>
      </c>
      <c r="C5685" s="164" t="s">
        <v>11920</v>
      </c>
      <c r="D5685">
        <v>84.8</v>
      </c>
      <c r="E5685" s="4">
        <v>8530</v>
      </c>
      <c r="F5685">
        <f t="shared" si="176"/>
        <v>3</v>
      </c>
      <c r="G5685" s="6">
        <f t="shared" si="177"/>
        <v>1.4299489790507947</v>
      </c>
      <c r="H5685" s="4">
        <f>E5685*G5685*Inputs!$B$4/SUMPRODUCT($E$5:$E$6785,$G$5:$G$6785)</f>
        <v>5634.189966679708</v>
      </c>
    </row>
    <row r="5686" spans="1:8" x14ac:dyDescent="0.2">
      <c r="A5686" s="167" t="s">
        <v>1242</v>
      </c>
      <c r="B5686" s="163" t="s">
        <v>11921</v>
      </c>
      <c r="C5686" s="164" t="s">
        <v>11922</v>
      </c>
      <c r="D5686">
        <v>74.900000000000006</v>
      </c>
      <c r="E5686" s="4">
        <v>6602</v>
      </c>
      <c r="F5686">
        <f t="shared" si="176"/>
        <v>3</v>
      </c>
      <c r="G5686" s="6">
        <f t="shared" si="177"/>
        <v>1.4299489790507947</v>
      </c>
      <c r="H5686" s="4">
        <f>E5686*G5686*Inputs!$B$4/SUMPRODUCT($E$5:$E$6785,$G$5:$G$6785)</f>
        <v>4360.7177209870379</v>
      </c>
    </row>
    <row r="5687" spans="1:8" x14ac:dyDescent="0.2">
      <c r="A5687" s="167" t="s">
        <v>1242</v>
      </c>
      <c r="B5687" s="163" t="s">
        <v>11923</v>
      </c>
      <c r="C5687" s="164" t="s">
        <v>11924</v>
      </c>
      <c r="D5687">
        <v>85.5</v>
      </c>
      <c r="E5687" s="4">
        <v>13597</v>
      </c>
      <c r="F5687">
        <f t="shared" si="176"/>
        <v>3</v>
      </c>
      <c r="G5687" s="6">
        <f t="shared" si="177"/>
        <v>1.4299489790507947</v>
      </c>
      <c r="H5687" s="4">
        <f>E5687*G5687*Inputs!$B$4/SUMPRODUCT($E$5:$E$6785,$G$5:$G$6785)</f>
        <v>8981.0176995245019</v>
      </c>
    </row>
    <row r="5688" spans="1:8" x14ac:dyDescent="0.2">
      <c r="A5688" s="167" t="s">
        <v>1242</v>
      </c>
      <c r="B5688" s="163" t="s">
        <v>11925</v>
      </c>
      <c r="C5688" s="164" t="s">
        <v>11926</v>
      </c>
      <c r="D5688">
        <v>64.8</v>
      </c>
      <c r="E5688" s="4">
        <v>8275</v>
      </c>
      <c r="F5688">
        <f t="shared" si="176"/>
        <v>2</v>
      </c>
      <c r="G5688" s="6">
        <f t="shared" si="177"/>
        <v>1.195804741189294</v>
      </c>
      <c r="H5688" s="4">
        <f>E5688*G5688*Inputs!$B$4/SUMPRODUCT($E$5:$E$6785,$G$5:$G$6785)</f>
        <v>4570.7786084110576</v>
      </c>
    </row>
    <row r="5689" spans="1:8" x14ac:dyDescent="0.2">
      <c r="A5689" s="167" t="s">
        <v>1242</v>
      </c>
      <c r="B5689" s="163" t="s">
        <v>11927</v>
      </c>
      <c r="C5689" s="164" t="s">
        <v>11928</v>
      </c>
      <c r="D5689">
        <v>86.2</v>
      </c>
      <c r="E5689" s="4">
        <v>8485</v>
      </c>
      <c r="F5689">
        <f t="shared" si="176"/>
        <v>3</v>
      </c>
      <c r="G5689" s="6">
        <f t="shared" si="177"/>
        <v>1.4299489790507947</v>
      </c>
      <c r="H5689" s="4">
        <f>E5689*G5689*Inputs!$B$4/SUMPRODUCT($E$5:$E$6785,$G$5:$G$6785)</f>
        <v>5604.46680741821</v>
      </c>
    </row>
    <row r="5690" spans="1:8" x14ac:dyDescent="0.2">
      <c r="A5690" s="167" t="s">
        <v>1242</v>
      </c>
      <c r="B5690" s="163" t="s">
        <v>11929</v>
      </c>
      <c r="C5690" s="164" t="s">
        <v>11930</v>
      </c>
      <c r="D5690">
        <v>84.1</v>
      </c>
      <c r="E5690" s="4">
        <v>7816</v>
      </c>
      <c r="F5690">
        <f t="shared" si="176"/>
        <v>3</v>
      </c>
      <c r="G5690" s="6">
        <f t="shared" si="177"/>
        <v>1.4299489790507947</v>
      </c>
      <c r="H5690" s="4">
        <f>E5690*G5690*Inputs!$B$4/SUMPRODUCT($E$5:$E$6785,$G$5:$G$6785)</f>
        <v>5162.5825063972561</v>
      </c>
    </row>
    <row r="5691" spans="1:8" x14ac:dyDescent="0.2">
      <c r="A5691" s="167" t="s">
        <v>1242</v>
      </c>
      <c r="B5691" s="163" t="s">
        <v>11931</v>
      </c>
      <c r="C5691" s="164" t="s">
        <v>11932</v>
      </c>
      <c r="D5691">
        <v>58.6</v>
      </c>
      <c r="E5691" s="4">
        <v>6074</v>
      </c>
      <c r="F5691">
        <f t="shared" si="176"/>
        <v>1</v>
      </c>
      <c r="G5691" s="6">
        <f t="shared" si="177"/>
        <v>1</v>
      </c>
      <c r="H5691" s="4">
        <f>E5691*G5691*Inputs!$B$4/SUMPRODUCT($E$5:$E$6785,$G$5:$G$6785)</f>
        <v>2805.6707228220639</v>
      </c>
    </row>
    <row r="5692" spans="1:8" x14ac:dyDescent="0.2">
      <c r="A5692" s="167" t="s">
        <v>1242</v>
      </c>
      <c r="B5692" s="163" t="s">
        <v>11933</v>
      </c>
      <c r="C5692" s="164" t="s">
        <v>11934</v>
      </c>
      <c r="D5692">
        <v>76.099999999999994</v>
      </c>
      <c r="E5692" s="4">
        <v>8888</v>
      </c>
      <c r="F5692">
        <f t="shared" si="176"/>
        <v>3</v>
      </c>
      <c r="G5692" s="6">
        <f t="shared" si="177"/>
        <v>1.4299489790507947</v>
      </c>
      <c r="H5692" s="4">
        <f>E5692*G5692*Inputs!$B$4/SUMPRODUCT($E$5:$E$6785,$G$5:$G$6785)</f>
        <v>5870.6542114711883</v>
      </c>
    </row>
    <row r="5693" spans="1:8" x14ac:dyDescent="0.2">
      <c r="A5693" s="167" t="s">
        <v>1242</v>
      </c>
      <c r="B5693" s="163" t="s">
        <v>11935</v>
      </c>
      <c r="C5693" s="164" t="s">
        <v>11936</v>
      </c>
      <c r="D5693">
        <v>60.8</v>
      </c>
      <c r="E5693" s="4">
        <v>8050</v>
      </c>
      <c r="F5693">
        <f t="shared" si="176"/>
        <v>1</v>
      </c>
      <c r="G5693" s="6">
        <f t="shared" si="177"/>
        <v>1</v>
      </c>
      <c r="H5693" s="4">
        <f>E5693*G5693*Inputs!$B$4/SUMPRODUCT($E$5:$E$6785,$G$5:$G$6785)</f>
        <v>3718.4144416723107</v>
      </c>
    </row>
    <row r="5694" spans="1:8" x14ac:dyDescent="0.2">
      <c r="A5694" s="167" t="s">
        <v>1242</v>
      </c>
      <c r="B5694" s="163" t="s">
        <v>11937</v>
      </c>
      <c r="C5694" s="164" t="s">
        <v>11938</v>
      </c>
      <c r="D5694">
        <v>96.3</v>
      </c>
      <c r="E5694" s="4">
        <v>5704</v>
      </c>
      <c r="F5694">
        <f t="shared" si="176"/>
        <v>4</v>
      </c>
      <c r="G5694" s="6">
        <f t="shared" si="177"/>
        <v>1.7099397688077311</v>
      </c>
      <c r="H5694" s="4">
        <f>E5694*G5694*Inputs!$B$4/SUMPRODUCT($E$5:$E$6785,$G$5:$G$6785)</f>
        <v>4505.2847234847741</v>
      </c>
    </row>
    <row r="5695" spans="1:8" x14ac:dyDescent="0.2">
      <c r="A5695" s="167" t="s">
        <v>1242</v>
      </c>
      <c r="B5695" s="163" t="s">
        <v>11939</v>
      </c>
      <c r="C5695" s="164" t="s">
        <v>11940</v>
      </c>
      <c r="D5695">
        <v>65.099999999999994</v>
      </c>
      <c r="E5695" s="4">
        <v>6761</v>
      </c>
      <c r="F5695">
        <f t="shared" si="176"/>
        <v>2</v>
      </c>
      <c r="G5695" s="6">
        <f t="shared" si="177"/>
        <v>1.195804741189294</v>
      </c>
      <c r="H5695" s="4">
        <f>E5695*G5695*Inputs!$B$4/SUMPRODUCT($E$5:$E$6785,$G$5:$G$6785)</f>
        <v>3734.5056400564545</v>
      </c>
    </row>
    <row r="5696" spans="1:8" x14ac:dyDescent="0.2">
      <c r="A5696" s="167" t="s">
        <v>1242</v>
      </c>
      <c r="B5696" s="163" t="s">
        <v>11941</v>
      </c>
      <c r="C5696" s="164" t="s">
        <v>11942</v>
      </c>
      <c r="D5696">
        <v>81.400000000000006</v>
      </c>
      <c r="E5696" s="4">
        <v>6527</v>
      </c>
      <c r="F5696">
        <f t="shared" si="176"/>
        <v>3</v>
      </c>
      <c r="G5696" s="6">
        <f t="shared" si="177"/>
        <v>1.4299489790507947</v>
      </c>
      <c r="H5696" s="4">
        <f>E5696*G5696*Inputs!$B$4/SUMPRODUCT($E$5:$E$6785,$G$5:$G$6785)</f>
        <v>4311.1791222178726</v>
      </c>
    </row>
    <row r="5697" spans="1:8" x14ac:dyDescent="0.2">
      <c r="A5697" s="167" t="s">
        <v>1242</v>
      </c>
      <c r="B5697" s="163" t="s">
        <v>11943</v>
      </c>
      <c r="C5697" s="164" t="s">
        <v>11944</v>
      </c>
      <c r="D5697">
        <v>83.1</v>
      </c>
      <c r="E5697" s="4">
        <v>8168</v>
      </c>
      <c r="F5697">
        <f t="shared" si="176"/>
        <v>3</v>
      </c>
      <c r="G5697" s="6">
        <f t="shared" si="177"/>
        <v>1.4299489790507947</v>
      </c>
      <c r="H5697" s="4">
        <f>E5697*G5697*Inputs!$B$4/SUMPRODUCT($E$5:$E$6785,$G$5:$G$6785)</f>
        <v>5395.0836632872051</v>
      </c>
    </row>
    <row r="5698" spans="1:8" x14ac:dyDescent="0.2">
      <c r="A5698" s="167" t="s">
        <v>1242</v>
      </c>
      <c r="B5698" s="163" t="s">
        <v>11945</v>
      </c>
      <c r="C5698" s="164" t="s">
        <v>11946</v>
      </c>
      <c r="D5698">
        <v>73.7</v>
      </c>
      <c r="E5698" s="4">
        <v>7766</v>
      </c>
      <c r="F5698">
        <f t="shared" si="176"/>
        <v>2</v>
      </c>
      <c r="G5698" s="6">
        <f t="shared" si="177"/>
        <v>1.195804741189294</v>
      </c>
      <c r="H5698" s="4">
        <f>E5698*G5698*Inputs!$B$4/SUMPRODUCT($E$5:$E$6785,$G$5:$G$6785)</f>
        <v>4289.6273924979178</v>
      </c>
    </row>
    <row r="5699" spans="1:8" x14ac:dyDescent="0.2">
      <c r="A5699" s="167" t="s">
        <v>1242</v>
      </c>
      <c r="B5699" s="163" t="s">
        <v>11947</v>
      </c>
      <c r="C5699" s="164" t="s">
        <v>11948</v>
      </c>
      <c r="D5699">
        <v>107.1</v>
      </c>
      <c r="E5699" s="4">
        <v>7206</v>
      </c>
      <c r="F5699">
        <f t="shared" si="176"/>
        <v>5</v>
      </c>
      <c r="G5699" s="6">
        <f t="shared" si="177"/>
        <v>2.0447540826884101</v>
      </c>
      <c r="H5699" s="4">
        <f>E5699*G5699*Inputs!$B$4/SUMPRODUCT($E$5:$E$6785,$G$5:$G$6785)</f>
        <v>6806.0832119218439</v>
      </c>
    </row>
    <row r="5700" spans="1:8" x14ac:dyDescent="0.2">
      <c r="A5700" s="167" t="s">
        <v>1242</v>
      </c>
      <c r="B5700" s="163" t="s">
        <v>11949</v>
      </c>
      <c r="C5700" s="164" t="s">
        <v>11950</v>
      </c>
      <c r="D5700">
        <v>128.1</v>
      </c>
      <c r="E5700" s="4">
        <v>5990</v>
      </c>
      <c r="F5700">
        <f t="shared" si="176"/>
        <v>7</v>
      </c>
      <c r="G5700" s="6">
        <f t="shared" si="177"/>
        <v>2.9238940129502371</v>
      </c>
      <c r="H5700" s="4">
        <f>E5700*G5700*Inputs!$B$4/SUMPRODUCT($E$5:$E$6785,$G$5:$G$6785)</f>
        <v>8090.0342664352129</v>
      </c>
    </row>
    <row r="5701" spans="1:8" x14ac:dyDescent="0.2">
      <c r="A5701" s="167" t="s">
        <v>1242</v>
      </c>
      <c r="B5701" s="163" t="s">
        <v>11951</v>
      </c>
      <c r="C5701" s="164" t="s">
        <v>11952</v>
      </c>
      <c r="D5701">
        <v>136.69999999999999</v>
      </c>
      <c r="E5701" s="4">
        <v>5989</v>
      </c>
      <c r="F5701">
        <f t="shared" si="176"/>
        <v>8</v>
      </c>
      <c r="G5701" s="6">
        <f t="shared" si="177"/>
        <v>3.4964063234208851</v>
      </c>
      <c r="H5701" s="4">
        <f>E5701*G5701*Inputs!$B$4/SUMPRODUCT($E$5:$E$6785,$G$5:$G$6785)</f>
        <v>9672.4862902284549</v>
      </c>
    </row>
    <row r="5702" spans="1:8" x14ac:dyDescent="0.2">
      <c r="A5702" s="167" t="s">
        <v>1242</v>
      </c>
      <c r="B5702" s="163" t="s">
        <v>11953</v>
      </c>
      <c r="C5702" s="164" t="s">
        <v>11954</v>
      </c>
      <c r="D5702">
        <v>105.5</v>
      </c>
      <c r="E5702" s="4">
        <v>5808</v>
      </c>
      <c r="F5702">
        <f t="shared" ref="F5702:F5765" si="178">VLOOKUP(D5702,$K$5:$L$15,2)</f>
        <v>5</v>
      </c>
      <c r="G5702" s="6">
        <f t="shared" ref="G5702:G5765" si="179">VLOOKUP(F5702,$L$5:$M$15,2,0)</f>
        <v>2.0447540826884101</v>
      </c>
      <c r="H5702" s="4">
        <f>E5702*G5702*Inputs!$B$4/SUMPRODUCT($E$5:$E$6785,$G$5:$G$6785)</f>
        <v>5485.6690667280136</v>
      </c>
    </row>
    <row r="5703" spans="1:8" x14ac:dyDescent="0.2">
      <c r="A5703" s="167" t="s">
        <v>1242</v>
      </c>
      <c r="B5703" s="163" t="s">
        <v>11955</v>
      </c>
      <c r="C5703" s="164" t="s">
        <v>11956</v>
      </c>
      <c r="D5703">
        <v>108.3</v>
      </c>
      <c r="E5703" s="4">
        <v>8699</v>
      </c>
      <c r="F5703">
        <f t="shared" si="178"/>
        <v>5</v>
      </c>
      <c r="G5703" s="6">
        <f t="shared" si="179"/>
        <v>2.0447540826884101</v>
      </c>
      <c r="H5703" s="4">
        <f>E5703*G5703*Inputs!$B$4/SUMPRODUCT($E$5:$E$6785,$G$5:$G$6785)</f>
        <v>8216.2250708448682</v>
      </c>
    </row>
    <row r="5704" spans="1:8" x14ac:dyDescent="0.2">
      <c r="A5704" s="167" t="s">
        <v>1242</v>
      </c>
      <c r="B5704" s="163" t="s">
        <v>11957</v>
      </c>
      <c r="C5704" s="164" t="s">
        <v>11958</v>
      </c>
      <c r="D5704">
        <v>81.3</v>
      </c>
      <c r="E5704" s="4">
        <v>8930</v>
      </c>
      <c r="F5704">
        <f t="shared" si="178"/>
        <v>3</v>
      </c>
      <c r="G5704" s="6">
        <f t="shared" si="179"/>
        <v>1.4299489790507947</v>
      </c>
      <c r="H5704" s="4">
        <f>E5704*G5704*Inputs!$B$4/SUMPRODUCT($E$5:$E$6785,$G$5:$G$6785)</f>
        <v>5898.3958267819226</v>
      </c>
    </row>
    <row r="5705" spans="1:8" x14ac:dyDescent="0.2">
      <c r="A5705" s="167" t="s">
        <v>1242</v>
      </c>
      <c r="B5705" s="163" t="s">
        <v>11959</v>
      </c>
      <c r="C5705" s="164" t="s">
        <v>11960</v>
      </c>
      <c r="D5705">
        <v>92.4</v>
      </c>
      <c r="E5705" s="4">
        <v>10650</v>
      </c>
      <c r="F5705">
        <f t="shared" si="178"/>
        <v>4</v>
      </c>
      <c r="G5705" s="6">
        <f t="shared" si="179"/>
        <v>1.7099397688077311</v>
      </c>
      <c r="H5705" s="4">
        <f>E5705*G5705*Inputs!$B$4/SUMPRODUCT($E$5:$E$6785,$G$5:$G$6785)</f>
        <v>8411.8657617659283</v>
      </c>
    </row>
    <row r="5706" spans="1:8" x14ac:dyDescent="0.2">
      <c r="A5706" s="167" t="s">
        <v>11963</v>
      </c>
      <c r="B5706" s="163" t="s">
        <v>11961</v>
      </c>
      <c r="C5706" s="164" t="s">
        <v>11962</v>
      </c>
      <c r="D5706">
        <v>77.900000000000006</v>
      </c>
      <c r="E5706" s="4">
        <v>6442</v>
      </c>
      <c r="F5706">
        <f t="shared" si="178"/>
        <v>3</v>
      </c>
      <c r="G5706" s="6">
        <f t="shared" si="179"/>
        <v>1.4299489790507947</v>
      </c>
      <c r="H5706" s="4">
        <f>E5706*G5706*Inputs!$B$4/SUMPRODUCT($E$5:$E$6785,$G$5:$G$6785)</f>
        <v>4255.0353769461526</v>
      </c>
    </row>
    <row r="5707" spans="1:8" x14ac:dyDescent="0.2">
      <c r="A5707" s="167" t="s">
        <v>11963</v>
      </c>
      <c r="B5707" s="163" t="s">
        <v>11964</v>
      </c>
      <c r="C5707" s="164" t="s">
        <v>11965</v>
      </c>
      <c r="D5707">
        <v>107.4</v>
      </c>
      <c r="E5707" s="4">
        <v>6821</v>
      </c>
      <c r="F5707">
        <f t="shared" si="178"/>
        <v>5</v>
      </c>
      <c r="G5707" s="6">
        <f t="shared" si="179"/>
        <v>2.0447540826884101</v>
      </c>
      <c r="H5707" s="4">
        <f>E5707*G5707*Inputs!$B$4/SUMPRODUCT($E$5:$E$6785,$G$5:$G$6785)</f>
        <v>6442.4498457561604</v>
      </c>
    </row>
    <row r="5708" spans="1:8" x14ac:dyDescent="0.2">
      <c r="A5708" s="167" t="s">
        <v>11963</v>
      </c>
      <c r="B5708" s="163" t="s">
        <v>11966</v>
      </c>
      <c r="C5708" s="164" t="s">
        <v>11967</v>
      </c>
      <c r="D5708">
        <v>97</v>
      </c>
      <c r="E5708" s="4">
        <v>12274</v>
      </c>
      <c r="F5708">
        <f t="shared" si="178"/>
        <v>4</v>
      </c>
      <c r="G5708" s="6">
        <f t="shared" si="179"/>
        <v>1.7099397688077311</v>
      </c>
      <c r="H5708" s="4">
        <f>E5708*G5708*Inputs!$B$4/SUMPRODUCT($E$5:$E$6785,$G$5:$G$6785)</f>
        <v>9694.5765596164292</v>
      </c>
    </row>
    <row r="5709" spans="1:8" x14ac:dyDescent="0.2">
      <c r="A5709" s="167" t="s">
        <v>11963</v>
      </c>
      <c r="B5709" s="163" t="s">
        <v>11968</v>
      </c>
      <c r="C5709" s="164" t="s">
        <v>11969</v>
      </c>
      <c r="D5709">
        <v>71</v>
      </c>
      <c r="E5709" s="4">
        <v>7220</v>
      </c>
      <c r="F5709">
        <f t="shared" si="178"/>
        <v>2</v>
      </c>
      <c r="G5709" s="6">
        <f t="shared" si="179"/>
        <v>1.195804741189294</v>
      </c>
      <c r="H5709" s="4">
        <f>E5709*G5709*Inputs!$B$4/SUMPRODUCT($E$5:$E$6785,$G$5:$G$6785)</f>
        <v>3988.0388583356903</v>
      </c>
    </row>
    <row r="5710" spans="1:8" x14ac:dyDescent="0.2">
      <c r="A5710" s="167" t="s">
        <v>11963</v>
      </c>
      <c r="B5710" s="163" t="s">
        <v>11970</v>
      </c>
      <c r="C5710" s="164" t="s">
        <v>11971</v>
      </c>
      <c r="D5710">
        <v>119.6</v>
      </c>
      <c r="E5710" s="4">
        <v>9231</v>
      </c>
      <c r="F5710">
        <f t="shared" si="178"/>
        <v>6</v>
      </c>
      <c r="G5710" s="6">
        <f t="shared" si="179"/>
        <v>2.4451266266449672</v>
      </c>
      <c r="H5710" s="4">
        <f>E5710*G5710*Inputs!$B$4/SUMPRODUCT($E$5:$E$6785,$G$5:$G$6785)</f>
        <v>10425.863117157936</v>
      </c>
    </row>
    <row r="5711" spans="1:8" x14ac:dyDescent="0.2">
      <c r="A5711" s="167" t="s">
        <v>11963</v>
      </c>
      <c r="B5711" s="163" t="s">
        <v>11972</v>
      </c>
      <c r="C5711" s="164" t="s">
        <v>11973</v>
      </c>
      <c r="D5711">
        <v>80.099999999999994</v>
      </c>
      <c r="E5711" s="4">
        <v>6779</v>
      </c>
      <c r="F5711">
        <f t="shared" si="178"/>
        <v>3</v>
      </c>
      <c r="G5711" s="6">
        <f t="shared" si="179"/>
        <v>1.4299489790507947</v>
      </c>
      <c r="H5711" s="4">
        <f>E5711*G5711*Inputs!$B$4/SUMPRODUCT($E$5:$E$6785,$G$5:$G$6785)</f>
        <v>4477.6288140822671</v>
      </c>
    </row>
    <row r="5712" spans="1:8" x14ac:dyDescent="0.2">
      <c r="A5712" s="167" t="s">
        <v>11963</v>
      </c>
      <c r="B5712" s="163" t="s">
        <v>11974</v>
      </c>
      <c r="C5712" s="164" t="s">
        <v>11034</v>
      </c>
      <c r="D5712">
        <v>71.099999999999994</v>
      </c>
      <c r="E5712" s="4">
        <v>10110</v>
      </c>
      <c r="F5712">
        <f t="shared" si="178"/>
        <v>2</v>
      </c>
      <c r="G5712" s="6">
        <f t="shared" si="179"/>
        <v>1.195804741189294</v>
      </c>
      <c r="H5712" s="4">
        <f>E5712*G5712*Inputs!$B$4/SUMPRODUCT($E$5:$E$6785,$G$5:$G$6785)</f>
        <v>5584.3591215753222</v>
      </c>
    </row>
    <row r="5713" spans="1:8" x14ac:dyDescent="0.2">
      <c r="A5713" s="167" t="s">
        <v>11963</v>
      </c>
      <c r="B5713" s="163" t="s">
        <v>11035</v>
      </c>
      <c r="C5713" s="164" t="s">
        <v>11036</v>
      </c>
      <c r="D5713">
        <v>191.8</v>
      </c>
      <c r="E5713" s="4">
        <v>6687</v>
      </c>
      <c r="F5713">
        <f t="shared" si="178"/>
        <v>10</v>
      </c>
      <c r="G5713" s="6">
        <f t="shared" si="179"/>
        <v>4.9996826525224378</v>
      </c>
      <c r="H5713" s="4">
        <f>E5713*G5713*Inputs!$B$4/SUMPRODUCT($E$5:$E$6785,$G$5:$G$6785)</f>
        <v>15443.142360301168</v>
      </c>
    </row>
    <row r="5714" spans="1:8" x14ac:dyDescent="0.2">
      <c r="A5714" s="167" t="s">
        <v>11963</v>
      </c>
      <c r="B5714" s="163" t="s">
        <v>11037</v>
      </c>
      <c r="C5714" s="164" t="s">
        <v>11979</v>
      </c>
      <c r="D5714">
        <v>146.19999999999999</v>
      </c>
      <c r="E5714" s="4">
        <v>8179</v>
      </c>
      <c r="F5714">
        <f t="shared" si="178"/>
        <v>8</v>
      </c>
      <c r="G5714" s="6">
        <f t="shared" si="179"/>
        <v>3.4964063234208851</v>
      </c>
      <c r="H5714" s="4">
        <f>E5714*G5714*Inputs!$B$4/SUMPRODUCT($E$5:$E$6785,$G$5:$G$6785)</f>
        <v>13209.428179625735</v>
      </c>
    </row>
    <row r="5715" spans="1:8" x14ac:dyDescent="0.2">
      <c r="A5715" s="167" t="s">
        <v>11963</v>
      </c>
      <c r="B5715" s="163" t="s">
        <v>11980</v>
      </c>
      <c r="C5715" s="164" t="s">
        <v>11981</v>
      </c>
      <c r="D5715">
        <v>127.2</v>
      </c>
      <c r="E5715" s="4">
        <v>8147</v>
      </c>
      <c r="F5715">
        <f t="shared" si="178"/>
        <v>7</v>
      </c>
      <c r="G5715" s="6">
        <f t="shared" si="179"/>
        <v>2.9238940129502371</v>
      </c>
      <c r="H5715" s="4">
        <f>E5715*G5715*Inputs!$B$4/SUMPRODUCT($E$5:$E$6785,$G$5:$G$6785)</f>
        <v>11003.256956368563</v>
      </c>
    </row>
    <row r="5716" spans="1:8" x14ac:dyDescent="0.2">
      <c r="A5716" s="167" t="s">
        <v>11963</v>
      </c>
      <c r="B5716" s="163" t="s">
        <v>11982</v>
      </c>
      <c r="C5716" s="164" t="s">
        <v>11983</v>
      </c>
      <c r="D5716">
        <v>105.6</v>
      </c>
      <c r="E5716" s="4">
        <v>6781</v>
      </c>
      <c r="F5716">
        <f t="shared" si="178"/>
        <v>5</v>
      </c>
      <c r="G5716" s="6">
        <f t="shared" si="179"/>
        <v>2.0447540826884101</v>
      </c>
      <c r="H5716" s="4">
        <f>E5716*G5716*Inputs!$B$4/SUMPRODUCT($E$5:$E$6785,$G$5:$G$6785)</f>
        <v>6404.6697557649204</v>
      </c>
    </row>
    <row r="5717" spans="1:8" x14ac:dyDescent="0.2">
      <c r="A5717" s="167" t="s">
        <v>11963</v>
      </c>
      <c r="B5717" s="163" t="s">
        <v>11984</v>
      </c>
      <c r="C5717" s="164" t="s">
        <v>11985</v>
      </c>
      <c r="D5717">
        <v>67.599999999999994</v>
      </c>
      <c r="E5717" s="4">
        <v>6585</v>
      </c>
      <c r="F5717">
        <f t="shared" si="178"/>
        <v>2</v>
      </c>
      <c r="G5717" s="6">
        <f t="shared" si="179"/>
        <v>1.195804741189294</v>
      </c>
      <c r="H5717" s="4">
        <f>E5717*G5717*Inputs!$B$4/SUMPRODUCT($E$5:$E$6785,$G$5:$G$6785)</f>
        <v>3637.2902883851134</v>
      </c>
    </row>
    <row r="5718" spans="1:8" x14ac:dyDescent="0.2">
      <c r="A5718" s="167" t="s">
        <v>11963</v>
      </c>
      <c r="B5718" s="163" t="s">
        <v>11986</v>
      </c>
      <c r="C5718" s="164" t="s">
        <v>11987</v>
      </c>
      <c r="D5718">
        <v>47.3</v>
      </c>
      <c r="E5718" s="4">
        <v>5643</v>
      </c>
      <c r="F5718">
        <f t="shared" si="178"/>
        <v>1</v>
      </c>
      <c r="G5718" s="6">
        <f t="shared" si="179"/>
        <v>1</v>
      </c>
      <c r="H5718" s="4">
        <f>E5718*G5718*Inputs!$B$4/SUMPRODUCT($E$5:$E$6785,$G$5:$G$6785)</f>
        <v>2606.585427870416</v>
      </c>
    </row>
    <row r="5719" spans="1:8" x14ac:dyDescent="0.2">
      <c r="A5719" s="167" t="s">
        <v>11963</v>
      </c>
      <c r="B5719" s="163" t="s">
        <v>11988</v>
      </c>
      <c r="C5719" s="164" t="s">
        <v>11989</v>
      </c>
      <c r="D5719">
        <v>133.5</v>
      </c>
      <c r="E5719" s="4">
        <v>8717</v>
      </c>
      <c r="F5719">
        <f t="shared" si="178"/>
        <v>7</v>
      </c>
      <c r="G5719" s="6">
        <f t="shared" si="179"/>
        <v>2.9238940129502371</v>
      </c>
      <c r="H5719" s="4">
        <f>E5719*G5719*Inputs!$B$4/SUMPRODUCT($E$5:$E$6785,$G$5:$G$6785)</f>
        <v>11773.093272206304</v>
      </c>
    </row>
    <row r="5720" spans="1:8" x14ac:dyDescent="0.2">
      <c r="A5720" s="167" t="s">
        <v>11963</v>
      </c>
      <c r="B5720" s="163" t="s">
        <v>11990</v>
      </c>
      <c r="C5720" s="164" t="s">
        <v>11991</v>
      </c>
      <c r="D5720">
        <v>114.3</v>
      </c>
      <c r="E5720" s="4">
        <v>8889</v>
      </c>
      <c r="F5720">
        <f t="shared" si="178"/>
        <v>6</v>
      </c>
      <c r="G5720" s="6">
        <f t="shared" si="179"/>
        <v>2.4451266266449672</v>
      </c>
      <c r="H5720" s="4">
        <f>E5720*G5720*Inputs!$B$4/SUMPRODUCT($E$5:$E$6785,$G$5:$G$6785)</f>
        <v>10039.594545381531</v>
      </c>
    </row>
    <row r="5721" spans="1:8" x14ac:dyDescent="0.2">
      <c r="A5721" s="167" t="s">
        <v>11963</v>
      </c>
      <c r="B5721" s="163" t="s">
        <v>11992</v>
      </c>
      <c r="C5721" s="164" t="s">
        <v>11993</v>
      </c>
      <c r="D5721">
        <v>93.6</v>
      </c>
      <c r="E5721" s="4">
        <v>7823</v>
      </c>
      <c r="F5721">
        <f t="shared" si="178"/>
        <v>4</v>
      </c>
      <c r="G5721" s="6">
        <f t="shared" si="179"/>
        <v>1.7099397688077311</v>
      </c>
      <c r="H5721" s="4">
        <f>E5721*G5721*Inputs!$B$4/SUMPRODUCT($E$5:$E$6785,$G$5:$G$6785)</f>
        <v>6178.9695637835539</v>
      </c>
    </row>
    <row r="5722" spans="1:8" x14ac:dyDescent="0.2">
      <c r="A5722" s="167" t="s">
        <v>11963</v>
      </c>
      <c r="B5722" s="163" t="s">
        <v>11994</v>
      </c>
      <c r="C5722" s="164" t="s">
        <v>12634</v>
      </c>
      <c r="D5722">
        <v>87.9</v>
      </c>
      <c r="E5722" s="4">
        <v>6539</v>
      </c>
      <c r="F5722">
        <f t="shared" si="178"/>
        <v>4</v>
      </c>
      <c r="G5722" s="6">
        <f t="shared" si="179"/>
        <v>1.7099397688077311</v>
      </c>
      <c r="H5722" s="4">
        <f>E5722*G5722*Inputs!$B$4/SUMPRODUCT($E$5:$E$6785,$G$5:$G$6785)</f>
        <v>5164.8065930692392</v>
      </c>
    </row>
    <row r="5723" spans="1:8" x14ac:dyDescent="0.2">
      <c r="A5723" s="167" t="s">
        <v>11963</v>
      </c>
      <c r="B5723" s="163" t="s">
        <v>12635</v>
      </c>
      <c r="C5723" s="164" t="s">
        <v>12630</v>
      </c>
      <c r="D5723">
        <v>114.6</v>
      </c>
      <c r="E5723" s="4">
        <v>7073</v>
      </c>
      <c r="F5723">
        <f t="shared" si="178"/>
        <v>6</v>
      </c>
      <c r="G5723" s="6">
        <f t="shared" si="179"/>
        <v>2.4451266266449672</v>
      </c>
      <c r="H5723" s="4">
        <f>E5723*G5723*Inputs!$B$4/SUMPRODUCT($E$5:$E$6785,$G$5:$G$6785)</f>
        <v>7988.5310180541765</v>
      </c>
    </row>
    <row r="5724" spans="1:8" x14ac:dyDescent="0.2">
      <c r="A5724" s="167" t="s">
        <v>11963</v>
      </c>
      <c r="B5724" s="163" t="s">
        <v>12631</v>
      </c>
      <c r="C5724" s="164" t="s">
        <v>12632</v>
      </c>
      <c r="D5724">
        <v>110</v>
      </c>
      <c r="E5724" s="4">
        <v>12008</v>
      </c>
      <c r="F5724">
        <f t="shared" si="178"/>
        <v>5</v>
      </c>
      <c r="G5724" s="6">
        <f t="shared" si="179"/>
        <v>2.0447540826884101</v>
      </c>
      <c r="H5724" s="4">
        <f>E5724*G5724*Inputs!$B$4/SUMPRODUCT($E$5:$E$6785,$G$5:$G$6785)</f>
        <v>11341.583015370177</v>
      </c>
    </row>
    <row r="5725" spans="1:8" x14ac:dyDescent="0.2">
      <c r="A5725" s="167" t="s">
        <v>11963</v>
      </c>
      <c r="B5725" s="163" t="s">
        <v>12633</v>
      </c>
      <c r="C5725" s="164" t="s">
        <v>12605</v>
      </c>
      <c r="D5725">
        <v>110.8</v>
      </c>
      <c r="E5725" s="4">
        <v>5136</v>
      </c>
      <c r="F5725">
        <f t="shared" si="178"/>
        <v>5</v>
      </c>
      <c r="G5725" s="6">
        <f t="shared" si="179"/>
        <v>2.0447540826884101</v>
      </c>
      <c r="H5725" s="4">
        <f>E5725*G5725*Inputs!$B$4/SUMPRODUCT($E$5:$E$6785,$G$5:$G$6785)</f>
        <v>4850.9635548751858</v>
      </c>
    </row>
    <row r="5726" spans="1:8" x14ac:dyDescent="0.2">
      <c r="A5726" s="167" t="s">
        <v>11963</v>
      </c>
      <c r="B5726" s="163" t="s">
        <v>12606</v>
      </c>
      <c r="C5726" s="164" t="s">
        <v>12607</v>
      </c>
      <c r="D5726">
        <v>65.8</v>
      </c>
      <c r="E5726" s="4">
        <v>7310</v>
      </c>
      <c r="F5726">
        <f t="shared" si="178"/>
        <v>2</v>
      </c>
      <c r="G5726" s="6">
        <f t="shared" si="179"/>
        <v>1.195804741189294</v>
      </c>
      <c r="H5726" s="4">
        <f>E5726*G5726*Inputs!$B$4/SUMPRODUCT($E$5:$E$6785,$G$5:$G$6785)</f>
        <v>4037.7512540767166</v>
      </c>
    </row>
    <row r="5727" spans="1:8" x14ac:dyDescent="0.2">
      <c r="A5727" s="167" t="s">
        <v>11963</v>
      </c>
      <c r="B5727" s="163" t="s">
        <v>12608</v>
      </c>
      <c r="C5727" s="164" t="s">
        <v>12609</v>
      </c>
      <c r="D5727">
        <v>125.7</v>
      </c>
      <c r="E5727" s="4">
        <v>6147</v>
      </c>
      <c r="F5727">
        <f t="shared" si="178"/>
        <v>7</v>
      </c>
      <c r="G5727" s="6">
        <f t="shared" si="179"/>
        <v>2.9238940129502371</v>
      </c>
      <c r="H5727" s="4">
        <f>E5727*G5727*Inputs!$B$4/SUMPRODUCT($E$5:$E$6785,$G$5:$G$6785)</f>
        <v>8302.0769007975396</v>
      </c>
    </row>
    <row r="5728" spans="1:8" x14ac:dyDescent="0.2">
      <c r="A5728" s="167" t="s">
        <v>11963</v>
      </c>
      <c r="B5728" s="163" t="s">
        <v>12610</v>
      </c>
      <c r="C5728" s="164" t="s">
        <v>12611</v>
      </c>
      <c r="D5728">
        <v>51.7</v>
      </c>
      <c r="E5728" s="4">
        <v>6038</v>
      </c>
      <c r="F5728">
        <f t="shared" si="178"/>
        <v>1</v>
      </c>
      <c r="G5728" s="6">
        <f t="shared" si="179"/>
        <v>1</v>
      </c>
      <c r="H5728" s="4">
        <f>E5728*G5728*Inputs!$B$4/SUMPRODUCT($E$5:$E$6785,$G$5:$G$6785)</f>
        <v>2789.0417886729706</v>
      </c>
    </row>
    <row r="5729" spans="1:8" x14ac:dyDescent="0.2">
      <c r="A5729" s="167" t="s">
        <v>11963</v>
      </c>
      <c r="B5729" s="163" t="s">
        <v>7232</v>
      </c>
      <c r="C5729" s="164" t="s">
        <v>7233</v>
      </c>
      <c r="D5729">
        <v>63.4</v>
      </c>
      <c r="E5729" s="4">
        <v>6371</v>
      </c>
      <c r="F5729">
        <f t="shared" si="178"/>
        <v>2</v>
      </c>
      <c r="G5729" s="6">
        <f t="shared" si="179"/>
        <v>1.195804741189294</v>
      </c>
      <c r="H5729" s="4">
        <f>E5729*G5729*Inputs!$B$4/SUMPRODUCT($E$5:$E$6785,$G$5:$G$6785)</f>
        <v>3519.0852585120056</v>
      </c>
    </row>
    <row r="5730" spans="1:8" x14ac:dyDescent="0.2">
      <c r="A5730" s="167" t="s">
        <v>11963</v>
      </c>
      <c r="B5730" s="163" t="s">
        <v>7234</v>
      </c>
      <c r="C5730" s="164" t="s">
        <v>7235</v>
      </c>
      <c r="D5730">
        <v>61.3</v>
      </c>
      <c r="E5730" s="4">
        <v>7548</v>
      </c>
      <c r="F5730">
        <f t="shared" si="178"/>
        <v>1</v>
      </c>
      <c r="G5730" s="6">
        <f t="shared" si="179"/>
        <v>1</v>
      </c>
      <c r="H5730" s="4">
        <f>E5730*G5730*Inputs!$B$4/SUMPRODUCT($E$5:$E$6785,$G$5:$G$6785)</f>
        <v>3486.5331932599506</v>
      </c>
    </row>
    <row r="5731" spans="1:8" x14ac:dyDescent="0.2">
      <c r="A5731" s="167" t="s">
        <v>11963</v>
      </c>
      <c r="B5731" s="163" t="s">
        <v>7236</v>
      </c>
      <c r="C5731" s="164" t="s">
        <v>7237</v>
      </c>
      <c r="D5731">
        <v>73.599999999999994</v>
      </c>
      <c r="E5731" s="4">
        <v>6327</v>
      </c>
      <c r="F5731">
        <f t="shared" si="178"/>
        <v>2</v>
      </c>
      <c r="G5731" s="6">
        <f t="shared" si="179"/>
        <v>1.195804741189294</v>
      </c>
      <c r="H5731" s="4">
        <f>E5731*G5731*Inputs!$B$4/SUMPRODUCT($E$5:$E$6785,$G$5:$G$6785)</f>
        <v>3494.7814205941704</v>
      </c>
    </row>
    <row r="5732" spans="1:8" x14ac:dyDescent="0.2">
      <c r="A5732" s="167" t="s">
        <v>11963</v>
      </c>
      <c r="B5732" s="163" t="s">
        <v>7238</v>
      </c>
      <c r="C5732" s="164" t="s">
        <v>7239</v>
      </c>
      <c r="D5732">
        <v>87</v>
      </c>
      <c r="E5732" s="4">
        <v>7058</v>
      </c>
      <c r="F5732">
        <f t="shared" si="178"/>
        <v>4</v>
      </c>
      <c r="G5732" s="6">
        <f t="shared" si="179"/>
        <v>1.7099397688077311</v>
      </c>
      <c r="H5732" s="4">
        <f>E5732*G5732*Inputs!$B$4/SUMPRODUCT($E$5:$E$6785,$G$5:$G$6785)</f>
        <v>5574.7369527271276</v>
      </c>
    </row>
    <row r="5733" spans="1:8" x14ac:dyDescent="0.2">
      <c r="A5733" s="167" t="s">
        <v>11963</v>
      </c>
      <c r="B5733" s="163" t="s">
        <v>7240</v>
      </c>
      <c r="C5733" s="164" t="s">
        <v>7241</v>
      </c>
      <c r="D5733">
        <v>66</v>
      </c>
      <c r="E5733" s="4">
        <v>5562</v>
      </c>
      <c r="F5733">
        <f t="shared" si="178"/>
        <v>2</v>
      </c>
      <c r="G5733" s="6">
        <f t="shared" si="179"/>
        <v>1.195804741189294</v>
      </c>
      <c r="H5733" s="4">
        <f>E5733*G5733*Inputs!$B$4/SUMPRODUCT($E$5:$E$6785,$G$5:$G$6785)</f>
        <v>3072.226056795444</v>
      </c>
    </row>
    <row r="5734" spans="1:8" x14ac:dyDescent="0.2">
      <c r="A5734" s="167" t="s">
        <v>11963</v>
      </c>
      <c r="B5734" s="163" t="s">
        <v>7242</v>
      </c>
      <c r="C5734" s="164" t="s">
        <v>7243</v>
      </c>
      <c r="D5734">
        <v>86.1</v>
      </c>
      <c r="E5734" s="4">
        <v>12640</v>
      </c>
      <c r="F5734">
        <f t="shared" si="178"/>
        <v>3</v>
      </c>
      <c r="G5734" s="6">
        <f t="shared" si="179"/>
        <v>1.4299489790507947</v>
      </c>
      <c r="H5734" s="4">
        <f>E5734*G5734*Inputs!$B$4/SUMPRODUCT($E$5:$E$6785,$G$5:$G$6785)</f>
        <v>8348.9051792299542</v>
      </c>
    </row>
    <row r="5735" spans="1:8" x14ac:dyDescent="0.2">
      <c r="A5735" s="167" t="s">
        <v>11963</v>
      </c>
      <c r="B5735" s="163" t="s">
        <v>7165</v>
      </c>
      <c r="C5735" s="164" t="s">
        <v>7166</v>
      </c>
      <c r="D5735">
        <v>106.8</v>
      </c>
      <c r="E5735" s="4">
        <v>10838</v>
      </c>
      <c r="F5735">
        <f t="shared" si="178"/>
        <v>5</v>
      </c>
      <c r="G5735" s="6">
        <f t="shared" si="179"/>
        <v>2.0447540826884101</v>
      </c>
      <c r="H5735" s="4">
        <f>E5735*G5735*Inputs!$B$4/SUMPRODUCT($E$5:$E$6785,$G$5:$G$6785)</f>
        <v>10236.515383126414</v>
      </c>
    </row>
    <row r="5736" spans="1:8" x14ac:dyDescent="0.2">
      <c r="A5736" s="167" t="s">
        <v>11963</v>
      </c>
      <c r="B5736" s="163" t="s">
        <v>7167</v>
      </c>
      <c r="C5736" s="164" t="s">
        <v>7168</v>
      </c>
      <c r="D5736">
        <v>81</v>
      </c>
      <c r="E5736" s="4">
        <v>8897</v>
      </c>
      <c r="F5736">
        <f t="shared" si="178"/>
        <v>3</v>
      </c>
      <c r="G5736" s="6">
        <f t="shared" si="179"/>
        <v>1.4299489790507947</v>
      </c>
      <c r="H5736" s="4">
        <f>E5736*G5736*Inputs!$B$4/SUMPRODUCT($E$5:$E$6785,$G$5:$G$6785)</f>
        <v>5876.5988433234897</v>
      </c>
    </row>
    <row r="5737" spans="1:8" x14ac:dyDescent="0.2">
      <c r="A5737" s="167" t="s">
        <v>11963</v>
      </c>
      <c r="B5737" s="163" t="s">
        <v>7169</v>
      </c>
      <c r="C5737" s="164" t="s">
        <v>7170</v>
      </c>
      <c r="D5737">
        <v>82.6</v>
      </c>
      <c r="E5737" s="4">
        <v>8012</v>
      </c>
      <c r="F5737">
        <f t="shared" si="178"/>
        <v>3</v>
      </c>
      <c r="G5737" s="6">
        <f t="shared" si="179"/>
        <v>1.4299489790507947</v>
      </c>
      <c r="H5737" s="4">
        <f>E5737*G5737*Inputs!$B$4/SUMPRODUCT($E$5:$E$6785,$G$5:$G$6785)</f>
        <v>5292.0433778473416</v>
      </c>
    </row>
    <row r="5738" spans="1:8" x14ac:dyDescent="0.2">
      <c r="A5738" s="167" t="s">
        <v>11963</v>
      </c>
      <c r="B5738" s="163" t="s">
        <v>7171</v>
      </c>
      <c r="C5738" s="164" t="s">
        <v>7172</v>
      </c>
      <c r="D5738">
        <v>133.9</v>
      </c>
      <c r="E5738" s="4">
        <v>5882</v>
      </c>
      <c r="F5738">
        <f t="shared" si="178"/>
        <v>7</v>
      </c>
      <c r="G5738" s="6">
        <f t="shared" si="179"/>
        <v>2.9238940129502371</v>
      </c>
      <c r="H5738" s="4">
        <f>E5738*G5738*Inputs!$B$4/SUMPRODUCT($E$5:$E$6785,$G$5:$G$6785)</f>
        <v>7944.1705434343785</v>
      </c>
    </row>
    <row r="5739" spans="1:8" x14ac:dyDescent="0.2">
      <c r="A5739" s="167" t="s">
        <v>11963</v>
      </c>
      <c r="B5739" s="163" t="s">
        <v>7173</v>
      </c>
      <c r="C5739" s="164" t="s">
        <v>7174</v>
      </c>
      <c r="D5739">
        <v>135.19999999999999</v>
      </c>
      <c r="E5739" s="4">
        <v>7700</v>
      </c>
      <c r="F5739">
        <f t="shared" si="178"/>
        <v>7</v>
      </c>
      <c r="G5739" s="6">
        <f t="shared" si="179"/>
        <v>2.9238940129502371</v>
      </c>
      <c r="H5739" s="4">
        <f>E5739*G5739*Inputs!$B$4/SUMPRODUCT($E$5:$E$6785,$G$5:$G$6785)</f>
        <v>10399.54321394844</v>
      </c>
    </row>
    <row r="5740" spans="1:8" x14ac:dyDescent="0.2">
      <c r="A5740" s="167" t="s">
        <v>11963</v>
      </c>
      <c r="B5740" s="163" t="s">
        <v>7175</v>
      </c>
      <c r="C5740" s="164" t="s">
        <v>7176</v>
      </c>
      <c r="D5740">
        <v>137.80000000000001</v>
      </c>
      <c r="E5740" s="4">
        <v>7294</v>
      </c>
      <c r="F5740">
        <f t="shared" si="178"/>
        <v>8</v>
      </c>
      <c r="G5740" s="6">
        <f t="shared" si="179"/>
        <v>3.4964063234208851</v>
      </c>
      <c r="H5740" s="4">
        <f>E5740*G5740*Inputs!$B$4/SUMPRODUCT($E$5:$E$6785,$G$5:$G$6785)</f>
        <v>11780.116046239162</v>
      </c>
    </row>
    <row r="5741" spans="1:8" x14ac:dyDescent="0.2">
      <c r="A5741" s="167" t="s">
        <v>11963</v>
      </c>
      <c r="B5741" s="163" t="s">
        <v>7177</v>
      </c>
      <c r="C5741" s="164" t="s">
        <v>7178</v>
      </c>
      <c r="D5741">
        <v>118.1</v>
      </c>
      <c r="E5741" s="4">
        <v>7418</v>
      </c>
      <c r="F5741">
        <f t="shared" si="178"/>
        <v>6</v>
      </c>
      <c r="G5741" s="6">
        <f t="shared" si="179"/>
        <v>2.4451266266449672</v>
      </c>
      <c r="H5741" s="4">
        <f>E5741*G5741*Inputs!$B$4/SUMPRODUCT($E$5:$E$6785,$G$5:$G$6785)</f>
        <v>8378.1879106356391</v>
      </c>
    </row>
    <row r="5742" spans="1:8" x14ac:dyDescent="0.2">
      <c r="A5742" s="167" t="s">
        <v>11963</v>
      </c>
      <c r="B5742" s="163" t="s">
        <v>7179</v>
      </c>
      <c r="C5742" s="164" t="s">
        <v>7180</v>
      </c>
      <c r="D5742">
        <v>85.5</v>
      </c>
      <c r="E5742" s="4">
        <v>5266</v>
      </c>
      <c r="F5742">
        <f t="shared" si="178"/>
        <v>3</v>
      </c>
      <c r="G5742" s="6">
        <f t="shared" si="179"/>
        <v>1.4299489790507947</v>
      </c>
      <c r="H5742" s="4">
        <f>E5742*G5742*Inputs!$B$4/SUMPRODUCT($E$5:$E$6785,$G$5:$G$6785)</f>
        <v>3478.2701482456437</v>
      </c>
    </row>
    <row r="5743" spans="1:8" x14ac:dyDescent="0.2">
      <c r="A5743" s="167" t="s">
        <v>11963</v>
      </c>
      <c r="B5743" s="163" t="s">
        <v>7181</v>
      </c>
      <c r="C5743" s="164" t="s">
        <v>7182</v>
      </c>
      <c r="D5743">
        <v>105.7</v>
      </c>
      <c r="E5743" s="4">
        <v>9745</v>
      </c>
      <c r="F5743">
        <f t="shared" si="178"/>
        <v>5</v>
      </c>
      <c r="G5743" s="6">
        <f t="shared" si="179"/>
        <v>2.0447540826884101</v>
      </c>
      <c r="H5743" s="4">
        <f>E5743*G5743*Inputs!$B$4/SUMPRODUCT($E$5:$E$6785,$G$5:$G$6785)</f>
        <v>9204.1744241157885</v>
      </c>
    </row>
    <row r="5744" spans="1:8" x14ac:dyDescent="0.2">
      <c r="A5744" s="167" t="s">
        <v>11963</v>
      </c>
      <c r="B5744" s="163" t="s">
        <v>7183</v>
      </c>
      <c r="C5744" s="164" t="s">
        <v>7184</v>
      </c>
      <c r="D5744">
        <v>139.4</v>
      </c>
      <c r="E5744" s="4">
        <v>10239</v>
      </c>
      <c r="F5744">
        <f t="shared" si="178"/>
        <v>8</v>
      </c>
      <c r="G5744" s="6">
        <f t="shared" si="179"/>
        <v>3.4964063234208851</v>
      </c>
      <c r="H5744" s="4">
        <f>E5744*G5744*Inputs!$B$4/SUMPRODUCT($E$5:$E$6785,$G$5:$G$6785)</f>
        <v>16536.414614401259</v>
      </c>
    </row>
    <row r="5745" spans="1:8" x14ac:dyDescent="0.2">
      <c r="A5745" s="167" t="s">
        <v>11963</v>
      </c>
      <c r="B5745" s="163" t="s">
        <v>7185</v>
      </c>
      <c r="C5745" s="164" t="s">
        <v>7186</v>
      </c>
      <c r="D5745">
        <v>91.5</v>
      </c>
      <c r="E5745" s="4">
        <v>8615</v>
      </c>
      <c r="F5745">
        <f t="shared" si="178"/>
        <v>4</v>
      </c>
      <c r="G5745" s="6">
        <f t="shared" si="179"/>
        <v>1.7099397688077311</v>
      </c>
      <c r="H5745" s="4">
        <f>E5745*G5745*Inputs!$B$4/SUMPRODUCT($E$5:$E$6785,$G$5:$G$6785)</f>
        <v>6804.5280317007946</v>
      </c>
    </row>
    <row r="5746" spans="1:8" x14ac:dyDescent="0.2">
      <c r="A5746" s="167" t="s">
        <v>7189</v>
      </c>
      <c r="B5746" s="163" t="s">
        <v>7187</v>
      </c>
      <c r="C5746" s="164" t="s">
        <v>7188</v>
      </c>
      <c r="D5746">
        <v>72.7</v>
      </c>
      <c r="E5746" s="4">
        <v>7426</v>
      </c>
      <c r="F5746">
        <f t="shared" si="178"/>
        <v>2</v>
      </c>
      <c r="G5746" s="6">
        <f t="shared" si="179"/>
        <v>1.195804741189294</v>
      </c>
      <c r="H5746" s="4">
        <f>E5746*G5746*Inputs!$B$4/SUMPRODUCT($E$5:$E$6785,$G$5:$G$6785)</f>
        <v>4101.8250085873724</v>
      </c>
    </row>
    <row r="5747" spans="1:8" x14ac:dyDescent="0.2">
      <c r="A5747" s="167" t="s">
        <v>7189</v>
      </c>
      <c r="B5747" s="163" t="s">
        <v>7190</v>
      </c>
      <c r="C5747" s="164" t="s">
        <v>7191</v>
      </c>
      <c r="D5747">
        <v>78</v>
      </c>
      <c r="E5747" s="4">
        <v>5133</v>
      </c>
      <c r="F5747">
        <f t="shared" si="178"/>
        <v>3</v>
      </c>
      <c r="G5747" s="6">
        <f t="shared" si="179"/>
        <v>1.4299489790507947</v>
      </c>
      <c r="H5747" s="4">
        <f>E5747*G5747*Inputs!$B$4/SUMPRODUCT($E$5:$E$6785,$G$5:$G$6785)</f>
        <v>3390.4216997616577</v>
      </c>
    </row>
    <row r="5748" spans="1:8" x14ac:dyDescent="0.2">
      <c r="A5748" s="167" t="s">
        <v>7189</v>
      </c>
      <c r="B5748" s="163" t="s">
        <v>7192</v>
      </c>
      <c r="C5748" s="164" t="s">
        <v>7193</v>
      </c>
      <c r="D5748">
        <v>78.400000000000006</v>
      </c>
      <c r="E5748" s="4">
        <v>7919</v>
      </c>
      <c r="F5748">
        <f t="shared" si="178"/>
        <v>3</v>
      </c>
      <c r="G5748" s="6">
        <f t="shared" si="179"/>
        <v>1.4299489790507947</v>
      </c>
      <c r="H5748" s="4">
        <f>E5748*G5748*Inputs!$B$4/SUMPRODUCT($E$5:$E$6785,$G$5:$G$6785)</f>
        <v>5230.6155153735772</v>
      </c>
    </row>
    <row r="5749" spans="1:8" x14ac:dyDescent="0.2">
      <c r="A5749" s="167" t="s">
        <v>7189</v>
      </c>
      <c r="B5749" s="163" t="s">
        <v>7194</v>
      </c>
      <c r="C5749" s="164" t="s">
        <v>7195</v>
      </c>
      <c r="D5749">
        <v>52.8</v>
      </c>
      <c r="E5749" s="4">
        <v>5060</v>
      </c>
      <c r="F5749">
        <f t="shared" si="178"/>
        <v>1</v>
      </c>
      <c r="G5749" s="6">
        <f t="shared" si="179"/>
        <v>1</v>
      </c>
      <c r="H5749" s="4">
        <f>E5749*G5749*Inputs!$B$4/SUMPRODUCT($E$5:$E$6785,$G$5:$G$6785)</f>
        <v>2337.2890776225954</v>
      </c>
    </row>
    <row r="5750" spans="1:8" x14ac:dyDescent="0.2">
      <c r="A5750" s="167" t="s">
        <v>7189</v>
      </c>
      <c r="B5750" s="163" t="s">
        <v>7196</v>
      </c>
      <c r="C5750" s="164" t="s">
        <v>7197</v>
      </c>
      <c r="D5750">
        <v>83.9</v>
      </c>
      <c r="E5750" s="4">
        <v>6288</v>
      </c>
      <c r="F5750">
        <f t="shared" si="178"/>
        <v>3</v>
      </c>
      <c r="G5750" s="6">
        <f t="shared" si="179"/>
        <v>1.4299489790507947</v>
      </c>
      <c r="H5750" s="4">
        <f>E5750*G5750*Inputs!$B$4/SUMPRODUCT($E$5:$E$6785,$G$5:$G$6785)</f>
        <v>4153.3161208067995</v>
      </c>
    </row>
    <row r="5751" spans="1:8" x14ac:dyDescent="0.2">
      <c r="A5751" s="167" t="s">
        <v>7189</v>
      </c>
      <c r="B5751" s="163" t="s">
        <v>7198</v>
      </c>
      <c r="C5751" s="164" t="s">
        <v>7199</v>
      </c>
      <c r="D5751">
        <v>122.5</v>
      </c>
      <c r="E5751" s="4">
        <v>6696</v>
      </c>
      <c r="F5751">
        <f t="shared" si="178"/>
        <v>6</v>
      </c>
      <c r="G5751" s="6">
        <f t="shared" si="179"/>
        <v>2.4451266266449672</v>
      </c>
      <c r="H5751" s="4">
        <f>E5751*G5751*Inputs!$B$4/SUMPRODUCT($E$5:$E$6785,$G$5:$G$6785)</f>
        <v>7562.7320368854471</v>
      </c>
    </row>
    <row r="5752" spans="1:8" x14ac:dyDescent="0.2">
      <c r="A5752" s="167" t="s">
        <v>7189</v>
      </c>
      <c r="B5752" s="163" t="s">
        <v>7200</v>
      </c>
      <c r="C5752" s="164" t="s">
        <v>7201</v>
      </c>
      <c r="D5752">
        <v>73.400000000000006</v>
      </c>
      <c r="E5752" s="4">
        <v>7343</v>
      </c>
      <c r="F5752">
        <f t="shared" si="178"/>
        <v>2</v>
      </c>
      <c r="G5752" s="6">
        <f t="shared" si="179"/>
        <v>1.195804741189294</v>
      </c>
      <c r="H5752" s="4">
        <f>E5752*G5752*Inputs!$B$4/SUMPRODUCT($E$5:$E$6785,$G$5:$G$6785)</f>
        <v>4055.9791325150936</v>
      </c>
    </row>
    <row r="5753" spans="1:8" x14ac:dyDescent="0.2">
      <c r="A5753" s="167" t="s">
        <v>7189</v>
      </c>
      <c r="B5753" s="163" t="s">
        <v>7202</v>
      </c>
      <c r="C5753" s="164" t="s">
        <v>7203</v>
      </c>
      <c r="D5753">
        <v>78</v>
      </c>
      <c r="E5753" s="4">
        <v>9549</v>
      </c>
      <c r="F5753">
        <f t="shared" si="178"/>
        <v>3</v>
      </c>
      <c r="G5753" s="6">
        <f t="shared" si="179"/>
        <v>1.4299489790507947</v>
      </c>
      <c r="H5753" s="4">
        <f>E5753*G5753*Inputs!$B$4/SUMPRODUCT($E$5:$E$6785,$G$5:$G$6785)</f>
        <v>6307.2543952900969</v>
      </c>
    </row>
    <row r="5754" spans="1:8" x14ac:dyDescent="0.2">
      <c r="A5754" s="167" t="s">
        <v>7189</v>
      </c>
      <c r="B5754" s="163" t="s">
        <v>7204</v>
      </c>
      <c r="C5754" s="164" t="s">
        <v>7205</v>
      </c>
      <c r="D5754">
        <v>96.2</v>
      </c>
      <c r="E5754" s="4">
        <v>7779</v>
      </c>
      <c r="F5754">
        <f t="shared" si="178"/>
        <v>4</v>
      </c>
      <c r="G5754" s="6">
        <f t="shared" si="179"/>
        <v>1.7099397688077311</v>
      </c>
      <c r="H5754" s="4">
        <f>E5754*G5754*Inputs!$B$4/SUMPRODUCT($E$5:$E$6785,$G$5:$G$6785)</f>
        <v>6144.2163155659291</v>
      </c>
    </row>
    <row r="5755" spans="1:8" x14ac:dyDescent="0.2">
      <c r="A5755" s="167" t="s">
        <v>7189</v>
      </c>
      <c r="B5755" s="163" t="s">
        <v>7206</v>
      </c>
      <c r="C5755" s="164" t="s">
        <v>7207</v>
      </c>
      <c r="D5755">
        <v>60.5</v>
      </c>
      <c r="E5755" s="4">
        <v>8571</v>
      </c>
      <c r="F5755">
        <f t="shared" si="178"/>
        <v>1</v>
      </c>
      <c r="G5755" s="6">
        <f t="shared" si="179"/>
        <v>1</v>
      </c>
      <c r="H5755" s="4">
        <f>E5755*G5755*Inputs!$B$4/SUMPRODUCT($E$5:$E$6785,$G$5:$G$6785)</f>
        <v>3959.0720719966926</v>
      </c>
    </row>
    <row r="5756" spans="1:8" x14ac:dyDescent="0.2">
      <c r="A5756" s="167" t="s">
        <v>7189</v>
      </c>
      <c r="B5756" s="163" t="s">
        <v>7208</v>
      </c>
      <c r="C5756" s="164" t="s">
        <v>7209</v>
      </c>
      <c r="D5756">
        <v>71</v>
      </c>
      <c r="E5756" s="4">
        <v>6573</v>
      </c>
      <c r="F5756">
        <f t="shared" si="178"/>
        <v>2</v>
      </c>
      <c r="G5756" s="6">
        <f t="shared" si="179"/>
        <v>1.195804741189294</v>
      </c>
      <c r="H5756" s="4">
        <f>E5756*G5756*Inputs!$B$4/SUMPRODUCT($E$5:$E$6785,$G$5:$G$6785)</f>
        <v>3630.6619689529766</v>
      </c>
    </row>
    <row r="5757" spans="1:8" x14ac:dyDescent="0.2">
      <c r="A5757" s="167" t="s">
        <v>7189</v>
      </c>
      <c r="B5757" s="163" t="s">
        <v>7210</v>
      </c>
      <c r="C5757" s="164" t="s">
        <v>7211</v>
      </c>
      <c r="D5757">
        <v>100.8</v>
      </c>
      <c r="E5757" s="4">
        <v>12894</v>
      </c>
      <c r="F5757">
        <f t="shared" si="178"/>
        <v>5</v>
      </c>
      <c r="G5757" s="6">
        <f t="shared" si="179"/>
        <v>2.0447540826884101</v>
      </c>
      <c r="H5757" s="4">
        <f>E5757*G5757*Inputs!$B$4/SUMPRODUCT($E$5:$E$6785,$G$5:$G$6785)</f>
        <v>12178.412008676138</v>
      </c>
    </row>
    <row r="5758" spans="1:8" x14ac:dyDescent="0.2">
      <c r="A5758" s="167" t="s">
        <v>7189</v>
      </c>
      <c r="B5758" s="163" t="s">
        <v>7212</v>
      </c>
      <c r="C5758" s="164" t="s">
        <v>7213</v>
      </c>
      <c r="D5758">
        <v>64.8</v>
      </c>
      <c r="E5758" s="4">
        <v>7413</v>
      </c>
      <c r="F5758">
        <f t="shared" si="178"/>
        <v>2</v>
      </c>
      <c r="G5758" s="6">
        <f t="shared" si="179"/>
        <v>1.195804741189294</v>
      </c>
      <c r="H5758" s="4">
        <f>E5758*G5758*Inputs!$B$4/SUMPRODUCT($E$5:$E$6785,$G$5:$G$6785)</f>
        <v>4094.6443292025579</v>
      </c>
    </row>
    <row r="5759" spans="1:8" x14ac:dyDescent="0.2">
      <c r="A5759" s="167" t="s">
        <v>7189</v>
      </c>
      <c r="B5759" s="163" t="s">
        <v>7214</v>
      </c>
      <c r="C5759" s="164" t="s">
        <v>7215</v>
      </c>
      <c r="D5759">
        <v>80</v>
      </c>
      <c r="E5759" s="4">
        <v>6252</v>
      </c>
      <c r="F5759">
        <f t="shared" si="178"/>
        <v>3</v>
      </c>
      <c r="G5759" s="6">
        <f t="shared" si="179"/>
        <v>1.4299489790507947</v>
      </c>
      <c r="H5759" s="4">
        <f>E5759*G5759*Inputs!$B$4/SUMPRODUCT($E$5:$E$6785,$G$5:$G$6785)</f>
        <v>4129.5375933976011</v>
      </c>
    </row>
    <row r="5760" spans="1:8" x14ac:dyDescent="0.2">
      <c r="A5760" s="167" t="s">
        <v>7189</v>
      </c>
      <c r="B5760" s="163" t="s">
        <v>7216</v>
      </c>
      <c r="C5760" s="164" t="s">
        <v>7217</v>
      </c>
      <c r="D5760">
        <v>62.3</v>
      </c>
      <c r="E5760" s="4">
        <v>6737</v>
      </c>
      <c r="F5760">
        <f t="shared" si="178"/>
        <v>2</v>
      </c>
      <c r="G5760" s="6">
        <f t="shared" si="179"/>
        <v>1.195804741189294</v>
      </c>
      <c r="H5760" s="4">
        <f>E5760*G5760*Inputs!$B$4/SUMPRODUCT($E$5:$E$6785,$G$5:$G$6785)</f>
        <v>3721.2490011921805</v>
      </c>
    </row>
    <row r="5761" spans="1:8" x14ac:dyDescent="0.2">
      <c r="A5761" s="167" t="s">
        <v>7189</v>
      </c>
      <c r="B5761" s="163" t="s">
        <v>7218</v>
      </c>
      <c r="C5761" s="164" t="s">
        <v>3435</v>
      </c>
      <c r="D5761">
        <v>84.9</v>
      </c>
      <c r="E5761" s="4">
        <v>8101</v>
      </c>
      <c r="F5761">
        <f t="shared" si="178"/>
        <v>3</v>
      </c>
      <c r="G5761" s="6">
        <f t="shared" si="179"/>
        <v>1.4299489790507947</v>
      </c>
      <c r="H5761" s="4">
        <f>E5761*G5761*Inputs!$B$4/SUMPRODUCT($E$5:$E$6785,$G$5:$G$6785)</f>
        <v>5350.8291817200843</v>
      </c>
    </row>
    <row r="5762" spans="1:8" x14ac:dyDescent="0.2">
      <c r="A5762" s="167" t="s">
        <v>7189</v>
      </c>
      <c r="B5762" s="163" t="s">
        <v>3436</v>
      </c>
      <c r="C5762" s="164" t="s">
        <v>3437</v>
      </c>
      <c r="D5762">
        <v>72.7</v>
      </c>
      <c r="E5762" s="4">
        <v>8476</v>
      </c>
      <c r="F5762">
        <f t="shared" si="178"/>
        <v>2</v>
      </c>
      <c r="G5762" s="6">
        <f t="shared" si="179"/>
        <v>1.195804741189294</v>
      </c>
      <c r="H5762" s="4">
        <f>E5762*G5762*Inputs!$B$4/SUMPRODUCT($E$5:$E$6785,$G$5:$G$6785)</f>
        <v>4681.8029588993495</v>
      </c>
    </row>
    <row r="5763" spans="1:8" x14ac:dyDescent="0.2">
      <c r="A5763" s="167" t="s">
        <v>7189</v>
      </c>
      <c r="B5763" s="163" t="s">
        <v>3438</v>
      </c>
      <c r="C5763" s="164" t="s">
        <v>3439</v>
      </c>
      <c r="D5763">
        <v>91.1</v>
      </c>
      <c r="E5763" s="4">
        <v>8241</v>
      </c>
      <c r="F5763">
        <f t="shared" si="178"/>
        <v>4</v>
      </c>
      <c r="G5763" s="6">
        <f t="shared" si="179"/>
        <v>1.7099397688077311</v>
      </c>
      <c r="H5763" s="4">
        <f>E5763*G5763*Inputs!$B$4/SUMPRODUCT($E$5:$E$6785,$G$5:$G$6785)</f>
        <v>6509.1254218509857</v>
      </c>
    </row>
    <row r="5764" spans="1:8" x14ac:dyDescent="0.2">
      <c r="A5764" s="167" t="s">
        <v>7189</v>
      </c>
      <c r="B5764" s="163" t="s">
        <v>3440</v>
      </c>
      <c r="C5764" s="164" t="s">
        <v>3441</v>
      </c>
      <c r="D5764">
        <v>85.6</v>
      </c>
      <c r="E5764" s="4">
        <v>6539</v>
      </c>
      <c r="F5764">
        <f t="shared" si="178"/>
        <v>3</v>
      </c>
      <c r="G5764" s="6">
        <f t="shared" si="179"/>
        <v>1.4299489790507947</v>
      </c>
      <c r="H5764" s="4">
        <f>E5764*G5764*Inputs!$B$4/SUMPRODUCT($E$5:$E$6785,$G$5:$G$6785)</f>
        <v>4319.1052980209397</v>
      </c>
    </row>
    <row r="5765" spans="1:8" x14ac:dyDescent="0.2">
      <c r="A5765" s="167" t="s">
        <v>7189</v>
      </c>
      <c r="B5765" s="163" t="s">
        <v>3442</v>
      </c>
      <c r="C5765" s="164" t="s">
        <v>3443</v>
      </c>
      <c r="D5765">
        <v>81.5</v>
      </c>
      <c r="E5765" s="4">
        <v>5710</v>
      </c>
      <c r="F5765">
        <f t="shared" si="178"/>
        <v>3</v>
      </c>
      <c r="G5765" s="6">
        <f t="shared" si="179"/>
        <v>1.4299489790507947</v>
      </c>
      <c r="H5765" s="4">
        <f>E5765*G5765*Inputs!$B$4/SUMPRODUCT($E$5:$E$6785,$G$5:$G$6785)</f>
        <v>3771.5386529591005</v>
      </c>
    </row>
    <row r="5766" spans="1:8" x14ac:dyDescent="0.2">
      <c r="A5766" s="167" t="s">
        <v>7189</v>
      </c>
      <c r="B5766" s="163" t="s">
        <v>3444</v>
      </c>
      <c r="C5766" s="164" t="s">
        <v>3445</v>
      </c>
      <c r="D5766">
        <v>70.3</v>
      </c>
      <c r="E5766" s="4">
        <v>6603</v>
      </c>
      <c r="F5766">
        <f t="shared" ref="F5766:F5829" si="180">VLOOKUP(D5766,$K$5:$L$15,2)</f>
        <v>2</v>
      </c>
      <c r="G5766" s="6">
        <f t="shared" ref="G5766:G5829" si="181">VLOOKUP(F5766,$L$5:$M$15,2,0)</f>
        <v>1.195804741189294</v>
      </c>
      <c r="H5766" s="4">
        <f>E5766*G5766*Inputs!$B$4/SUMPRODUCT($E$5:$E$6785,$G$5:$G$6785)</f>
        <v>3647.232767533319</v>
      </c>
    </row>
    <row r="5767" spans="1:8" x14ac:dyDescent="0.2">
      <c r="A5767" s="167" t="s">
        <v>7189</v>
      </c>
      <c r="B5767" s="163" t="s">
        <v>3446</v>
      </c>
      <c r="C5767" s="164" t="s">
        <v>3447</v>
      </c>
      <c r="D5767">
        <v>75.099999999999994</v>
      </c>
      <c r="E5767" s="4">
        <v>6443</v>
      </c>
      <c r="F5767">
        <f t="shared" si="180"/>
        <v>3</v>
      </c>
      <c r="G5767" s="6">
        <f t="shared" si="181"/>
        <v>1.4299489790507947</v>
      </c>
      <c r="H5767" s="4">
        <f>E5767*G5767*Inputs!$B$4/SUMPRODUCT($E$5:$E$6785,$G$5:$G$6785)</f>
        <v>4255.6958915964078</v>
      </c>
    </row>
    <row r="5768" spans="1:8" x14ac:dyDescent="0.2">
      <c r="A5768" s="167" t="s">
        <v>7189</v>
      </c>
      <c r="B5768" s="163" t="s">
        <v>3448</v>
      </c>
      <c r="C5768" s="164" t="s">
        <v>3449</v>
      </c>
      <c r="D5768">
        <v>111.3</v>
      </c>
      <c r="E5768" s="4">
        <v>10590</v>
      </c>
      <c r="F5768">
        <f t="shared" si="180"/>
        <v>5</v>
      </c>
      <c r="G5768" s="6">
        <f t="shared" si="181"/>
        <v>2.0447540826884101</v>
      </c>
      <c r="H5768" s="4">
        <f>E5768*G5768*Inputs!$B$4/SUMPRODUCT($E$5:$E$6785,$G$5:$G$6785)</f>
        <v>10002.278825180727</v>
      </c>
    </row>
    <row r="5769" spans="1:8" x14ac:dyDescent="0.2">
      <c r="A5769" s="167" t="s">
        <v>7189</v>
      </c>
      <c r="B5769" s="163" t="s">
        <v>3450</v>
      </c>
      <c r="C5769" s="164" t="s">
        <v>3451</v>
      </c>
      <c r="D5769">
        <v>87.5</v>
      </c>
      <c r="E5769" s="4">
        <v>6304</v>
      </c>
      <c r="F5769">
        <f t="shared" si="180"/>
        <v>4</v>
      </c>
      <c r="G5769" s="6">
        <f t="shared" si="181"/>
        <v>1.7099397688077311</v>
      </c>
      <c r="H5769" s="4">
        <f>E5769*G5769*Inputs!$B$4/SUMPRODUCT($E$5:$E$6785,$G$5:$G$6785)</f>
        <v>4979.1926537251074</v>
      </c>
    </row>
    <row r="5770" spans="1:8" x14ac:dyDescent="0.2">
      <c r="A5770" s="167" t="s">
        <v>7189</v>
      </c>
      <c r="B5770" s="163" t="s">
        <v>3452</v>
      </c>
      <c r="C5770" s="164" t="s">
        <v>3453</v>
      </c>
      <c r="D5770">
        <v>73.7</v>
      </c>
      <c r="E5770" s="4">
        <v>6276</v>
      </c>
      <c r="F5770">
        <f t="shared" si="180"/>
        <v>2</v>
      </c>
      <c r="G5770" s="6">
        <f t="shared" si="181"/>
        <v>1.195804741189294</v>
      </c>
      <c r="H5770" s="4">
        <f>E5770*G5770*Inputs!$B$4/SUMPRODUCT($E$5:$E$6785,$G$5:$G$6785)</f>
        <v>3466.6110630075887</v>
      </c>
    </row>
    <row r="5771" spans="1:8" x14ac:dyDescent="0.2">
      <c r="A5771" s="167" t="s">
        <v>7189</v>
      </c>
      <c r="B5771" s="163" t="s">
        <v>3454</v>
      </c>
      <c r="C5771" s="164" t="s">
        <v>3455</v>
      </c>
      <c r="D5771">
        <v>88.2</v>
      </c>
      <c r="E5771" s="4">
        <v>6769</v>
      </c>
      <c r="F5771">
        <f t="shared" si="180"/>
        <v>4</v>
      </c>
      <c r="G5771" s="6">
        <f t="shared" si="181"/>
        <v>1.7099397688077311</v>
      </c>
      <c r="H5771" s="4">
        <f>E5771*G5771*Inputs!$B$4/SUMPRODUCT($E$5:$E$6785,$G$5:$G$6785)</f>
        <v>5346.4712996613671</v>
      </c>
    </row>
    <row r="5772" spans="1:8" x14ac:dyDescent="0.2">
      <c r="A5772" s="167" t="s">
        <v>7189</v>
      </c>
      <c r="B5772" s="163" t="s">
        <v>3456</v>
      </c>
      <c r="C5772" s="164" t="s">
        <v>3457</v>
      </c>
      <c r="D5772">
        <v>65</v>
      </c>
      <c r="E5772" s="4">
        <v>7281</v>
      </c>
      <c r="F5772">
        <f t="shared" si="180"/>
        <v>2</v>
      </c>
      <c r="G5772" s="6">
        <f t="shared" si="181"/>
        <v>1.195804741189294</v>
      </c>
      <c r="H5772" s="4">
        <f>E5772*G5772*Inputs!$B$4/SUMPRODUCT($E$5:$E$6785,$G$5:$G$6785)</f>
        <v>4021.7328154490519</v>
      </c>
    </row>
    <row r="5773" spans="1:8" x14ac:dyDescent="0.2">
      <c r="A5773" s="167" t="s">
        <v>7189</v>
      </c>
      <c r="B5773" s="163" t="s">
        <v>3458</v>
      </c>
      <c r="C5773" s="164" t="s">
        <v>7327</v>
      </c>
      <c r="D5773">
        <v>102.3</v>
      </c>
      <c r="E5773" s="4">
        <v>6791</v>
      </c>
      <c r="F5773">
        <f t="shared" si="180"/>
        <v>5</v>
      </c>
      <c r="G5773" s="6">
        <f t="shared" si="181"/>
        <v>2.0447540826884101</v>
      </c>
      <c r="H5773" s="4">
        <f>E5773*G5773*Inputs!$B$4/SUMPRODUCT($E$5:$E$6785,$G$5:$G$6785)</f>
        <v>6414.1147782627313</v>
      </c>
    </row>
    <row r="5774" spans="1:8" x14ac:dyDescent="0.2">
      <c r="A5774" s="167" t="s">
        <v>7189</v>
      </c>
      <c r="B5774" s="163" t="s">
        <v>7328</v>
      </c>
      <c r="C5774" s="164" t="s">
        <v>7329</v>
      </c>
      <c r="D5774">
        <v>95.8</v>
      </c>
      <c r="E5774" s="4">
        <v>9276</v>
      </c>
      <c r="F5774">
        <f t="shared" si="180"/>
        <v>4</v>
      </c>
      <c r="G5774" s="6">
        <f t="shared" si="181"/>
        <v>1.7099397688077311</v>
      </c>
      <c r="H5774" s="4">
        <f>E5774*G5774*Inputs!$B$4/SUMPRODUCT($E$5:$E$6785,$G$5:$G$6785)</f>
        <v>7326.6166015155613</v>
      </c>
    </row>
    <row r="5775" spans="1:8" x14ac:dyDescent="0.2">
      <c r="A5775" s="167" t="s">
        <v>7189</v>
      </c>
      <c r="B5775" s="163" t="s">
        <v>7330</v>
      </c>
      <c r="C5775" s="164" t="s">
        <v>7331</v>
      </c>
      <c r="D5775">
        <v>96.3</v>
      </c>
      <c r="E5775" s="4">
        <v>7382</v>
      </c>
      <c r="F5775">
        <f t="shared" si="180"/>
        <v>4</v>
      </c>
      <c r="G5775" s="6">
        <f t="shared" si="181"/>
        <v>1.7099397688077311</v>
      </c>
      <c r="H5775" s="4">
        <f>E5775*G5775*Inputs!$B$4/SUMPRODUCT($E$5:$E$6785,$G$5:$G$6785)</f>
        <v>5830.6472350569074</v>
      </c>
    </row>
    <row r="5776" spans="1:8" x14ac:dyDescent="0.2">
      <c r="A5776" s="167" t="s">
        <v>7189</v>
      </c>
      <c r="B5776" s="163" t="s">
        <v>7332</v>
      </c>
      <c r="C5776" s="164" t="s">
        <v>7333</v>
      </c>
      <c r="D5776">
        <v>81</v>
      </c>
      <c r="E5776" s="4">
        <v>6345</v>
      </c>
      <c r="F5776">
        <f t="shared" si="180"/>
        <v>3</v>
      </c>
      <c r="G5776" s="6">
        <f t="shared" si="181"/>
        <v>1.4299489790507947</v>
      </c>
      <c r="H5776" s="4">
        <f>E5776*G5776*Inputs!$B$4/SUMPRODUCT($E$5:$E$6785,$G$5:$G$6785)</f>
        <v>4190.9654558713655</v>
      </c>
    </row>
    <row r="5777" spans="1:8" x14ac:dyDescent="0.2">
      <c r="A5777" s="167" t="s">
        <v>7189</v>
      </c>
      <c r="B5777" s="163" t="s">
        <v>7334</v>
      </c>
      <c r="C5777" s="164" t="s">
        <v>7335</v>
      </c>
      <c r="D5777">
        <v>142.69999999999999</v>
      </c>
      <c r="E5777" s="4">
        <v>8519</v>
      </c>
      <c r="F5777">
        <f t="shared" si="180"/>
        <v>8</v>
      </c>
      <c r="G5777" s="6">
        <f t="shared" si="181"/>
        <v>3.4964063234208851</v>
      </c>
      <c r="H5777" s="4">
        <f>E5777*G5777*Inputs!$B$4/SUMPRODUCT($E$5:$E$6785,$G$5:$G$6785)</f>
        <v>13758.54244555956</v>
      </c>
    </row>
    <row r="5778" spans="1:8" x14ac:dyDescent="0.2">
      <c r="A5778" s="167" t="s">
        <v>7189</v>
      </c>
      <c r="B5778" s="163" t="s">
        <v>7336</v>
      </c>
      <c r="C5778" s="164" t="s">
        <v>7337</v>
      </c>
      <c r="D5778">
        <v>102.9</v>
      </c>
      <c r="E5778" s="4">
        <v>9195</v>
      </c>
      <c r="F5778">
        <f t="shared" si="180"/>
        <v>5</v>
      </c>
      <c r="G5778" s="6">
        <f t="shared" si="181"/>
        <v>2.0447540826884101</v>
      </c>
      <c r="H5778" s="4">
        <f>E5778*G5778*Inputs!$B$4/SUMPRODUCT($E$5:$E$6785,$G$5:$G$6785)</f>
        <v>8684.698186736241</v>
      </c>
    </row>
    <row r="5779" spans="1:8" x14ac:dyDescent="0.2">
      <c r="A5779" s="167" t="s">
        <v>7189</v>
      </c>
      <c r="B5779" s="163" t="s">
        <v>7338</v>
      </c>
      <c r="C5779" s="164" t="s">
        <v>7339</v>
      </c>
      <c r="D5779">
        <v>100.6</v>
      </c>
      <c r="E5779" s="4">
        <v>8930</v>
      </c>
      <c r="F5779">
        <f t="shared" si="180"/>
        <v>5</v>
      </c>
      <c r="G5779" s="6">
        <f t="shared" si="181"/>
        <v>2.0447540826884101</v>
      </c>
      <c r="H5779" s="4">
        <f>E5779*G5779*Inputs!$B$4/SUMPRODUCT($E$5:$E$6785,$G$5:$G$6785)</f>
        <v>8434.4050905442782</v>
      </c>
    </row>
    <row r="5780" spans="1:8" x14ac:dyDescent="0.2">
      <c r="A5780" s="167" t="s">
        <v>7189</v>
      </c>
      <c r="B5780" s="163" t="s">
        <v>7340</v>
      </c>
      <c r="C5780" s="164" t="s">
        <v>7341</v>
      </c>
      <c r="D5780">
        <v>71.5</v>
      </c>
      <c r="E5780" s="4">
        <v>8308</v>
      </c>
      <c r="F5780">
        <f t="shared" si="180"/>
        <v>2</v>
      </c>
      <c r="G5780" s="6">
        <f t="shared" si="181"/>
        <v>1.195804741189294</v>
      </c>
      <c r="H5780" s="4">
        <f>E5780*G5780*Inputs!$B$4/SUMPRODUCT($E$5:$E$6785,$G$5:$G$6785)</f>
        <v>4589.0064868494337</v>
      </c>
    </row>
    <row r="5781" spans="1:8" x14ac:dyDescent="0.2">
      <c r="A5781" s="167" t="s">
        <v>7189</v>
      </c>
      <c r="B5781" s="163" t="s">
        <v>7342</v>
      </c>
      <c r="C5781" s="164" t="s">
        <v>7343</v>
      </c>
      <c r="D5781">
        <v>83.7</v>
      </c>
      <c r="E5781" s="4">
        <v>8427</v>
      </c>
      <c r="F5781">
        <f t="shared" si="180"/>
        <v>3</v>
      </c>
      <c r="G5781" s="6">
        <f t="shared" si="181"/>
        <v>1.4299489790507947</v>
      </c>
      <c r="H5781" s="4">
        <f>E5781*G5781*Inputs!$B$4/SUMPRODUCT($E$5:$E$6785,$G$5:$G$6785)</f>
        <v>5566.1569577033879</v>
      </c>
    </row>
    <row r="5782" spans="1:8" x14ac:dyDescent="0.2">
      <c r="A5782" s="167" t="s">
        <v>7189</v>
      </c>
      <c r="B5782" s="163" t="s">
        <v>7344</v>
      </c>
      <c r="C5782" s="164" t="s">
        <v>11445</v>
      </c>
      <c r="D5782">
        <v>62.1</v>
      </c>
      <c r="E5782" s="4">
        <v>6171</v>
      </c>
      <c r="F5782">
        <f t="shared" si="180"/>
        <v>2</v>
      </c>
      <c r="G5782" s="6">
        <f t="shared" si="181"/>
        <v>1.195804741189294</v>
      </c>
      <c r="H5782" s="4">
        <f>E5782*G5782*Inputs!$B$4/SUMPRODUCT($E$5:$E$6785,$G$5:$G$6785)</f>
        <v>3408.6132679763909</v>
      </c>
    </row>
    <row r="5783" spans="1:8" x14ac:dyDescent="0.2">
      <c r="A5783" s="167" t="s">
        <v>7189</v>
      </c>
      <c r="B5783" s="163" t="s">
        <v>11446</v>
      </c>
      <c r="C5783" s="164" t="s">
        <v>11447</v>
      </c>
      <c r="D5783">
        <v>67.900000000000006</v>
      </c>
      <c r="E5783" s="4">
        <v>7264</v>
      </c>
      <c r="F5783">
        <f t="shared" si="180"/>
        <v>2</v>
      </c>
      <c r="G5783" s="6">
        <f t="shared" si="181"/>
        <v>1.195804741189294</v>
      </c>
      <c r="H5783" s="4">
        <f>E5783*G5783*Inputs!$B$4/SUMPRODUCT($E$5:$E$6785,$G$5:$G$6785)</f>
        <v>4012.342696253525</v>
      </c>
    </row>
    <row r="5784" spans="1:8" x14ac:dyDescent="0.2">
      <c r="A5784" s="167" t="s">
        <v>7189</v>
      </c>
      <c r="B5784" s="163" t="s">
        <v>11448</v>
      </c>
      <c r="C5784" s="164" t="s">
        <v>11449</v>
      </c>
      <c r="D5784">
        <v>61.6</v>
      </c>
      <c r="E5784" s="4">
        <v>10445</v>
      </c>
      <c r="F5784">
        <f t="shared" si="180"/>
        <v>1</v>
      </c>
      <c r="G5784" s="6">
        <f t="shared" si="181"/>
        <v>1</v>
      </c>
      <c r="H5784" s="4">
        <f>E5784*G5784*Inputs!$B$4/SUMPRODUCT($E$5:$E$6785,$G$5:$G$6785)</f>
        <v>4824.7004774245079</v>
      </c>
    </row>
    <row r="5785" spans="1:8" x14ac:dyDescent="0.2">
      <c r="A5785" s="167" t="s">
        <v>7189</v>
      </c>
      <c r="B5785" s="163" t="s">
        <v>11450</v>
      </c>
      <c r="C5785" s="164" t="s">
        <v>11451</v>
      </c>
      <c r="D5785">
        <v>61.6</v>
      </c>
      <c r="E5785" s="4">
        <v>5657</v>
      </c>
      <c r="F5785">
        <f t="shared" si="180"/>
        <v>1</v>
      </c>
      <c r="G5785" s="6">
        <f t="shared" si="181"/>
        <v>1</v>
      </c>
      <c r="H5785" s="4">
        <f>E5785*G5785*Inputs!$B$4/SUMPRODUCT($E$5:$E$6785,$G$5:$G$6785)</f>
        <v>2613.0522355950634</v>
      </c>
    </row>
    <row r="5786" spans="1:8" x14ac:dyDescent="0.2">
      <c r="A5786" s="167" t="s">
        <v>7189</v>
      </c>
      <c r="B5786" s="163" t="s">
        <v>11452</v>
      </c>
      <c r="C5786" s="164" t="s">
        <v>11453</v>
      </c>
      <c r="D5786">
        <v>89.9</v>
      </c>
      <c r="E5786" s="4">
        <v>7917</v>
      </c>
      <c r="F5786">
        <f t="shared" si="180"/>
        <v>4</v>
      </c>
      <c r="G5786" s="6">
        <f t="shared" si="181"/>
        <v>1.7099397688077311</v>
      </c>
      <c r="H5786" s="4">
        <f>E5786*G5786*Inputs!$B$4/SUMPRODUCT($E$5:$E$6785,$G$5:$G$6785)</f>
        <v>6253.2151395212059</v>
      </c>
    </row>
    <row r="5787" spans="1:8" x14ac:dyDescent="0.2">
      <c r="A5787" s="167" t="s">
        <v>7189</v>
      </c>
      <c r="B5787" s="163" t="s">
        <v>11454</v>
      </c>
      <c r="C5787" s="164" t="s">
        <v>11455</v>
      </c>
      <c r="D5787">
        <v>97.8</v>
      </c>
      <c r="E5787" s="4">
        <v>8544</v>
      </c>
      <c r="F5787">
        <f t="shared" si="180"/>
        <v>4</v>
      </c>
      <c r="G5787" s="6">
        <f t="shared" si="181"/>
        <v>1.7099397688077311</v>
      </c>
      <c r="H5787" s="4">
        <f>E5787*G5787*Inputs!$B$4/SUMPRODUCT($E$5:$E$6785,$G$5:$G$6785)</f>
        <v>6748.4489266223536</v>
      </c>
    </row>
    <row r="5788" spans="1:8" x14ac:dyDescent="0.2">
      <c r="A5788" s="167" t="s">
        <v>7189</v>
      </c>
      <c r="B5788" s="163" t="s">
        <v>11456</v>
      </c>
      <c r="C5788" s="164" t="s">
        <v>11457</v>
      </c>
      <c r="D5788">
        <v>90.7</v>
      </c>
      <c r="E5788" s="4">
        <v>6303</v>
      </c>
      <c r="F5788">
        <f t="shared" si="180"/>
        <v>4</v>
      </c>
      <c r="G5788" s="6">
        <f t="shared" si="181"/>
        <v>1.7099397688077311</v>
      </c>
      <c r="H5788" s="4">
        <f>E5788*G5788*Inputs!$B$4/SUMPRODUCT($E$5:$E$6785,$G$5:$G$6785)</f>
        <v>4978.402807174708</v>
      </c>
    </row>
    <row r="5789" spans="1:8" x14ac:dyDescent="0.2">
      <c r="A5789" s="167" t="s">
        <v>7189</v>
      </c>
      <c r="B5789" s="163" t="s">
        <v>11458</v>
      </c>
      <c r="C5789" s="164" t="s">
        <v>11459</v>
      </c>
      <c r="D5789">
        <v>123.8</v>
      </c>
      <c r="E5789" s="4">
        <v>15043</v>
      </c>
      <c r="F5789">
        <f t="shared" si="180"/>
        <v>6</v>
      </c>
      <c r="G5789" s="6">
        <f t="shared" si="181"/>
        <v>2.4451266266449672</v>
      </c>
      <c r="H5789" s="4">
        <f>E5789*G5789*Inputs!$B$4/SUMPRODUCT($E$5:$E$6785,$G$5:$G$6785)</f>
        <v>16990.169956820155</v>
      </c>
    </row>
    <row r="5790" spans="1:8" x14ac:dyDescent="0.2">
      <c r="A5790" s="167" t="s">
        <v>7189</v>
      </c>
      <c r="B5790" s="163" t="s">
        <v>11460</v>
      </c>
      <c r="C5790" s="164" t="s">
        <v>11461</v>
      </c>
      <c r="D5790">
        <v>76.900000000000006</v>
      </c>
      <c r="E5790" s="4">
        <v>6511</v>
      </c>
      <c r="F5790">
        <f t="shared" si="180"/>
        <v>3</v>
      </c>
      <c r="G5790" s="6">
        <f t="shared" si="181"/>
        <v>1.4299489790507947</v>
      </c>
      <c r="H5790" s="4">
        <f>E5790*G5790*Inputs!$B$4/SUMPRODUCT($E$5:$E$6785,$G$5:$G$6785)</f>
        <v>4300.6108878137838</v>
      </c>
    </row>
    <row r="5791" spans="1:8" x14ac:dyDescent="0.2">
      <c r="A5791" s="167" t="s">
        <v>7189</v>
      </c>
      <c r="B5791" s="163" t="s">
        <v>11462</v>
      </c>
      <c r="C5791" s="164" t="s">
        <v>11463</v>
      </c>
      <c r="D5791">
        <v>77.099999999999994</v>
      </c>
      <c r="E5791" s="4">
        <v>8639</v>
      </c>
      <c r="F5791">
        <f t="shared" si="180"/>
        <v>3</v>
      </c>
      <c r="G5791" s="6">
        <f t="shared" si="181"/>
        <v>1.4299489790507947</v>
      </c>
      <c r="H5791" s="4">
        <f>E5791*G5791*Inputs!$B$4/SUMPRODUCT($E$5:$E$6785,$G$5:$G$6785)</f>
        <v>5706.1860635575613</v>
      </c>
    </row>
    <row r="5792" spans="1:8" x14ac:dyDescent="0.2">
      <c r="A5792" s="167" t="s">
        <v>7189</v>
      </c>
      <c r="B5792" s="163" t="s">
        <v>11464</v>
      </c>
      <c r="C5792" s="164" t="s">
        <v>11465</v>
      </c>
      <c r="D5792">
        <v>77.099999999999994</v>
      </c>
      <c r="E5792" s="4">
        <v>6658</v>
      </c>
      <c r="F5792">
        <f t="shared" si="180"/>
        <v>3</v>
      </c>
      <c r="G5792" s="6">
        <f t="shared" si="181"/>
        <v>1.4299489790507947</v>
      </c>
      <c r="H5792" s="4">
        <f>E5792*G5792*Inputs!$B$4/SUMPRODUCT($E$5:$E$6785,$G$5:$G$6785)</f>
        <v>4397.7065414013487</v>
      </c>
    </row>
    <row r="5793" spans="1:8" x14ac:dyDescent="0.2">
      <c r="A5793" s="167" t="s">
        <v>7189</v>
      </c>
      <c r="B5793" s="163" t="s">
        <v>11466</v>
      </c>
      <c r="C5793" s="164" t="s">
        <v>11467</v>
      </c>
      <c r="D5793">
        <v>88.4</v>
      </c>
      <c r="E5793" s="4">
        <v>10432</v>
      </c>
      <c r="F5793">
        <f t="shared" si="180"/>
        <v>4</v>
      </c>
      <c r="G5793" s="6">
        <f t="shared" si="181"/>
        <v>1.7099397688077311</v>
      </c>
      <c r="H5793" s="4">
        <f>E5793*G5793*Inputs!$B$4/SUMPRODUCT($E$5:$E$6785,$G$5:$G$6785)</f>
        <v>8239.6792137786051</v>
      </c>
    </row>
    <row r="5794" spans="1:8" x14ac:dyDescent="0.2">
      <c r="A5794" s="167" t="s">
        <v>7189</v>
      </c>
      <c r="B5794" s="163" t="s">
        <v>11468</v>
      </c>
      <c r="C5794" s="164" t="s">
        <v>11469</v>
      </c>
      <c r="D5794">
        <v>72.8</v>
      </c>
      <c r="E5794" s="4">
        <v>7249</v>
      </c>
      <c r="F5794">
        <f t="shared" si="180"/>
        <v>2</v>
      </c>
      <c r="G5794" s="6">
        <f t="shared" si="181"/>
        <v>1.195804741189294</v>
      </c>
      <c r="H5794" s="4">
        <f>E5794*G5794*Inputs!$B$4/SUMPRODUCT($E$5:$E$6785,$G$5:$G$6785)</f>
        <v>4004.057296963354</v>
      </c>
    </row>
    <row r="5795" spans="1:8" x14ac:dyDescent="0.2">
      <c r="A5795" s="167" t="s">
        <v>7189</v>
      </c>
      <c r="B5795" s="163" t="s">
        <v>11470</v>
      </c>
      <c r="C5795" s="164" t="s">
        <v>179</v>
      </c>
      <c r="D5795">
        <v>78.900000000000006</v>
      </c>
      <c r="E5795" s="4">
        <v>7016</v>
      </c>
      <c r="F5795">
        <f t="shared" si="180"/>
        <v>3</v>
      </c>
      <c r="G5795" s="6">
        <f t="shared" si="181"/>
        <v>1.4299489790507947</v>
      </c>
      <c r="H5795" s="4">
        <f>E5795*G5795*Inputs!$B$4/SUMPRODUCT($E$5:$E$6785,$G$5:$G$6785)</f>
        <v>4634.1707861928289</v>
      </c>
    </row>
    <row r="5796" spans="1:8" x14ac:dyDescent="0.2">
      <c r="A5796" s="167" t="s">
        <v>7189</v>
      </c>
      <c r="B5796" s="163" t="s">
        <v>180</v>
      </c>
      <c r="C5796" s="164" t="s">
        <v>181</v>
      </c>
      <c r="D5796">
        <v>94.4</v>
      </c>
      <c r="E5796" s="4">
        <v>5018</v>
      </c>
      <c r="F5796">
        <f t="shared" si="180"/>
        <v>4</v>
      </c>
      <c r="G5796" s="6">
        <f t="shared" si="181"/>
        <v>1.7099397688077311</v>
      </c>
      <c r="H5796" s="4">
        <f>E5796*G5796*Inputs!$B$4/SUMPRODUCT($E$5:$E$6785,$G$5:$G$6785)</f>
        <v>3963.4499899099924</v>
      </c>
    </row>
    <row r="5797" spans="1:8" x14ac:dyDescent="0.2">
      <c r="A5797" s="167" t="s">
        <v>7189</v>
      </c>
      <c r="B5797" s="163" t="s">
        <v>182</v>
      </c>
      <c r="C5797" s="164" t="s">
        <v>183</v>
      </c>
      <c r="D5797">
        <v>106.3</v>
      </c>
      <c r="E5797" s="4">
        <v>7503</v>
      </c>
      <c r="F5797">
        <f t="shared" si="180"/>
        <v>5</v>
      </c>
      <c r="G5797" s="6">
        <f t="shared" si="181"/>
        <v>2.0447540826884101</v>
      </c>
      <c r="H5797" s="4">
        <f>E5797*G5797*Inputs!$B$4/SUMPRODUCT($E$5:$E$6785,$G$5:$G$6785)</f>
        <v>7086.6003801067991</v>
      </c>
    </row>
    <row r="5798" spans="1:8" x14ac:dyDescent="0.2">
      <c r="A5798" s="167" t="s">
        <v>7189</v>
      </c>
      <c r="B5798" s="163" t="s">
        <v>184</v>
      </c>
      <c r="C5798" s="164" t="s">
        <v>185</v>
      </c>
      <c r="D5798">
        <v>81.599999999999994</v>
      </c>
      <c r="E5798" s="4">
        <v>9682</v>
      </c>
      <c r="F5798">
        <f t="shared" si="180"/>
        <v>3</v>
      </c>
      <c r="G5798" s="6">
        <f t="shared" si="181"/>
        <v>1.4299489790507947</v>
      </c>
      <c r="H5798" s="4">
        <f>E5798*G5798*Inputs!$B$4/SUMPRODUCT($E$5:$E$6785,$G$5:$G$6785)</f>
        <v>6395.1028437740842</v>
      </c>
    </row>
    <row r="5799" spans="1:8" x14ac:dyDescent="0.2">
      <c r="A5799" s="167" t="s">
        <v>7189</v>
      </c>
      <c r="B5799" s="163" t="s">
        <v>186</v>
      </c>
      <c r="C5799" s="164" t="s">
        <v>187</v>
      </c>
      <c r="D5799">
        <v>106.7</v>
      </c>
      <c r="E5799" s="4">
        <v>7161</v>
      </c>
      <c r="F5799">
        <f t="shared" si="180"/>
        <v>5</v>
      </c>
      <c r="G5799" s="6">
        <f t="shared" si="181"/>
        <v>2.0447540826884101</v>
      </c>
      <c r="H5799" s="4">
        <f>E5799*G5799*Inputs!$B$4/SUMPRODUCT($E$5:$E$6785,$G$5:$G$6785)</f>
        <v>6763.5806106816981</v>
      </c>
    </row>
    <row r="5800" spans="1:8" x14ac:dyDescent="0.2">
      <c r="A5800" s="167" t="s">
        <v>7189</v>
      </c>
      <c r="B5800" s="163" t="s">
        <v>188</v>
      </c>
      <c r="C5800" s="164" t="s">
        <v>189</v>
      </c>
      <c r="D5800">
        <v>88.9</v>
      </c>
      <c r="E5800" s="4">
        <v>6855</v>
      </c>
      <c r="F5800">
        <f t="shared" si="180"/>
        <v>4</v>
      </c>
      <c r="G5800" s="6">
        <f t="shared" si="181"/>
        <v>1.7099397688077311</v>
      </c>
      <c r="H5800" s="4">
        <f>E5800*G5800*Inputs!$B$4/SUMPRODUCT($E$5:$E$6785,$G$5:$G$6785)</f>
        <v>5414.398102995815</v>
      </c>
    </row>
    <row r="5801" spans="1:8" x14ac:dyDescent="0.2">
      <c r="A5801" s="167" t="s">
        <v>7189</v>
      </c>
      <c r="B5801" s="163" t="s">
        <v>190</v>
      </c>
      <c r="C5801" s="164" t="s">
        <v>191</v>
      </c>
      <c r="D5801">
        <v>95.2</v>
      </c>
      <c r="E5801" s="4">
        <v>6413</v>
      </c>
      <c r="F5801">
        <f t="shared" si="180"/>
        <v>4</v>
      </c>
      <c r="G5801" s="6">
        <f t="shared" si="181"/>
        <v>1.7099397688077311</v>
      </c>
      <c r="H5801" s="4">
        <f>E5801*G5801*Inputs!$B$4/SUMPRODUCT($E$5:$E$6785,$G$5:$G$6785)</f>
        <v>5065.2859277187681</v>
      </c>
    </row>
    <row r="5802" spans="1:8" x14ac:dyDescent="0.2">
      <c r="A5802" s="167" t="s">
        <v>7189</v>
      </c>
      <c r="B5802" s="163" t="s">
        <v>10371</v>
      </c>
      <c r="C5802" s="164" t="s">
        <v>10372</v>
      </c>
      <c r="D5802">
        <v>83.5</v>
      </c>
      <c r="E5802" s="4">
        <v>8588</v>
      </c>
      <c r="F5802">
        <f t="shared" si="180"/>
        <v>3</v>
      </c>
      <c r="G5802" s="6">
        <f t="shared" si="181"/>
        <v>1.4299489790507947</v>
      </c>
      <c r="H5802" s="4">
        <f>E5802*G5802*Inputs!$B$4/SUMPRODUCT($E$5:$E$6785,$G$5:$G$6785)</f>
        <v>5672.4998163945293</v>
      </c>
    </row>
    <row r="5803" spans="1:8" x14ac:dyDescent="0.2">
      <c r="A5803" s="167" t="s">
        <v>7189</v>
      </c>
      <c r="B5803" s="163" t="s">
        <v>10373</v>
      </c>
      <c r="C5803" s="164" t="s">
        <v>10374</v>
      </c>
      <c r="D5803">
        <v>84.8</v>
      </c>
      <c r="E5803" s="4">
        <v>9161</v>
      </c>
      <c r="F5803">
        <f t="shared" si="180"/>
        <v>3</v>
      </c>
      <c r="G5803" s="6">
        <f t="shared" si="181"/>
        <v>1.4299489790507947</v>
      </c>
      <c r="H5803" s="4">
        <f>E5803*G5803*Inputs!$B$4/SUMPRODUCT($E$5:$E$6785,$G$5:$G$6785)</f>
        <v>6050.9747109909495</v>
      </c>
    </row>
    <row r="5804" spans="1:8" x14ac:dyDescent="0.2">
      <c r="A5804" s="167" t="s">
        <v>7189</v>
      </c>
      <c r="B5804" s="163" t="s">
        <v>10375</v>
      </c>
      <c r="C5804" s="164" t="s">
        <v>10376</v>
      </c>
      <c r="D5804">
        <v>154.9</v>
      </c>
      <c r="E5804" s="4">
        <v>7498</v>
      </c>
      <c r="F5804">
        <f t="shared" si="180"/>
        <v>9</v>
      </c>
      <c r="G5804" s="6">
        <f t="shared" si="181"/>
        <v>4.1810192586709229</v>
      </c>
      <c r="H5804" s="4">
        <f>E5804*G5804*Inputs!$B$4/SUMPRODUCT($E$5:$E$6785,$G$5:$G$6785)</f>
        <v>14480.69868544788</v>
      </c>
    </row>
    <row r="5805" spans="1:8" x14ac:dyDescent="0.2">
      <c r="A5805" s="167" t="s">
        <v>7189</v>
      </c>
      <c r="B5805" s="163" t="s">
        <v>10377</v>
      </c>
      <c r="C5805" s="164" t="s">
        <v>10378</v>
      </c>
      <c r="D5805">
        <v>118</v>
      </c>
      <c r="E5805" s="4">
        <v>5608</v>
      </c>
      <c r="F5805">
        <f t="shared" si="180"/>
        <v>6</v>
      </c>
      <c r="G5805" s="6">
        <f t="shared" si="181"/>
        <v>2.4451266266449672</v>
      </c>
      <c r="H5805" s="4">
        <f>E5805*G5805*Inputs!$B$4/SUMPRODUCT($E$5:$E$6785,$G$5:$G$6785)</f>
        <v>6333.9010249183975</v>
      </c>
    </row>
    <row r="5806" spans="1:8" x14ac:dyDescent="0.2">
      <c r="A5806" s="167" t="s">
        <v>7189</v>
      </c>
      <c r="B5806" s="163" t="s">
        <v>10379</v>
      </c>
      <c r="C5806" s="164" t="s">
        <v>10380</v>
      </c>
      <c r="D5806">
        <v>90.1</v>
      </c>
      <c r="E5806" s="4">
        <v>7982</v>
      </c>
      <c r="F5806">
        <f t="shared" si="180"/>
        <v>4</v>
      </c>
      <c r="G5806" s="6">
        <f t="shared" si="181"/>
        <v>1.7099397688077311</v>
      </c>
      <c r="H5806" s="4">
        <f>E5806*G5806*Inputs!$B$4/SUMPRODUCT($E$5:$E$6785,$G$5:$G$6785)</f>
        <v>6304.5551652972426</v>
      </c>
    </row>
    <row r="5807" spans="1:8" x14ac:dyDescent="0.2">
      <c r="A5807" s="167" t="s">
        <v>7189</v>
      </c>
      <c r="B5807" s="163" t="s">
        <v>10381</v>
      </c>
      <c r="C5807" s="164" t="s">
        <v>10382</v>
      </c>
      <c r="D5807">
        <v>112</v>
      </c>
      <c r="E5807" s="4">
        <v>8916</v>
      </c>
      <c r="F5807">
        <f t="shared" si="180"/>
        <v>6</v>
      </c>
      <c r="G5807" s="6">
        <f t="shared" si="181"/>
        <v>2.4451266266449672</v>
      </c>
      <c r="H5807" s="4">
        <f>E5807*G5807*Inputs!$B$4/SUMPRODUCT($E$5:$E$6785,$G$5:$G$6785)</f>
        <v>10070.089432627037</v>
      </c>
    </row>
    <row r="5808" spans="1:8" x14ac:dyDescent="0.2">
      <c r="A5808" s="167" t="s">
        <v>7189</v>
      </c>
      <c r="B5808" s="163" t="s">
        <v>10383</v>
      </c>
      <c r="C5808" s="164" t="s">
        <v>10384</v>
      </c>
      <c r="D5808">
        <v>146.30000000000001</v>
      </c>
      <c r="E5808" s="4">
        <v>8083</v>
      </c>
      <c r="F5808">
        <f t="shared" si="180"/>
        <v>8</v>
      </c>
      <c r="G5808" s="6">
        <f t="shared" si="181"/>
        <v>3.4964063234208851</v>
      </c>
      <c r="H5808" s="4">
        <f>E5808*G5808*Inputs!$B$4/SUMPRODUCT($E$5:$E$6785,$G$5:$G$6785)</f>
        <v>13054.384151597362</v>
      </c>
    </row>
    <row r="5809" spans="1:8" x14ac:dyDescent="0.2">
      <c r="A5809" s="167" t="s">
        <v>7189</v>
      </c>
      <c r="B5809" s="163" t="s">
        <v>10385</v>
      </c>
      <c r="C5809" s="164" t="s">
        <v>10386</v>
      </c>
      <c r="D5809">
        <v>87.4</v>
      </c>
      <c r="E5809" s="4">
        <v>7111</v>
      </c>
      <c r="F5809">
        <f t="shared" si="180"/>
        <v>4</v>
      </c>
      <c r="G5809" s="6">
        <f t="shared" si="181"/>
        <v>1.7099397688077311</v>
      </c>
      <c r="H5809" s="4">
        <f>E5809*G5809*Inputs!$B$4/SUMPRODUCT($E$5:$E$6785,$G$5:$G$6785)</f>
        <v>5616.5988198983578</v>
      </c>
    </row>
    <row r="5810" spans="1:8" x14ac:dyDescent="0.2">
      <c r="A5810" s="167" t="s">
        <v>7189</v>
      </c>
      <c r="B5810" s="163" t="s">
        <v>10387</v>
      </c>
      <c r="C5810" s="164" t="s">
        <v>10388</v>
      </c>
      <c r="D5810">
        <v>125.2</v>
      </c>
      <c r="E5810" s="4">
        <v>7311</v>
      </c>
      <c r="F5810">
        <f t="shared" si="180"/>
        <v>7</v>
      </c>
      <c r="G5810" s="6">
        <f t="shared" si="181"/>
        <v>2.9238940129502371</v>
      </c>
      <c r="H5810" s="4">
        <f>E5810*G5810*Inputs!$B$4/SUMPRODUCT($E$5:$E$6785,$G$5:$G$6785)</f>
        <v>9874.1636931398752</v>
      </c>
    </row>
    <row r="5811" spans="1:8" x14ac:dyDescent="0.2">
      <c r="A5811" s="167" t="s">
        <v>7189</v>
      </c>
      <c r="B5811" s="163" t="s">
        <v>10389</v>
      </c>
      <c r="C5811" s="164" t="s">
        <v>10390</v>
      </c>
      <c r="D5811">
        <v>73</v>
      </c>
      <c r="E5811" s="4">
        <v>6250</v>
      </c>
      <c r="F5811">
        <f t="shared" si="180"/>
        <v>2</v>
      </c>
      <c r="G5811" s="6">
        <f t="shared" si="181"/>
        <v>1.195804741189294</v>
      </c>
      <c r="H5811" s="4">
        <f>E5811*G5811*Inputs!$B$4/SUMPRODUCT($E$5:$E$6785,$G$5:$G$6785)</f>
        <v>3452.2497042379582</v>
      </c>
    </row>
    <row r="5812" spans="1:8" x14ac:dyDescent="0.2">
      <c r="A5812" s="167" t="s">
        <v>7189</v>
      </c>
      <c r="B5812" s="163" t="s">
        <v>10391</v>
      </c>
      <c r="C5812" s="164" t="s">
        <v>10392</v>
      </c>
      <c r="D5812">
        <v>100.1</v>
      </c>
      <c r="E5812" s="4">
        <v>11653</v>
      </c>
      <c r="F5812">
        <f t="shared" si="180"/>
        <v>5</v>
      </c>
      <c r="G5812" s="6">
        <f t="shared" si="181"/>
        <v>2.0447540826884101</v>
      </c>
      <c r="H5812" s="4">
        <f>E5812*G5812*Inputs!$B$4/SUMPRODUCT($E$5:$E$6785,$G$5:$G$6785)</f>
        <v>11006.284716697925</v>
      </c>
    </row>
    <row r="5813" spans="1:8" x14ac:dyDescent="0.2">
      <c r="A5813" s="167" t="s">
        <v>7189</v>
      </c>
      <c r="B5813" s="163" t="s">
        <v>10393</v>
      </c>
      <c r="C5813" s="164" t="s">
        <v>205</v>
      </c>
      <c r="D5813">
        <v>79.900000000000006</v>
      </c>
      <c r="E5813" s="4">
        <v>7251</v>
      </c>
      <c r="F5813">
        <f t="shared" si="180"/>
        <v>3</v>
      </c>
      <c r="G5813" s="6">
        <f t="shared" si="181"/>
        <v>1.4299489790507947</v>
      </c>
      <c r="H5813" s="4">
        <f>E5813*G5813*Inputs!$B$4/SUMPRODUCT($E$5:$E$6785,$G$5:$G$6785)</f>
        <v>4789.3917290028794</v>
      </c>
    </row>
    <row r="5814" spans="1:8" x14ac:dyDescent="0.2">
      <c r="A5814" s="167" t="s">
        <v>7189</v>
      </c>
      <c r="B5814" s="163" t="s">
        <v>206</v>
      </c>
      <c r="C5814" s="164" t="s">
        <v>207</v>
      </c>
      <c r="D5814">
        <v>79.3</v>
      </c>
      <c r="E5814" s="4">
        <v>8718</v>
      </c>
      <c r="F5814">
        <f t="shared" si="180"/>
        <v>3</v>
      </c>
      <c r="G5814" s="6">
        <f t="shared" si="181"/>
        <v>1.4299489790507947</v>
      </c>
      <c r="H5814" s="4">
        <f>E5814*G5814*Inputs!$B$4/SUMPRODUCT($E$5:$E$6785,$G$5:$G$6785)</f>
        <v>5758.3667209277482</v>
      </c>
    </row>
    <row r="5815" spans="1:8" x14ac:dyDescent="0.2">
      <c r="A5815" s="167" t="s">
        <v>7189</v>
      </c>
      <c r="B5815" s="163" t="s">
        <v>208</v>
      </c>
      <c r="C5815" s="164" t="s">
        <v>209</v>
      </c>
      <c r="D5815">
        <v>75.3</v>
      </c>
      <c r="E5815" s="4">
        <v>9532</v>
      </c>
      <c r="F5815">
        <f t="shared" si="180"/>
        <v>3</v>
      </c>
      <c r="G5815" s="6">
        <f t="shared" si="181"/>
        <v>1.4299489790507947</v>
      </c>
      <c r="H5815" s="4">
        <f>E5815*G5815*Inputs!$B$4/SUMPRODUCT($E$5:$E$6785,$G$5:$G$6785)</f>
        <v>6296.0256462357538</v>
      </c>
    </row>
    <row r="5816" spans="1:8" x14ac:dyDescent="0.2">
      <c r="A5816" s="167" t="s">
        <v>7189</v>
      </c>
      <c r="B5816" s="163" t="s">
        <v>210</v>
      </c>
      <c r="C5816" s="164" t="s">
        <v>211</v>
      </c>
      <c r="D5816">
        <v>77</v>
      </c>
      <c r="E5816" s="4">
        <v>8769</v>
      </c>
      <c r="F5816">
        <f t="shared" si="180"/>
        <v>3</v>
      </c>
      <c r="G5816" s="6">
        <f t="shared" si="181"/>
        <v>1.4299489790507947</v>
      </c>
      <c r="H5816" s="4">
        <f>E5816*G5816*Inputs!$B$4/SUMPRODUCT($E$5:$E$6785,$G$5:$G$6785)</f>
        <v>5792.0529680907803</v>
      </c>
    </row>
    <row r="5817" spans="1:8" x14ac:dyDescent="0.2">
      <c r="A5817" s="167" t="s">
        <v>7189</v>
      </c>
      <c r="B5817" s="163" t="s">
        <v>212</v>
      </c>
      <c r="C5817" s="164" t="s">
        <v>213</v>
      </c>
      <c r="D5817">
        <v>121.9</v>
      </c>
      <c r="E5817" s="4">
        <v>10434</v>
      </c>
      <c r="F5817">
        <f t="shared" si="180"/>
        <v>6</v>
      </c>
      <c r="G5817" s="6">
        <f t="shared" si="181"/>
        <v>2.4451266266449672</v>
      </c>
      <c r="H5817" s="4">
        <f>E5817*G5817*Inputs!$B$4/SUMPRODUCT($E$5:$E$6785,$G$5:$G$6785)</f>
        <v>11784.579759985474</v>
      </c>
    </row>
    <row r="5818" spans="1:8" x14ac:dyDescent="0.2">
      <c r="A5818" s="167" t="s">
        <v>7189</v>
      </c>
      <c r="B5818" s="163" t="s">
        <v>214</v>
      </c>
      <c r="C5818" s="164" t="s">
        <v>215</v>
      </c>
      <c r="D5818">
        <v>110</v>
      </c>
      <c r="E5818" s="4">
        <v>6413</v>
      </c>
      <c r="F5818">
        <f t="shared" si="180"/>
        <v>5</v>
      </c>
      <c r="G5818" s="6">
        <f t="shared" si="181"/>
        <v>2.0447540826884101</v>
      </c>
      <c r="H5818" s="4">
        <f>E5818*G5818*Inputs!$B$4/SUMPRODUCT($E$5:$E$6785,$G$5:$G$6785)</f>
        <v>6057.092927845516</v>
      </c>
    </row>
    <row r="5819" spans="1:8" x14ac:dyDescent="0.2">
      <c r="A5819" s="167" t="s">
        <v>7189</v>
      </c>
      <c r="B5819" s="163" t="s">
        <v>216</v>
      </c>
      <c r="C5819" s="164" t="s">
        <v>217</v>
      </c>
      <c r="D5819">
        <v>56.7</v>
      </c>
      <c r="E5819" s="4">
        <v>8416</v>
      </c>
      <c r="F5819">
        <f t="shared" si="180"/>
        <v>1</v>
      </c>
      <c r="G5819" s="6">
        <f t="shared" si="181"/>
        <v>1</v>
      </c>
      <c r="H5819" s="4">
        <f>E5819*G5819*Inputs!$B$4/SUMPRODUCT($E$5:$E$6785,$G$5:$G$6785)</f>
        <v>3887.4752721880955</v>
      </c>
    </row>
    <row r="5820" spans="1:8" x14ac:dyDescent="0.2">
      <c r="A5820" s="167" t="s">
        <v>7189</v>
      </c>
      <c r="B5820" s="163" t="s">
        <v>218</v>
      </c>
      <c r="C5820" s="164" t="s">
        <v>219</v>
      </c>
      <c r="D5820">
        <v>72</v>
      </c>
      <c r="E5820" s="4">
        <v>8319</v>
      </c>
      <c r="F5820">
        <f t="shared" si="180"/>
        <v>2</v>
      </c>
      <c r="G5820" s="6">
        <f t="shared" si="181"/>
        <v>1.195804741189294</v>
      </c>
      <c r="H5820" s="4">
        <f>E5820*G5820*Inputs!$B$4/SUMPRODUCT($E$5:$E$6785,$G$5:$G$6785)</f>
        <v>4595.0824463288918</v>
      </c>
    </row>
    <row r="5821" spans="1:8" x14ac:dyDescent="0.2">
      <c r="A5821" s="167" t="s">
        <v>7189</v>
      </c>
      <c r="B5821" s="163" t="s">
        <v>220</v>
      </c>
      <c r="C5821" s="164" t="s">
        <v>221</v>
      </c>
      <c r="D5821">
        <v>80.2</v>
      </c>
      <c r="E5821" s="4">
        <v>7016</v>
      </c>
      <c r="F5821">
        <f t="shared" si="180"/>
        <v>3</v>
      </c>
      <c r="G5821" s="6">
        <f t="shared" si="181"/>
        <v>1.4299489790507947</v>
      </c>
      <c r="H5821" s="4">
        <f>E5821*G5821*Inputs!$B$4/SUMPRODUCT($E$5:$E$6785,$G$5:$G$6785)</f>
        <v>4634.1707861928289</v>
      </c>
    </row>
    <row r="5822" spans="1:8" x14ac:dyDescent="0.2">
      <c r="A5822" s="167" t="s">
        <v>7189</v>
      </c>
      <c r="B5822" s="163" t="s">
        <v>222</v>
      </c>
      <c r="C5822" s="164" t="s">
        <v>223</v>
      </c>
      <c r="D5822">
        <v>86.8</v>
      </c>
      <c r="E5822" s="4">
        <v>8059</v>
      </c>
      <c r="F5822">
        <f t="shared" si="180"/>
        <v>4</v>
      </c>
      <c r="G5822" s="6">
        <f t="shared" si="181"/>
        <v>1.7099397688077311</v>
      </c>
      <c r="H5822" s="4">
        <f>E5822*G5822*Inputs!$B$4/SUMPRODUCT($E$5:$E$6785,$G$5:$G$6785)</f>
        <v>6365.3733496780842</v>
      </c>
    </row>
    <row r="5823" spans="1:8" x14ac:dyDescent="0.2">
      <c r="A5823" s="167" t="s">
        <v>226</v>
      </c>
      <c r="B5823" s="163" t="s">
        <v>224</v>
      </c>
      <c r="C5823" s="164" t="s">
        <v>225</v>
      </c>
      <c r="D5823">
        <v>105.4</v>
      </c>
      <c r="E5823" s="4">
        <v>6088</v>
      </c>
      <c r="F5823">
        <f t="shared" si="180"/>
        <v>5</v>
      </c>
      <c r="G5823" s="6">
        <f t="shared" si="181"/>
        <v>2.0447540826884101</v>
      </c>
      <c r="H5823" s="4">
        <f>E5823*G5823*Inputs!$B$4/SUMPRODUCT($E$5:$E$6785,$G$5:$G$6785)</f>
        <v>5750.1296966666914</v>
      </c>
    </row>
    <row r="5824" spans="1:8" x14ac:dyDescent="0.2">
      <c r="A5824" s="167" t="s">
        <v>226</v>
      </c>
      <c r="B5824" s="163" t="s">
        <v>227</v>
      </c>
      <c r="C5824" s="164" t="s">
        <v>228</v>
      </c>
      <c r="D5824">
        <v>82.6</v>
      </c>
      <c r="E5824" s="4">
        <v>5788</v>
      </c>
      <c r="F5824">
        <f t="shared" si="180"/>
        <v>3</v>
      </c>
      <c r="G5824" s="6">
        <f t="shared" si="181"/>
        <v>1.4299489790507947</v>
      </c>
      <c r="H5824" s="4">
        <f>E5824*G5824*Inputs!$B$4/SUMPRODUCT($E$5:$E$6785,$G$5:$G$6785)</f>
        <v>3823.0587956790328</v>
      </c>
    </row>
    <row r="5825" spans="1:8" x14ac:dyDescent="0.2">
      <c r="A5825" s="167" t="s">
        <v>226</v>
      </c>
      <c r="B5825" s="163" t="s">
        <v>229</v>
      </c>
      <c r="C5825" s="164" t="s">
        <v>230</v>
      </c>
      <c r="D5825">
        <v>150.30000000000001</v>
      </c>
      <c r="E5825" s="4">
        <v>6216</v>
      </c>
      <c r="F5825">
        <f t="shared" si="180"/>
        <v>9</v>
      </c>
      <c r="G5825" s="6">
        <f t="shared" si="181"/>
        <v>4.1810192586709229</v>
      </c>
      <c r="H5825" s="4">
        <f>E5825*G5825*Inputs!$B$4/SUMPRODUCT($E$5:$E$6785,$G$5:$G$6785)</f>
        <v>12004.804351659644</v>
      </c>
    </row>
    <row r="5826" spans="1:8" x14ac:dyDescent="0.2">
      <c r="A5826" s="167" t="s">
        <v>226</v>
      </c>
      <c r="B5826" s="163" t="s">
        <v>231</v>
      </c>
      <c r="C5826" s="164" t="s">
        <v>232</v>
      </c>
      <c r="D5826">
        <v>124</v>
      </c>
      <c r="E5826" s="4">
        <v>9229</v>
      </c>
      <c r="F5826">
        <f t="shared" si="180"/>
        <v>7</v>
      </c>
      <c r="G5826" s="6">
        <f t="shared" si="181"/>
        <v>2.9238940129502371</v>
      </c>
      <c r="H5826" s="4">
        <f>E5826*G5826*Inputs!$B$4/SUMPRODUCT($E$5:$E$6785,$G$5:$G$6785)</f>
        <v>12464.595366432486</v>
      </c>
    </row>
    <row r="5827" spans="1:8" x14ac:dyDescent="0.2">
      <c r="A5827" s="167" t="s">
        <v>226</v>
      </c>
      <c r="B5827" s="163" t="s">
        <v>233</v>
      </c>
      <c r="C5827" s="164" t="s">
        <v>234</v>
      </c>
      <c r="D5827">
        <v>162.80000000000001</v>
      </c>
      <c r="E5827" s="4">
        <v>7461</v>
      </c>
      <c r="F5827">
        <f t="shared" si="180"/>
        <v>9</v>
      </c>
      <c r="G5827" s="6">
        <f t="shared" si="181"/>
        <v>4.1810192586709229</v>
      </c>
      <c r="H5827" s="4">
        <f>E5827*G5827*Inputs!$B$4/SUMPRODUCT($E$5:$E$6785,$G$5:$G$6785)</f>
        <v>14409.241516688002</v>
      </c>
    </row>
    <row r="5828" spans="1:8" x14ac:dyDescent="0.2">
      <c r="A5828" s="167" t="s">
        <v>226</v>
      </c>
      <c r="B5828" s="163" t="s">
        <v>235</v>
      </c>
      <c r="C5828" s="164" t="s">
        <v>236</v>
      </c>
      <c r="D5828">
        <v>86.2</v>
      </c>
      <c r="E5828" s="4">
        <v>9713</v>
      </c>
      <c r="F5828">
        <f t="shared" si="180"/>
        <v>3</v>
      </c>
      <c r="G5828" s="6">
        <f t="shared" si="181"/>
        <v>1.4299489790507947</v>
      </c>
      <c r="H5828" s="4">
        <f>E5828*G5828*Inputs!$B$4/SUMPRODUCT($E$5:$E$6785,$G$5:$G$6785)</f>
        <v>6415.5787979320048</v>
      </c>
    </row>
    <row r="5829" spans="1:8" x14ac:dyDescent="0.2">
      <c r="A5829" s="167" t="s">
        <v>226</v>
      </c>
      <c r="B5829" s="163" t="s">
        <v>237</v>
      </c>
      <c r="C5829" s="164" t="s">
        <v>238</v>
      </c>
      <c r="D5829">
        <v>92.2</v>
      </c>
      <c r="E5829" s="4">
        <v>7822</v>
      </c>
      <c r="F5829">
        <f t="shared" si="180"/>
        <v>4</v>
      </c>
      <c r="G5829" s="6">
        <f t="shared" si="181"/>
        <v>1.7099397688077311</v>
      </c>
      <c r="H5829" s="4">
        <f>E5829*G5829*Inputs!$B$4/SUMPRODUCT($E$5:$E$6785,$G$5:$G$6785)</f>
        <v>6178.1797172331517</v>
      </c>
    </row>
    <row r="5830" spans="1:8" x14ac:dyDescent="0.2">
      <c r="A5830" s="167" t="s">
        <v>226</v>
      </c>
      <c r="B5830" s="163" t="s">
        <v>239</v>
      </c>
      <c r="C5830" s="164" t="s">
        <v>240</v>
      </c>
      <c r="D5830">
        <v>151</v>
      </c>
      <c r="E5830" s="4">
        <v>6015</v>
      </c>
      <c r="F5830">
        <f t="shared" ref="F5830:F5893" si="182">VLOOKUP(D5830,$K$5:$L$15,2)</f>
        <v>9</v>
      </c>
      <c r="G5830" s="6">
        <f t="shared" ref="G5830:G5893" si="183">VLOOKUP(F5830,$L$5:$M$15,2,0)</f>
        <v>4.1810192586709229</v>
      </c>
      <c r="H5830" s="4">
        <f>E5830*G5830*Inputs!$B$4/SUMPRODUCT($E$5:$E$6785,$G$5:$G$6785)</f>
        <v>11616.618110558682</v>
      </c>
    </row>
    <row r="5831" spans="1:8" x14ac:dyDescent="0.2">
      <c r="A5831" s="167" t="s">
        <v>226</v>
      </c>
      <c r="B5831" s="163" t="s">
        <v>241</v>
      </c>
      <c r="C5831" s="164" t="s">
        <v>242</v>
      </c>
      <c r="D5831">
        <v>90.4</v>
      </c>
      <c r="E5831" s="4">
        <v>7908</v>
      </c>
      <c r="F5831">
        <f t="shared" si="182"/>
        <v>4</v>
      </c>
      <c r="G5831" s="6">
        <f t="shared" si="183"/>
        <v>1.7099397688077311</v>
      </c>
      <c r="H5831" s="4">
        <f>E5831*G5831*Inputs!$B$4/SUMPRODUCT($E$5:$E$6785,$G$5:$G$6785)</f>
        <v>6246.1065205676005</v>
      </c>
    </row>
    <row r="5832" spans="1:8" x14ac:dyDescent="0.2">
      <c r="A5832" s="167" t="s">
        <v>226</v>
      </c>
      <c r="B5832" s="163" t="s">
        <v>6085</v>
      </c>
      <c r="C5832" s="164" t="s">
        <v>6086</v>
      </c>
      <c r="D5832">
        <v>99.9</v>
      </c>
      <c r="E5832" s="4">
        <v>6898</v>
      </c>
      <c r="F5832">
        <f t="shared" si="182"/>
        <v>5</v>
      </c>
      <c r="G5832" s="6">
        <f t="shared" si="183"/>
        <v>2.0447540826884101</v>
      </c>
      <c r="H5832" s="4">
        <f>E5832*G5832*Inputs!$B$4/SUMPRODUCT($E$5:$E$6785,$G$5:$G$6785)</f>
        <v>6515.1765189892967</v>
      </c>
    </row>
    <row r="5833" spans="1:8" x14ac:dyDescent="0.2">
      <c r="A5833" s="167" t="s">
        <v>226</v>
      </c>
      <c r="B5833" s="163" t="s">
        <v>6087</v>
      </c>
      <c r="C5833" s="164" t="s">
        <v>6088</v>
      </c>
      <c r="D5833">
        <v>102.7</v>
      </c>
      <c r="E5833" s="4">
        <v>6682</v>
      </c>
      <c r="F5833">
        <f t="shared" si="182"/>
        <v>5</v>
      </c>
      <c r="G5833" s="6">
        <f t="shared" si="183"/>
        <v>2.0447540826884101</v>
      </c>
      <c r="H5833" s="4">
        <f>E5833*G5833*Inputs!$B$4/SUMPRODUCT($E$5:$E$6785,$G$5:$G$6785)</f>
        <v>6311.1640330366035</v>
      </c>
    </row>
    <row r="5834" spans="1:8" x14ac:dyDescent="0.2">
      <c r="A5834" s="167" t="s">
        <v>226</v>
      </c>
      <c r="B5834" s="163" t="s">
        <v>6089</v>
      </c>
      <c r="C5834" s="164" t="s">
        <v>6090</v>
      </c>
      <c r="D5834">
        <v>95.2</v>
      </c>
      <c r="E5834" s="4">
        <v>6104</v>
      </c>
      <c r="F5834">
        <f t="shared" si="182"/>
        <v>4</v>
      </c>
      <c r="G5834" s="6">
        <f t="shared" si="183"/>
        <v>1.7099397688077311</v>
      </c>
      <c r="H5834" s="4">
        <f>E5834*G5834*Inputs!$B$4/SUMPRODUCT($E$5:$E$6785,$G$5:$G$6785)</f>
        <v>4821.223343644996</v>
      </c>
    </row>
    <row r="5835" spans="1:8" x14ac:dyDescent="0.2">
      <c r="A5835" s="167" t="s">
        <v>226</v>
      </c>
      <c r="B5835" s="163" t="s">
        <v>6091</v>
      </c>
      <c r="C5835" s="164" t="s">
        <v>6092</v>
      </c>
      <c r="D5835">
        <v>108.6</v>
      </c>
      <c r="E5835" s="4">
        <v>8065</v>
      </c>
      <c r="F5835">
        <f t="shared" si="182"/>
        <v>5</v>
      </c>
      <c r="G5835" s="6">
        <f t="shared" si="183"/>
        <v>2.0447540826884101</v>
      </c>
      <c r="H5835" s="4">
        <f>E5835*G5835*Inputs!$B$4/SUMPRODUCT($E$5:$E$6785,$G$5:$G$6785)</f>
        <v>7617.4106444837171</v>
      </c>
    </row>
    <row r="5836" spans="1:8" x14ac:dyDescent="0.2">
      <c r="A5836" s="167" t="s">
        <v>226</v>
      </c>
      <c r="B5836" s="163" t="s">
        <v>6093</v>
      </c>
      <c r="C5836" s="164" t="s">
        <v>6220</v>
      </c>
      <c r="D5836">
        <v>131.6</v>
      </c>
      <c r="E5836" s="4">
        <v>8635</v>
      </c>
      <c r="F5836">
        <f t="shared" si="182"/>
        <v>7</v>
      </c>
      <c r="G5836" s="6">
        <f t="shared" si="183"/>
        <v>2.9238940129502371</v>
      </c>
      <c r="H5836" s="4">
        <f>E5836*G5836*Inputs!$B$4/SUMPRODUCT($E$5:$E$6785,$G$5:$G$6785)</f>
        <v>11662.344889927892</v>
      </c>
    </row>
    <row r="5837" spans="1:8" x14ac:dyDescent="0.2">
      <c r="A5837" s="167" t="s">
        <v>226</v>
      </c>
      <c r="B5837" s="163" t="s">
        <v>6221</v>
      </c>
      <c r="C5837" s="164" t="s">
        <v>6222</v>
      </c>
      <c r="D5837">
        <v>85.1</v>
      </c>
      <c r="E5837" s="4">
        <v>7275</v>
      </c>
      <c r="F5837">
        <f t="shared" si="182"/>
        <v>3</v>
      </c>
      <c r="G5837" s="6">
        <f t="shared" si="183"/>
        <v>1.4299489790507947</v>
      </c>
      <c r="H5837" s="4">
        <f>E5837*G5837*Inputs!$B$4/SUMPRODUCT($E$5:$E$6785,$G$5:$G$6785)</f>
        <v>4805.2440806090126</v>
      </c>
    </row>
    <row r="5838" spans="1:8" x14ac:dyDescent="0.2">
      <c r="A5838" s="167" t="s">
        <v>226</v>
      </c>
      <c r="B5838" s="163" t="s">
        <v>6223</v>
      </c>
      <c r="C5838" s="164" t="s">
        <v>6224</v>
      </c>
      <c r="D5838">
        <v>118</v>
      </c>
      <c r="E5838" s="4">
        <v>7109</v>
      </c>
      <c r="F5838">
        <f t="shared" si="182"/>
        <v>6</v>
      </c>
      <c r="G5838" s="6">
        <f t="shared" si="183"/>
        <v>2.4451266266449672</v>
      </c>
      <c r="H5838" s="4">
        <f>E5838*G5838*Inputs!$B$4/SUMPRODUCT($E$5:$E$6785,$G$5:$G$6785)</f>
        <v>8029.1908677148494</v>
      </c>
    </row>
    <row r="5839" spans="1:8" x14ac:dyDescent="0.2">
      <c r="A5839" s="167" t="s">
        <v>226</v>
      </c>
      <c r="B5839" s="163" t="s">
        <v>6225</v>
      </c>
      <c r="C5839" s="164" t="s">
        <v>6226</v>
      </c>
      <c r="D5839">
        <v>122.2</v>
      </c>
      <c r="E5839" s="4">
        <v>9931</v>
      </c>
      <c r="F5839">
        <f t="shared" si="182"/>
        <v>6</v>
      </c>
      <c r="G5839" s="6">
        <f t="shared" si="183"/>
        <v>2.4451266266449672</v>
      </c>
      <c r="H5839" s="4">
        <f>E5839*G5839*Inputs!$B$4/SUMPRODUCT($E$5:$E$6785,$G$5:$G$6785)</f>
        <v>11216.471305004387</v>
      </c>
    </row>
    <row r="5840" spans="1:8" x14ac:dyDescent="0.2">
      <c r="A5840" s="167" t="s">
        <v>226</v>
      </c>
      <c r="B5840" s="163" t="s">
        <v>6227</v>
      </c>
      <c r="C5840" s="164" t="s">
        <v>6228</v>
      </c>
      <c r="D5840">
        <v>80</v>
      </c>
      <c r="E5840" s="4">
        <v>8641</v>
      </c>
      <c r="F5840">
        <f t="shared" si="182"/>
        <v>3</v>
      </c>
      <c r="G5840" s="6">
        <f t="shared" si="183"/>
        <v>1.4299489790507947</v>
      </c>
      <c r="H5840" s="4">
        <f>E5840*G5840*Inputs!$B$4/SUMPRODUCT($E$5:$E$6785,$G$5:$G$6785)</f>
        <v>5707.5070928580726</v>
      </c>
    </row>
    <row r="5841" spans="1:8" x14ac:dyDescent="0.2">
      <c r="A5841" s="167" t="s">
        <v>226</v>
      </c>
      <c r="B5841" s="163" t="s">
        <v>6229</v>
      </c>
      <c r="C5841" s="164" t="s">
        <v>12087</v>
      </c>
      <c r="D5841">
        <v>77.5</v>
      </c>
      <c r="E5841" s="4">
        <v>7863</v>
      </c>
      <c r="F5841">
        <f t="shared" si="182"/>
        <v>3</v>
      </c>
      <c r="G5841" s="6">
        <f t="shared" si="183"/>
        <v>1.4299489790507947</v>
      </c>
      <c r="H5841" s="4">
        <f>E5841*G5841*Inputs!$B$4/SUMPRODUCT($E$5:$E$6785,$G$5:$G$6785)</f>
        <v>5193.6266949592673</v>
      </c>
    </row>
    <row r="5842" spans="1:8" x14ac:dyDescent="0.2">
      <c r="A5842" s="167" t="s">
        <v>226</v>
      </c>
      <c r="B5842" s="163" t="s">
        <v>12088</v>
      </c>
      <c r="C5842" s="164" t="s">
        <v>12089</v>
      </c>
      <c r="D5842">
        <v>103.2</v>
      </c>
      <c r="E5842" s="4">
        <v>8321</v>
      </c>
      <c r="F5842">
        <f t="shared" si="182"/>
        <v>5</v>
      </c>
      <c r="G5842" s="6">
        <f t="shared" si="183"/>
        <v>2.0447540826884101</v>
      </c>
      <c r="H5842" s="4">
        <f>E5842*G5842*Inputs!$B$4/SUMPRODUCT($E$5:$E$6785,$G$5:$G$6785)</f>
        <v>7859.2032204276511</v>
      </c>
    </row>
    <row r="5843" spans="1:8" x14ac:dyDescent="0.2">
      <c r="A5843" s="167" t="s">
        <v>226</v>
      </c>
      <c r="B5843" s="163" t="s">
        <v>12090</v>
      </c>
      <c r="C5843" s="164" t="s">
        <v>12091</v>
      </c>
      <c r="D5843">
        <v>122.8</v>
      </c>
      <c r="E5843" s="4">
        <v>6033</v>
      </c>
      <c r="F5843">
        <f t="shared" si="182"/>
        <v>6</v>
      </c>
      <c r="G5843" s="6">
        <f t="shared" si="183"/>
        <v>2.4451266266449672</v>
      </c>
      <c r="H5843" s="4">
        <f>E5843*G5843*Inputs!$B$4/SUMPRODUCT($E$5:$E$6785,$G$5:$G$6785)</f>
        <v>6813.9131389680251</v>
      </c>
    </row>
    <row r="5844" spans="1:8" x14ac:dyDescent="0.2">
      <c r="A5844" s="167" t="s">
        <v>226</v>
      </c>
      <c r="B5844" s="163" t="s">
        <v>9756</v>
      </c>
      <c r="C5844" s="164" t="s">
        <v>9757</v>
      </c>
      <c r="D5844">
        <v>116.1</v>
      </c>
      <c r="E5844" s="4">
        <v>8969</v>
      </c>
      <c r="F5844">
        <f t="shared" si="182"/>
        <v>6</v>
      </c>
      <c r="G5844" s="6">
        <f t="shared" si="183"/>
        <v>2.4451266266449672</v>
      </c>
      <c r="H5844" s="4">
        <f>E5844*G5844*Inputs!$B$4/SUMPRODUCT($E$5:$E$6785,$G$5:$G$6785)</f>
        <v>10129.949766849697</v>
      </c>
    </row>
    <row r="5845" spans="1:8" x14ac:dyDescent="0.2">
      <c r="A5845" s="167" t="s">
        <v>226</v>
      </c>
      <c r="B5845" s="163" t="s">
        <v>9758</v>
      </c>
      <c r="C5845" s="164" t="s">
        <v>9759</v>
      </c>
      <c r="D5845">
        <v>104.6</v>
      </c>
      <c r="E5845" s="4">
        <v>6141</v>
      </c>
      <c r="F5845">
        <f t="shared" si="182"/>
        <v>5</v>
      </c>
      <c r="G5845" s="6">
        <f t="shared" si="183"/>
        <v>2.0447540826884101</v>
      </c>
      <c r="H5845" s="4">
        <f>E5845*G5845*Inputs!$B$4/SUMPRODUCT($E$5:$E$6785,$G$5:$G$6785)</f>
        <v>5800.188315905084</v>
      </c>
    </row>
    <row r="5846" spans="1:8" x14ac:dyDescent="0.2">
      <c r="A5846" s="167" t="s">
        <v>226</v>
      </c>
      <c r="B5846" s="163" t="s">
        <v>9760</v>
      </c>
      <c r="C5846" s="164" t="s">
        <v>9761</v>
      </c>
      <c r="D5846">
        <v>100.2</v>
      </c>
      <c r="E5846" s="4">
        <v>8309</v>
      </c>
      <c r="F5846">
        <f t="shared" si="182"/>
        <v>5</v>
      </c>
      <c r="G5846" s="6">
        <f t="shared" si="183"/>
        <v>2.0447540826884101</v>
      </c>
      <c r="H5846" s="4">
        <f>E5846*G5846*Inputs!$B$4/SUMPRODUCT($E$5:$E$6785,$G$5:$G$6785)</f>
        <v>7847.8691934302806</v>
      </c>
    </row>
    <row r="5847" spans="1:8" x14ac:dyDescent="0.2">
      <c r="A5847" s="167" t="s">
        <v>226</v>
      </c>
      <c r="B5847" s="163" t="s">
        <v>13475</v>
      </c>
      <c r="C5847" s="164" t="s">
        <v>13476</v>
      </c>
      <c r="D5847">
        <v>146.19999999999999</v>
      </c>
      <c r="E5847" s="4">
        <v>6388</v>
      </c>
      <c r="F5847">
        <f t="shared" si="182"/>
        <v>8</v>
      </c>
      <c r="G5847" s="6">
        <f t="shared" si="183"/>
        <v>3.4964063234208851</v>
      </c>
      <c r="H5847" s="4">
        <f>E5847*G5847*Inputs!$B$4/SUMPRODUCT($E$5:$E$6785,$G$5:$G$6785)</f>
        <v>10316.888031721384</v>
      </c>
    </row>
    <row r="5848" spans="1:8" x14ac:dyDescent="0.2">
      <c r="A5848" s="167" t="s">
        <v>226</v>
      </c>
      <c r="B5848" s="163" t="s">
        <v>13477</v>
      </c>
      <c r="C5848" s="164" t="s">
        <v>13478</v>
      </c>
      <c r="D5848">
        <v>121.9</v>
      </c>
      <c r="E5848" s="4">
        <v>7412</v>
      </c>
      <c r="F5848">
        <f t="shared" si="182"/>
        <v>6</v>
      </c>
      <c r="G5848" s="6">
        <f t="shared" si="183"/>
        <v>2.4451266266449672</v>
      </c>
      <c r="H5848" s="4">
        <f>E5848*G5848*Inputs!$B$4/SUMPRODUCT($E$5:$E$6785,$G$5:$G$6785)</f>
        <v>8371.4112690255261</v>
      </c>
    </row>
    <row r="5849" spans="1:8" x14ac:dyDescent="0.2">
      <c r="A5849" s="167" t="s">
        <v>226</v>
      </c>
      <c r="B5849" s="163" t="s">
        <v>13479</v>
      </c>
      <c r="C5849" s="164" t="s">
        <v>13480</v>
      </c>
      <c r="D5849">
        <v>102</v>
      </c>
      <c r="E5849" s="4">
        <v>4918</v>
      </c>
      <c r="F5849">
        <f t="shared" si="182"/>
        <v>5</v>
      </c>
      <c r="G5849" s="6">
        <f t="shared" si="183"/>
        <v>2.0447540826884101</v>
      </c>
      <c r="H5849" s="4">
        <f>E5849*G5849*Inputs!$B$4/SUMPRODUCT($E$5:$E$6785,$G$5:$G$6785)</f>
        <v>4645.0620644229284</v>
      </c>
    </row>
    <row r="5850" spans="1:8" x14ac:dyDescent="0.2">
      <c r="A5850" s="167" t="s">
        <v>226</v>
      </c>
      <c r="B5850" s="163" t="s">
        <v>13481</v>
      </c>
      <c r="C5850" s="164" t="s">
        <v>13482</v>
      </c>
      <c r="D5850">
        <v>167.9</v>
      </c>
      <c r="E5850" s="4">
        <v>6367</v>
      </c>
      <c r="F5850">
        <f t="shared" si="182"/>
        <v>10</v>
      </c>
      <c r="G5850" s="6">
        <f t="shared" si="183"/>
        <v>4.9996826525224378</v>
      </c>
      <c r="H5850" s="4">
        <f>E5850*G5850*Inputs!$B$4/SUMPRODUCT($E$5:$E$6785,$G$5:$G$6785)</f>
        <v>14704.125528344179</v>
      </c>
    </row>
    <row r="5851" spans="1:8" x14ac:dyDescent="0.2">
      <c r="A5851" s="167" t="s">
        <v>226</v>
      </c>
      <c r="B5851" s="163" t="s">
        <v>13483</v>
      </c>
      <c r="C5851" s="164" t="s">
        <v>13484</v>
      </c>
      <c r="D5851">
        <v>105.3</v>
      </c>
      <c r="E5851" s="4">
        <v>6581</v>
      </c>
      <c r="F5851">
        <f t="shared" si="182"/>
        <v>5</v>
      </c>
      <c r="G5851" s="6">
        <f t="shared" si="183"/>
        <v>2.0447540826884101</v>
      </c>
      <c r="H5851" s="4">
        <f>E5851*G5851*Inputs!$B$4/SUMPRODUCT($E$5:$E$6785,$G$5:$G$6785)</f>
        <v>6215.7693058087225</v>
      </c>
    </row>
    <row r="5852" spans="1:8" x14ac:dyDescent="0.2">
      <c r="A5852" s="167" t="s">
        <v>226</v>
      </c>
      <c r="B5852" s="163" t="s">
        <v>13485</v>
      </c>
      <c r="C5852" s="164" t="s">
        <v>13486</v>
      </c>
      <c r="D5852">
        <v>98.3</v>
      </c>
      <c r="E5852" s="4">
        <v>6925</v>
      </c>
      <c r="F5852">
        <f t="shared" si="182"/>
        <v>4</v>
      </c>
      <c r="G5852" s="6">
        <f t="shared" si="183"/>
        <v>1.7099397688077311</v>
      </c>
      <c r="H5852" s="4">
        <f>E5852*G5852*Inputs!$B$4/SUMPRODUCT($E$5:$E$6785,$G$5:$G$6785)</f>
        <v>5469.6873615238537</v>
      </c>
    </row>
    <row r="5853" spans="1:8" x14ac:dyDescent="0.2">
      <c r="A5853" s="167" t="s">
        <v>226</v>
      </c>
      <c r="B5853" s="163" t="s">
        <v>13487</v>
      </c>
      <c r="C5853" s="164" t="s">
        <v>13488</v>
      </c>
      <c r="D5853">
        <v>85</v>
      </c>
      <c r="E5853" s="4">
        <v>9021</v>
      </c>
      <c r="F5853">
        <f t="shared" si="182"/>
        <v>3</v>
      </c>
      <c r="G5853" s="6">
        <f t="shared" si="183"/>
        <v>1.4299489790507947</v>
      </c>
      <c r="H5853" s="4">
        <f>E5853*G5853*Inputs!$B$4/SUMPRODUCT($E$5:$E$6785,$G$5:$G$6785)</f>
        <v>5958.5026599551757</v>
      </c>
    </row>
    <row r="5854" spans="1:8" x14ac:dyDescent="0.2">
      <c r="A5854" s="167" t="s">
        <v>226</v>
      </c>
      <c r="B5854" s="163" t="s">
        <v>13489</v>
      </c>
      <c r="C5854" s="164" t="s">
        <v>13490</v>
      </c>
      <c r="D5854">
        <v>95.5</v>
      </c>
      <c r="E5854" s="4">
        <v>6889</v>
      </c>
      <c r="F5854">
        <f t="shared" si="182"/>
        <v>4</v>
      </c>
      <c r="G5854" s="6">
        <f t="shared" si="183"/>
        <v>1.7099397688077311</v>
      </c>
      <c r="H5854" s="4">
        <f>E5854*G5854*Inputs!$B$4/SUMPRODUCT($E$5:$E$6785,$G$5:$G$6785)</f>
        <v>5441.252885709433</v>
      </c>
    </row>
    <row r="5855" spans="1:8" x14ac:dyDescent="0.2">
      <c r="A5855" s="167" t="s">
        <v>226</v>
      </c>
      <c r="B5855" s="163" t="s">
        <v>13491</v>
      </c>
      <c r="C5855" s="164" t="s">
        <v>13492</v>
      </c>
      <c r="D5855">
        <v>120.2</v>
      </c>
      <c r="E5855" s="4">
        <v>5933</v>
      </c>
      <c r="F5855">
        <f t="shared" si="182"/>
        <v>6</v>
      </c>
      <c r="G5855" s="6">
        <f t="shared" si="183"/>
        <v>2.4451266266449672</v>
      </c>
      <c r="H5855" s="4">
        <f>E5855*G5855*Inputs!$B$4/SUMPRODUCT($E$5:$E$6785,$G$5:$G$6785)</f>
        <v>6700.9691121328187</v>
      </c>
    </row>
    <row r="5856" spans="1:8" x14ac:dyDescent="0.2">
      <c r="A5856" s="167" t="s">
        <v>226</v>
      </c>
      <c r="B5856" s="163" t="s">
        <v>13493</v>
      </c>
      <c r="C5856" s="164" t="s">
        <v>13494</v>
      </c>
      <c r="D5856">
        <v>81.099999999999994</v>
      </c>
      <c r="E5856" s="4">
        <v>7941</v>
      </c>
      <c r="F5856">
        <f t="shared" si="182"/>
        <v>3</v>
      </c>
      <c r="G5856" s="6">
        <f t="shared" si="183"/>
        <v>1.4299489790507947</v>
      </c>
      <c r="H5856" s="4">
        <f>E5856*G5856*Inputs!$B$4/SUMPRODUCT($E$5:$E$6785,$G$5:$G$6785)</f>
        <v>5245.1468376791981</v>
      </c>
    </row>
    <row r="5857" spans="1:8" x14ac:dyDescent="0.2">
      <c r="A5857" s="167" t="s">
        <v>226</v>
      </c>
      <c r="B5857" s="163" t="s">
        <v>13495</v>
      </c>
      <c r="C5857" s="164" t="s">
        <v>13496</v>
      </c>
      <c r="D5857">
        <v>88.7</v>
      </c>
      <c r="E5857" s="4">
        <v>9012</v>
      </c>
      <c r="F5857">
        <f t="shared" si="182"/>
        <v>4</v>
      </c>
      <c r="G5857" s="6">
        <f t="shared" si="183"/>
        <v>1.7099397688077311</v>
      </c>
      <c r="H5857" s="4">
        <f>E5857*G5857*Inputs!$B$4/SUMPRODUCT($E$5:$E$6785,$G$5:$G$6785)</f>
        <v>7118.0971122098144</v>
      </c>
    </row>
    <row r="5858" spans="1:8" x14ac:dyDescent="0.2">
      <c r="A5858" s="167" t="s">
        <v>226</v>
      </c>
      <c r="B5858" s="163" t="s">
        <v>13497</v>
      </c>
      <c r="C5858" s="164" t="s">
        <v>13498</v>
      </c>
      <c r="D5858">
        <v>96.1</v>
      </c>
      <c r="E5858" s="4">
        <v>4913</v>
      </c>
      <c r="F5858">
        <f t="shared" si="182"/>
        <v>4</v>
      </c>
      <c r="G5858" s="6">
        <f t="shared" si="183"/>
        <v>1.7099397688077311</v>
      </c>
      <c r="H5858" s="4">
        <f>E5858*G5858*Inputs!$B$4/SUMPRODUCT($E$5:$E$6785,$G$5:$G$6785)</f>
        <v>3880.5161021179338</v>
      </c>
    </row>
    <row r="5859" spans="1:8" x14ac:dyDescent="0.2">
      <c r="A5859" s="167" t="s">
        <v>226</v>
      </c>
      <c r="B5859" s="163" t="s">
        <v>13499</v>
      </c>
      <c r="C5859" s="164" t="s">
        <v>13500</v>
      </c>
      <c r="D5859">
        <v>69.7</v>
      </c>
      <c r="E5859" s="4">
        <v>7618</v>
      </c>
      <c r="F5859">
        <f t="shared" si="182"/>
        <v>2</v>
      </c>
      <c r="G5859" s="6">
        <f t="shared" si="183"/>
        <v>1.195804741189294</v>
      </c>
      <c r="H5859" s="4">
        <f>E5859*G5859*Inputs!$B$4/SUMPRODUCT($E$5:$E$6785,$G$5:$G$6785)</f>
        <v>4207.8781195015627</v>
      </c>
    </row>
    <row r="5860" spans="1:8" x14ac:dyDescent="0.2">
      <c r="A5860" s="167" t="s">
        <v>226</v>
      </c>
      <c r="B5860" s="163" t="s">
        <v>9834</v>
      </c>
      <c r="C5860" s="164" t="s">
        <v>9835</v>
      </c>
      <c r="D5860">
        <v>65.099999999999994</v>
      </c>
      <c r="E5860" s="4">
        <v>7260</v>
      </c>
      <c r="F5860">
        <f t="shared" si="182"/>
        <v>2</v>
      </c>
      <c r="G5860" s="6">
        <f t="shared" si="183"/>
        <v>1.195804741189294</v>
      </c>
      <c r="H5860" s="4">
        <f>E5860*G5860*Inputs!$B$4/SUMPRODUCT($E$5:$E$6785,$G$5:$G$6785)</f>
        <v>4010.133256442813</v>
      </c>
    </row>
    <row r="5861" spans="1:8" x14ac:dyDescent="0.2">
      <c r="A5861" s="167" t="s">
        <v>226</v>
      </c>
      <c r="B5861" s="163" t="s">
        <v>9836</v>
      </c>
      <c r="C5861" s="164" t="s">
        <v>9837</v>
      </c>
      <c r="D5861">
        <v>115</v>
      </c>
      <c r="E5861" s="4">
        <v>6148</v>
      </c>
      <c r="F5861">
        <f t="shared" si="182"/>
        <v>6</v>
      </c>
      <c r="G5861" s="6">
        <f t="shared" si="183"/>
        <v>2.4451266266449672</v>
      </c>
      <c r="H5861" s="4">
        <f>E5861*G5861*Inputs!$B$4/SUMPRODUCT($E$5:$E$6785,$G$5:$G$6785)</f>
        <v>6943.7987698285133</v>
      </c>
    </row>
    <row r="5862" spans="1:8" x14ac:dyDescent="0.2">
      <c r="A5862" s="167" t="s">
        <v>226</v>
      </c>
      <c r="B5862" s="163" t="s">
        <v>9838</v>
      </c>
      <c r="C5862" s="164" t="s">
        <v>9839</v>
      </c>
      <c r="D5862">
        <v>75.7</v>
      </c>
      <c r="E5862" s="4">
        <v>8230</v>
      </c>
      <c r="F5862">
        <f t="shared" si="182"/>
        <v>3</v>
      </c>
      <c r="G5862" s="6">
        <f t="shared" si="183"/>
        <v>1.4299489790507947</v>
      </c>
      <c r="H5862" s="4">
        <f>E5862*G5862*Inputs!$B$4/SUMPRODUCT($E$5:$E$6785,$G$5:$G$6785)</f>
        <v>5436.0355716030472</v>
      </c>
    </row>
    <row r="5863" spans="1:8" x14ac:dyDescent="0.2">
      <c r="A5863" s="167" t="s">
        <v>226</v>
      </c>
      <c r="B5863" s="163" t="s">
        <v>9840</v>
      </c>
      <c r="C5863" s="164" t="s">
        <v>9841</v>
      </c>
      <c r="D5863">
        <v>106.2</v>
      </c>
      <c r="E5863" s="4">
        <v>9059</v>
      </c>
      <c r="F5863">
        <f t="shared" si="182"/>
        <v>5</v>
      </c>
      <c r="G5863" s="6">
        <f t="shared" si="183"/>
        <v>2.0447540826884101</v>
      </c>
      <c r="H5863" s="4">
        <f>E5863*G5863*Inputs!$B$4/SUMPRODUCT($E$5:$E$6785,$G$5:$G$6785)</f>
        <v>8556.2458807660259</v>
      </c>
    </row>
    <row r="5864" spans="1:8" x14ac:dyDescent="0.2">
      <c r="A5864" s="167" t="s">
        <v>226</v>
      </c>
      <c r="B5864" s="163" t="s">
        <v>13503</v>
      </c>
      <c r="C5864" s="164" t="s">
        <v>9847</v>
      </c>
      <c r="D5864">
        <v>125.8</v>
      </c>
      <c r="E5864" s="4">
        <v>9665</v>
      </c>
      <c r="F5864">
        <f t="shared" si="182"/>
        <v>7</v>
      </c>
      <c r="G5864" s="6">
        <f t="shared" si="183"/>
        <v>2.9238940129502371</v>
      </c>
      <c r="H5864" s="4">
        <f>E5864*G5864*Inputs!$B$4/SUMPRODUCT($E$5:$E$6785,$G$5:$G$6785)</f>
        <v>13053.452618546969</v>
      </c>
    </row>
    <row r="5865" spans="1:8" x14ac:dyDescent="0.2">
      <c r="A5865" s="167" t="s">
        <v>226</v>
      </c>
      <c r="B5865" s="163" t="s">
        <v>9848</v>
      </c>
      <c r="C5865" s="164" t="s">
        <v>9849</v>
      </c>
      <c r="D5865">
        <v>124</v>
      </c>
      <c r="E5865" s="4">
        <v>5673</v>
      </c>
      <c r="F5865">
        <f t="shared" si="182"/>
        <v>7</v>
      </c>
      <c r="G5865" s="6">
        <f t="shared" si="183"/>
        <v>2.9238940129502371</v>
      </c>
      <c r="H5865" s="4">
        <f>E5865*G5865*Inputs!$B$4/SUMPRODUCT($E$5:$E$6785,$G$5:$G$6785)</f>
        <v>7661.8972276272079</v>
      </c>
    </row>
    <row r="5866" spans="1:8" x14ac:dyDescent="0.2">
      <c r="A5866" s="167" t="s">
        <v>226</v>
      </c>
      <c r="B5866" s="163" t="s">
        <v>9850</v>
      </c>
      <c r="C5866" s="164" t="s">
        <v>9851</v>
      </c>
      <c r="D5866">
        <v>92</v>
      </c>
      <c r="E5866" s="4">
        <v>7736</v>
      </c>
      <c r="F5866">
        <f t="shared" si="182"/>
        <v>4</v>
      </c>
      <c r="G5866" s="6">
        <f t="shared" si="183"/>
        <v>1.7099397688077311</v>
      </c>
      <c r="H5866" s="4">
        <f>E5866*G5866*Inputs!$B$4/SUMPRODUCT($E$5:$E$6785,$G$5:$G$6785)</f>
        <v>6110.2529138987047</v>
      </c>
    </row>
    <row r="5867" spans="1:8" x14ac:dyDescent="0.2">
      <c r="A5867" s="167" t="s">
        <v>226</v>
      </c>
      <c r="B5867" s="163" t="s">
        <v>9852</v>
      </c>
      <c r="C5867" s="164" t="s">
        <v>9853</v>
      </c>
      <c r="D5867">
        <v>89.9</v>
      </c>
      <c r="E5867" s="4">
        <v>7430</v>
      </c>
      <c r="F5867">
        <f t="shared" si="182"/>
        <v>4</v>
      </c>
      <c r="G5867" s="6">
        <f t="shared" si="183"/>
        <v>1.7099397688077311</v>
      </c>
      <c r="H5867" s="4">
        <f>E5867*G5867*Inputs!$B$4/SUMPRODUCT($E$5:$E$6785,$G$5:$G$6785)</f>
        <v>5868.5598694761347</v>
      </c>
    </row>
    <row r="5868" spans="1:8" x14ac:dyDescent="0.2">
      <c r="A5868" s="167" t="s">
        <v>226</v>
      </c>
      <c r="B5868" s="163" t="s">
        <v>9854</v>
      </c>
      <c r="C5868" s="164" t="s">
        <v>9855</v>
      </c>
      <c r="D5868">
        <v>74.400000000000006</v>
      </c>
      <c r="E5868" s="4">
        <v>8311</v>
      </c>
      <c r="F5868">
        <f t="shared" si="182"/>
        <v>3</v>
      </c>
      <c r="G5868" s="6">
        <f t="shared" si="183"/>
        <v>1.4299489790507947</v>
      </c>
      <c r="H5868" s="4">
        <f>E5868*G5868*Inputs!$B$4/SUMPRODUCT($E$5:$E$6785,$G$5:$G$6785)</f>
        <v>5489.5372582737455</v>
      </c>
    </row>
    <row r="5869" spans="1:8" x14ac:dyDescent="0.2">
      <c r="A5869" s="167" t="s">
        <v>226</v>
      </c>
      <c r="B5869" s="163" t="s">
        <v>9856</v>
      </c>
      <c r="C5869" s="164" t="s">
        <v>9857</v>
      </c>
      <c r="D5869">
        <v>66</v>
      </c>
      <c r="E5869" s="4">
        <v>7678</v>
      </c>
      <c r="F5869">
        <f t="shared" si="182"/>
        <v>2</v>
      </c>
      <c r="G5869" s="6">
        <f t="shared" si="183"/>
        <v>1.195804741189294</v>
      </c>
      <c r="H5869" s="4">
        <f>E5869*G5869*Inputs!$B$4/SUMPRODUCT($E$5:$E$6785,$G$5:$G$6785)</f>
        <v>4241.0197166622474</v>
      </c>
    </row>
    <row r="5870" spans="1:8" x14ac:dyDescent="0.2">
      <c r="A5870" s="167" t="s">
        <v>226</v>
      </c>
      <c r="B5870" s="163" t="s">
        <v>9858</v>
      </c>
      <c r="C5870" s="164" t="s">
        <v>9859</v>
      </c>
      <c r="D5870">
        <v>79.400000000000006</v>
      </c>
      <c r="E5870" s="4">
        <v>8822</v>
      </c>
      <c r="F5870">
        <f t="shared" si="182"/>
        <v>3</v>
      </c>
      <c r="G5870" s="6">
        <f t="shared" si="183"/>
        <v>1.4299489790507947</v>
      </c>
      <c r="H5870" s="4">
        <f>E5870*G5870*Inputs!$B$4/SUMPRODUCT($E$5:$E$6785,$G$5:$G$6785)</f>
        <v>5827.0602445543236</v>
      </c>
    </row>
    <row r="5871" spans="1:8" x14ac:dyDescent="0.2">
      <c r="A5871" s="167" t="s">
        <v>226</v>
      </c>
      <c r="B5871" s="163" t="s">
        <v>9860</v>
      </c>
      <c r="C5871" s="164" t="s">
        <v>9861</v>
      </c>
      <c r="D5871">
        <v>91.1</v>
      </c>
      <c r="E5871" s="4">
        <v>5995</v>
      </c>
      <c r="F5871">
        <f t="shared" si="182"/>
        <v>4</v>
      </c>
      <c r="G5871" s="6">
        <f t="shared" si="183"/>
        <v>1.7099397688077311</v>
      </c>
      <c r="H5871" s="4">
        <f>E5871*G5871*Inputs!$B$4/SUMPRODUCT($E$5:$E$6785,$G$5:$G$6785)</f>
        <v>4735.1300696513363</v>
      </c>
    </row>
    <row r="5872" spans="1:8" x14ac:dyDescent="0.2">
      <c r="A5872" s="167" t="s">
        <v>226</v>
      </c>
      <c r="B5872" s="163" t="s">
        <v>9862</v>
      </c>
      <c r="C5872" s="164" t="s">
        <v>9863</v>
      </c>
      <c r="D5872">
        <v>93.5</v>
      </c>
      <c r="E5872" s="4">
        <v>6531</v>
      </c>
      <c r="F5872">
        <f t="shared" si="182"/>
        <v>4</v>
      </c>
      <c r="G5872" s="6">
        <f t="shared" si="183"/>
        <v>1.7099397688077311</v>
      </c>
      <c r="H5872" s="4">
        <f>E5872*G5872*Inputs!$B$4/SUMPRODUCT($E$5:$E$6785,$G$5:$G$6785)</f>
        <v>5158.4878206660342</v>
      </c>
    </row>
    <row r="5873" spans="1:8" x14ac:dyDescent="0.2">
      <c r="A5873" s="167" t="s">
        <v>226</v>
      </c>
      <c r="B5873" s="163" t="s">
        <v>9864</v>
      </c>
      <c r="C5873" s="164" t="s">
        <v>9865</v>
      </c>
      <c r="D5873">
        <v>119.4</v>
      </c>
      <c r="E5873" s="4">
        <v>5953</v>
      </c>
      <c r="F5873">
        <f t="shared" si="182"/>
        <v>6</v>
      </c>
      <c r="G5873" s="6">
        <f t="shared" si="183"/>
        <v>2.4451266266449672</v>
      </c>
      <c r="H5873" s="4">
        <f>E5873*G5873*Inputs!$B$4/SUMPRODUCT($E$5:$E$6785,$G$5:$G$6785)</f>
        <v>6723.5579174998593</v>
      </c>
    </row>
    <row r="5874" spans="1:8" x14ac:dyDescent="0.2">
      <c r="A5874" s="167" t="s">
        <v>226</v>
      </c>
      <c r="B5874" s="163" t="s">
        <v>9866</v>
      </c>
      <c r="C5874" s="164" t="s">
        <v>9867</v>
      </c>
      <c r="D5874">
        <v>132.5</v>
      </c>
      <c r="E5874" s="4">
        <v>6444</v>
      </c>
      <c r="F5874">
        <f t="shared" si="182"/>
        <v>7</v>
      </c>
      <c r="G5874" s="6">
        <f t="shared" si="183"/>
        <v>2.9238940129502371</v>
      </c>
      <c r="H5874" s="4">
        <f>E5874*G5874*Inputs!$B$4/SUMPRODUCT($E$5:$E$6785,$G$5:$G$6785)</f>
        <v>8703.2021390498358</v>
      </c>
    </row>
    <row r="5875" spans="1:8" x14ac:dyDescent="0.2">
      <c r="A5875" s="167" t="s">
        <v>226</v>
      </c>
      <c r="B5875" s="163" t="s">
        <v>9868</v>
      </c>
      <c r="C5875" s="164" t="s">
        <v>9869</v>
      </c>
      <c r="D5875">
        <v>62.8</v>
      </c>
      <c r="E5875" s="4">
        <v>7158</v>
      </c>
      <c r="F5875">
        <f t="shared" si="182"/>
        <v>2</v>
      </c>
      <c r="G5875" s="6">
        <f t="shared" si="183"/>
        <v>1.195804741189294</v>
      </c>
      <c r="H5875" s="4">
        <f>E5875*G5875*Inputs!$B$4/SUMPRODUCT($E$5:$E$6785,$G$5:$G$6785)</f>
        <v>3953.7925412696491</v>
      </c>
    </row>
    <row r="5876" spans="1:8" x14ac:dyDescent="0.2">
      <c r="A5876" s="167" t="s">
        <v>226</v>
      </c>
      <c r="B5876" s="163" t="s">
        <v>9870</v>
      </c>
      <c r="C5876" s="164" t="s">
        <v>9871</v>
      </c>
      <c r="D5876">
        <v>62.8</v>
      </c>
      <c r="E5876" s="4">
        <v>5727</v>
      </c>
      <c r="F5876">
        <f t="shared" si="182"/>
        <v>2</v>
      </c>
      <c r="G5876" s="6">
        <f t="shared" si="183"/>
        <v>1.195804741189294</v>
      </c>
      <c r="H5876" s="4">
        <f>E5876*G5876*Inputs!$B$4/SUMPRODUCT($E$5:$E$6785,$G$5:$G$6785)</f>
        <v>3163.3654489873265</v>
      </c>
    </row>
    <row r="5877" spans="1:8" x14ac:dyDescent="0.2">
      <c r="A5877" s="167" t="s">
        <v>226</v>
      </c>
      <c r="B5877" s="163" t="s">
        <v>9872</v>
      </c>
      <c r="C5877" s="164" t="s">
        <v>9873</v>
      </c>
      <c r="D5877">
        <v>70.8</v>
      </c>
      <c r="E5877" s="4">
        <v>10053</v>
      </c>
      <c r="F5877">
        <f t="shared" si="182"/>
        <v>2</v>
      </c>
      <c r="G5877" s="6">
        <f t="shared" si="183"/>
        <v>1.195804741189294</v>
      </c>
      <c r="H5877" s="4">
        <f>E5877*G5877*Inputs!$B$4/SUMPRODUCT($E$5:$E$6785,$G$5:$G$6785)</f>
        <v>5552.8746042726725</v>
      </c>
    </row>
    <row r="5878" spans="1:8" x14ac:dyDescent="0.2">
      <c r="A5878" s="167" t="s">
        <v>226</v>
      </c>
      <c r="B5878" s="163" t="s">
        <v>9874</v>
      </c>
      <c r="C5878" s="164" t="s">
        <v>9875</v>
      </c>
      <c r="D5878">
        <v>93.3</v>
      </c>
      <c r="E5878" s="4">
        <v>8486</v>
      </c>
      <c r="F5878">
        <f t="shared" si="182"/>
        <v>4</v>
      </c>
      <c r="G5878" s="6">
        <f t="shared" si="183"/>
        <v>1.7099397688077311</v>
      </c>
      <c r="H5878" s="4">
        <f>E5878*G5878*Inputs!$B$4/SUMPRODUCT($E$5:$E$6785,$G$5:$G$6785)</f>
        <v>6702.6378266991223</v>
      </c>
    </row>
    <row r="5879" spans="1:8" x14ac:dyDescent="0.2">
      <c r="A5879" s="167" t="s">
        <v>226</v>
      </c>
      <c r="B5879" s="163" t="s">
        <v>9876</v>
      </c>
      <c r="C5879" s="164" t="s">
        <v>9877</v>
      </c>
      <c r="D5879">
        <v>81.400000000000006</v>
      </c>
      <c r="E5879" s="4">
        <v>7175</v>
      </c>
      <c r="F5879">
        <f t="shared" si="182"/>
        <v>3</v>
      </c>
      <c r="G5879" s="6">
        <f t="shared" si="183"/>
        <v>1.4299489790507947</v>
      </c>
      <c r="H5879" s="4">
        <f>E5879*G5879*Inputs!$B$4/SUMPRODUCT($E$5:$E$6785,$G$5:$G$6785)</f>
        <v>4739.192615583459</v>
      </c>
    </row>
    <row r="5880" spans="1:8" x14ac:dyDescent="0.2">
      <c r="A5880" s="167" t="s">
        <v>226</v>
      </c>
      <c r="B5880" s="163" t="s">
        <v>9878</v>
      </c>
      <c r="C5880" s="164" t="s">
        <v>9879</v>
      </c>
      <c r="D5880">
        <v>99.7</v>
      </c>
      <c r="E5880" s="4">
        <v>9107</v>
      </c>
      <c r="F5880">
        <f t="shared" si="182"/>
        <v>5</v>
      </c>
      <c r="G5880" s="6">
        <f t="shared" si="183"/>
        <v>2.0447540826884101</v>
      </c>
      <c r="H5880" s="4">
        <f>E5880*G5880*Inputs!$B$4/SUMPRODUCT($E$5:$E$6785,$G$5:$G$6785)</f>
        <v>8601.5819887555135</v>
      </c>
    </row>
    <row r="5881" spans="1:8" x14ac:dyDescent="0.2">
      <c r="A5881" s="167" t="s">
        <v>226</v>
      </c>
      <c r="B5881" s="163" t="s">
        <v>9880</v>
      </c>
      <c r="C5881" s="164" t="s">
        <v>9881</v>
      </c>
      <c r="D5881">
        <v>103.1</v>
      </c>
      <c r="E5881" s="4">
        <v>7162</v>
      </c>
      <c r="F5881">
        <f t="shared" si="182"/>
        <v>5</v>
      </c>
      <c r="G5881" s="6">
        <f t="shared" si="183"/>
        <v>2.0447540826884101</v>
      </c>
      <c r="H5881" s="4">
        <f>E5881*G5881*Inputs!$B$4/SUMPRODUCT($E$5:$E$6785,$G$5:$G$6785)</f>
        <v>6764.5251129314802</v>
      </c>
    </row>
    <row r="5882" spans="1:8" x14ac:dyDescent="0.2">
      <c r="A5882" s="167" t="s">
        <v>226</v>
      </c>
      <c r="B5882" s="163" t="s">
        <v>9882</v>
      </c>
      <c r="C5882" s="164" t="s">
        <v>9883</v>
      </c>
      <c r="D5882">
        <v>94</v>
      </c>
      <c r="E5882" s="4">
        <v>9601</v>
      </c>
      <c r="F5882">
        <f t="shared" si="182"/>
        <v>4</v>
      </c>
      <c r="G5882" s="6">
        <f t="shared" si="183"/>
        <v>1.7099397688077311</v>
      </c>
      <c r="H5882" s="4">
        <f>E5882*G5882*Inputs!$B$4/SUMPRODUCT($E$5:$E$6785,$G$5:$G$6785)</f>
        <v>7583.3167303957443</v>
      </c>
    </row>
    <row r="5883" spans="1:8" x14ac:dyDescent="0.2">
      <c r="A5883" s="167" t="s">
        <v>226</v>
      </c>
      <c r="B5883" s="163" t="s">
        <v>9884</v>
      </c>
      <c r="C5883" s="164" t="s">
        <v>9885</v>
      </c>
      <c r="D5883">
        <v>136.1</v>
      </c>
      <c r="E5883" s="4">
        <v>7266</v>
      </c>
      <c r="F5883">
        <f t="shared" si="182"/>
        <v>7</v>
      </c>
      <c r="G5883" s="6">
        <f t="shared" si="183"/>
        <v>2.9238940129502371</v>
      </c>
      <c r="H5883" s="4">
        <f>E5883*G5883*Inputs!$B$4/SUMPRODUCT($E$5:$E$6785,$G$5:$G$6785)</f>
        <v>9813.3871418895269</v>
      </c>
    </row>
    <row r="5884" spans="1:8" x14ac:dyDescent="0.2">
      <c r="A5884" s="167" t="s">
        <v>226</v>
      </c>
      <c r="B5884" s="163" t="s">
        <v>9886</v>
      </c>
      <c r="C5884" s="164" t="s">
        <v>9887</v>
      </c>
      <c r="D5884">
        <v>103.1</v>
      </c>
      <c r="E5884" s="4">
        <v>6016</v>
      </c>
      <c r="F5884">
        <f t="shared" si="182"/>
        <v>5</v>
      </c>
      <c r="G5884" s="6">
        <f t="shared" si="183"/>
        <v>2.0447540826884101</v>
      </c>
      <c r="H5884" s="4">
        <f>E5884*G5884*Inputs!$B$4/SUMPRODUCT($E$5:$E$6785,$G$5:$G$6785)</f>
        <v>5682.1255346824601</v>
      </c>
    </row>
    <row r="5885" spans="1:8" x14ac:dyDescent="0.2">
      <c r="A5885" s="167" t="s">
        <v>226</v>
      </c>
      <c r="B5885" s="163" t="s">
        <v>9888</v>
      </c>
      <c r="C5885" s="164" t="s">
        <v>9889</v>
      </c>
      <c r="D5885">
        <v>112.3</v>
      </c>
      <c r="E5885" s="4">
        <v>5653</v>
      </c>
      <c r="F5885">
        <f t="shared" si="182"/>
        <v>6</v>
      </c>
      <c r="G5885" s="6">
        <f t="shared" si="183"/>
        <v>2.4451266266449672</v>
      </c>
      <c r="H5885" s="4">
        <f>E5885*G5885*Inputs!$B$4/SUMPRODUCT($E$5:$E$6785,$G$5:$G$6785)</f>
        <v>6384.7258369942392</v>
      </c>
    </row>
    <row r="5886" spans="1:8" x14ac:dyDescent="0.2">
      <c r="A5886" s="167" t="s">
        <v>226</v>
      </c>
      <c r="B5886" s="163" t="s">
        <v>9890</v>
      </c>
      <c r="C5886" s="164" t="s">
        <v>9891</v>
      </c>
      <c r="D5886">
        <v>83.9</v>
      </c>
      <c r="E5886" s="4">
        <v>7538</v>
      </c>
      <c r="F5886">
        <f t="shared" si="182"/>
        <v>3</v>
      </c>
      <c r="G5886" s="6">
        <f t="shared" si="183"/>
        <v>1.4299489790507947</v>
      </c>
      <c r="H5886" s="4">
        <f>E5886*G5886*Inputs!$B$4/SUMPRODUCT($E$5:$E$6785,$G$5:$G$6785)</f>
        <v>4978.959433626218</v>
      </c>
    </row>
    <row r="5887" spans="1:8" x14ac:dyDescent="0.2">
      <c r="A5887" s="167" t="s">
        <v>226</v>
      </c>
      <c r="B5887" s="163" t="s">
        <v>9892</v>
      </c>
      <c r="C5887" s="164" t="s">
        <v>9893</v>
      </c>
      <c r="D5887">
        <v>151.80000000000001</v>
      </c>
      <c r="E5887" s="4">
        <v>7026</v>
      </c>
      <c r="F5887">
        <f t="shared" si="182"/>
        <v>9</v>
      </c>
      <c r="G5887" s="6">
        <f t="shared" si="183"/>
        <v>4.1810192586709229</v>
      </c>
      <c r="H5887" s="4">
        <f>E5887*G5887*Inputs!$B$4/SUMPRODUCT($E$5:$E$6785,$G$5:$G$6785)</f>
        <v>13569.136965051586</v>
      </c>
    </row>
    <row r="5888" spans="1:8" x14ac:dyDescent="0.2">
      <c r="A5888" s="167" t="s">
        <v>226</v>
      </c>
      <c r="B5888" s="163" t="s">
        <v>9894</v>
      </c>
      <c r="C5888" s="164" t="s">
        <v>9895</v>
      </c>
      <c r="D5888">
        <v>105.4</v>
      </c>
      <c r="E5888" s="4">
        <v>5894</v>
      </c>
      <c r="F5888">
        <f t="shared" si="182"/>
        <v>5</v>
      </c>
      <c r="G5888" s="6">
        <f t="shared" si="183"/>
        <v>2.0447540826884101</v>
      </c>
      <c r="H5888" s="4">
        <f>E5888*G5888*Inputs!$B$4/SUMPRODUCT($E$5:$E$6785,$G$5:$G$6785)</f>
        <v>5566.8962602091797</v>
      </c>
    </row>
    <row r="5889" spans="1:8" x14ac:dyDescent="0.2">
      <c r="A5889" s="167" t="s">
        <v>226</v>
      </c>
      <c r="B5889" s="163" t="s">
        <v>10036</v>
      </c>
      <c r="C5889" s="164" t="s">
        <v>10037</v>
      </c>
      <c r="D5889">
        <v>138.1</v>
      </c>
      <c r="E5889" s="4">
        <v>7986</v>
      </c>
      <c r="F5889">
        <f t="shared" si="182"/>
        <v>8</v>
      </c>
      <c r="G5889" s="6">
        <f t="shared" si="183"/>
        <v>3.4964063234208851</v>
      </c>
      <c r="H5889" s="4">
        <f>E5889*G5889*Inputs!$B$4/SUMPRODUCT($E$5:$E$6785,$G$5:$G$6785)</f>
        <v>12897.725081610357</v>
      </c>
    </row>
    <row r="5890" spans="1:8" x14ac:dyDescent="0.2">
      <c r="A5890" s="167" t="s">
        <v>226</v>
      </c>
      <c r="B5890" s="163" t="s">
        <v>10038</v>
      </c>
      <c r="C5890" s="164" t="s">
        <v>10039</v>
      </c>
      <c r="D5890">
        <v>119.2</v>
      </c>
      <c r="E5890" s="4">
        <v>9971</v>
      </c>
      <c r="F5890">
        <f t="shared" si="182"/>
        <v>6</v>
      </c>
      <c r="G5890" s="6">
        <f t="shared" si="183"/>
        <v>2.4451266266449672</v>
      </c>
      <c r="H5890" s="4">
        <f>E5890*G5890*Inputs!$B$4/SUMPRODUCT($E$5:$E$6785,$G$5:$G$6785)</f>
        <v>11261.648915738469</v>
      </c>
    </row>
    <row r="5891" spans="1:8" x14ac:dyDescent="0.2">
      <c r="A5891" s="167" t="s">
        <v>226</v>
      </c>
      <c r="B5891" s="163" t="s">
        <v>10040</v>
      </c>
      <c r="C5891" s="164" t="s">
        <v>10041</v>
      </c>
      <c r="D5891">
        <v>148.80000000000001</v>
      </c>
      <c r="E5891" s="4">
        <v>8779</v>
      </c>
      <c r="F5891">
        <f t="shared" si="182"/>
        <v>9</v>
      </c>
      <c r="G5891" s="6">
        <f t="shared" si="183"/>
        <v>4.1810192586709229</v>
      </c>
      <c r="H5891" s="4">
        <f>E5891*G5891*Inputs!$B$4/SUMPRODUCT($E$5:$E$6785,$G$5:$G$6785)</f>
        <v>16954.661744404766</v>
      </c>
    </row>
    <row r="5892" spans="1:8" x14ac:dyDescent="0.2">
      <c r="A5892" s="167" t="s">
        <v>226</v>
      </c>
      <c r="B5892" s="163" t="s">
        <v>10042</v>
      </c>
      <c r="C5892" s="164" t="s">
        <v>10043</v>
      </c>
      <c r="D5892">
        <v>169.8</v>
      </c>
      <c r="E5892" s="4">
        <v>7828</v>
      </c>
      <c r="F5892">
        <f t="shared" si="182"/>
        <v>10</v>
      </c>
      <c r="G5892" s="6">
        <f t="shared" si="183"/>
        <v>4.9996826525224378</v>
      </c>
      <c r="H5892" s="4">
        <f>E5892*G5892*Inputs!$B$4/SUMPRODUCT($E$5:$E$6785,$G$5:$G$6785)</f>
        <v>18078.199251747799</v>
      </c>
    </row>
    <row r="5893" spans="1:8" x14ac:dyDescent="0.2">
      <c r="A5893" s="167" t="s">
        <v>226</v>
      </c>
      <c r="B5893" s="163" t="s">
        <v>10044</v>
      </c>
      <c r="C5893" s="164" t="s">
        <v>10045</v>
      </c>
      <c r="D5893">
        <v>100.9</v>
      </c>
      <c r="E5893" s="4">
        <v>9970</v>
      </c>
      <c r="F5893">
        <f t="shared" si="182"/>
        <v>5</v>
      </c>
      <c r="G5893" s="6">
        <f t="shared" si="183"/>
        <v>2.0447540826884101</v>
      </c>
      <c r="H5893" s="4">
        <f>E5893*G5893*Inputs!$B$4/SUMPRODUCT($E$5:$E$6785,$G$5:$G$6785)</f>
        <v>9416.6874303165114</v>
      </c>
    </row>
    <row r="5894" spans="1:8" x14ac:dyDescent="0.2">
      <c r="A5894" s="167" t="s">
        <v>226</v>
      </c>
      <c r="B5894" s="163" t="s">
        <v>10046</v>
      </c>
      <c r="C5894" s="164" t="s">
        <v>10047</v>
      </c>
      <c r="D5894">
        <v>106.1</v>
      </c>
      <c r="E5894" s="4">
        <v>6234</v>
      </c>
      <c r="F5894">
        <f t="shared" ref="F5894:F5957" si="184">VLOOKUP(D5894,$K$5:$L$15,2)</f>
        <v>5</v>
      </c>
      <c r="G5894" s="6">
        <f t="shared" ref="G5894:G5957" si="185">VLOOKUP(F5894,$L$5:$M$15,2,0)</f>
        <v>2.0447540826884101</v>
      </c>
      <c r="H5894" s="4">
        <f>E5894*G5894*Inputs!$B$4/SUMPRODUCT($E$5:$E$6785,$G$5:$G$6785)</f>
        <v>5888.0270251347174</v>
      </c>
    </row>
    <row r="5895" spans="1:8" x14ac:dyDescent="0.2">
      <c r="A5895" s="167" t="s">
        <v>226</v>
      </c>
      <c r="B5895" s="163" t="s">
        <v>10048</v>
      </c>
      <c r="C5895" s="164" t="s">
        <v>10049</v>
      </c>
      <c r="D5895">
        <v>180.2</v>
      </c>
      <c r="E5895" s="4">
        <v>6020</v>
      </c>
      <c r="F5895">
        <f t="shared" si="184"/>
        <v>10</v>
      </c>
      <c r="G5895" s="6">
        <f t="shared" si="185"/>
        <v>4.9996826525224378</v>
      </c>
      <c r="H5895" s="4">
        <f>E5895*G5895*Inputs!$B$4/SUMPRODUCT($E$5:$E$6785,$G$5:$G$6785)</f>
        <v>13902.75415119082</v>
      </c>
    </row>
    <row r="5896" spans="1:8" x14ac:dyDescent="0.2">
      <c r="A5896" s="167" t="s">
        <v>226</v>
      </c>
      <c r="B5896" s="163" t="s">
        <v>10050</v>
      </c>
      <c r="C5896" s="164" t="s">
        <v>10051</v>
      </c>
      <c r="D5896">
        <v>80.900000000000006</v>
      </c>
      <c r="E5896" s="4">
        <v>10720</v>
      </c>
      <c r="F5896">
        <f t="shared" si="184"/>
        <v>3</v>
      </c>
      <c r="G5896" s="6">
        <f t="shared" si="185"/>
        <v>1.4299489790507947</v>
      </c>
      <c r="H5896" s="4">
        <f>E5896*G5896*Inputs!$B$4/SUMPRODUCT($E$5:$E$6785,$G$5:$G$6785)</f>
        <v>7080.7170507393275</v>
      </c>
    </row>
    <row r="5897" spans="1:8" x14ac:dyDescent="0.2">
      <c r="A5897" s="167" t="s">
        <v>226</v>
      </c>
      <c r="B5897" s="163" t="s">
        <v>10052</v>
      </c>
      <c r="C5897" s="164" t="s">
        <v>10053</v>
      </c>
      <c r="D5897">
        <v>140.19999999999999</v>
      </c>
      <c r="E5897" s="4">
        <v>9935</v>
      </c>
      <c r="F5897">
        <f t="shared" si="184"/>
        <v>8</v>
      </c>
      <c r="G5897" s="6">
        <f t="shared" si="185"/>
        <v>3.4964063234208851</v>
      </c>
      <c r="H5897" s="4">
        <f>E5897*G5897*Inputs!$B$4/SUMPRODUCT($E$5:$E$6785,$G$5:$G$6785)</f>
        <v>16045.441858978076</v>
      </c>
    </row>
    <row r="5898" spans="1:8" x14ac:dyDescent="0.2">
      <c r="A5898" s="167" t="s">
        <v>226</v>
      </c>
      <c r="B5898" s="163" t="s">
        <v>10054</v>
      </c>
      <c r="C5898" s="164" t="s">
        <v>10055</v>
      </c>
      <c r="D5898">
        <v>100.8</v>
      </c>
      <c r="E5898" s="4">
        <v>9855</v>
      </c>
      <c r="F5898">
        <f t="shared" si="184"/>
        <v>5</v>
      </c>
      <c r="G5898" s="6">
        <f t="shared" si="185"/>
        <v>2.0447540826884101</v>
      </c>
      <c r="H5898" s="4">
        <f>E5898*G5898*Inputs!$B$4/SUMPRODUCT($E$5:$E$6785,$G$5:$G$6785)</f>
        <v>9308.0696715916965</v>
      </c>
    </row>
    <row r="5899" spans="1:8" x14ac:dyDescent="0.2">
      <c r="A5899" s="167" t="s">
        <v>226</v>
      </c>
      <c r="B5899" s="163" t="s">
        <v>10056</v>
      </c>
      <c r="C5899" s="164" t="s">
        <v>10057</v>
      </c>
      <c r="D5899">
        <v>86.1</v>
      </c>
      <c r="E5899" s="4">
        <v>8003</v>
      </c>
      <c r="F5899">
        <f t="shared" si="184"/>
        <v>3</v>
      </c>
      <c r="G5899" s="6">
        <f t="shared" si="185"/>
        <v>1.4299489790507947</v>
      </c>
      <c r="H5899" s="4">
        <f>E5899*G5899*Inputs!$B$4/SUMPRODUCT($E$5:$E$6785,$G$5:$G$6785)</f>
        <v>5286.0987459950411</v>
      </c>
    </row>
    <row r="5900" spans="1:8" x14ac:dyDescent="0.2">
      <c r="A5900" s="167" t="s">
        <v>226</v>
      </c>
      <c r="B5900" s="163" t="s">
        <v>10058</v>
      </c>
      <c r="C5900" s="164" t="s">
        <v>10059</v>
      </c>
      <c r="D5900">
        <v>90.2</v>
      </c>
      <c r="E5900" s="4">
        <v>7170</v>
      </c>
      <c r="F5900">
        <f t="shared" si="184"/>
        <v>4</v>
      </c>
      <c r="G5900" s="6">
        <f t="shared" si="185"/>
        <v>1.7099397688077311</v>
      </c>
      <c r="H5900" s="4">
        <f>E5900*G5900*Inputs!$B$4/SUMPRODUCT($E$5:$E$6785,$G$5:$G$6785)</f>
        <v>5663.1997663719903</v>
      </c>
    </row>
    <row r="5901" spans="1:8" x14ac:dyDescent="0.2">
      <c r="A5901" s="167" t="s">
        <v>226</v>
      </c>
      <c r="B5901" s="163" t="s">
        <v>10060</v>
      </c>
      <c r="C5901" s="164" t="s">
        <v>10061</v>
      </c>
      <c r="D5901">
        <v>87</v>
      </c>
      <c r="E5901" s="4">
        <v>8669</v>
      </c>
      <c r="F5901">
        <f t="shared" si="184"/>
        <v>4</v>
      </c>
      <c r="G5901" s="6">
        <f t="shared" si="185"/>
        <v>1.7099397688077311</v>
      </c>
      <c r="H5901" s="4">
        <f>E5901*G5901*Inputs!$B$4/SUMPRODUCT($E$5:$E$6785,$G$5:$G$6785)</f>
        <v>6847.1797454224243</v>
      </c>
    </row>
    <row r="5902" spans="1:8" x14ac:dyDescent="0.2">
      <c r="A5902" s="167" t="s">
        <v>226</v>
      </c>
      <c r="B5902" s="163" t="s">
        <v>10062</v>
      </c>
      <c r="C5902" s="164" t="s">
        <v>10063</v>
      </c>
      <c r="D5902">
        <v>124.9</v>
      </c>
      <c r="E5902" s="4">
        <v>10820</v>
      </c>
      <c r="F5902">
        <f t="shared" si="184"/>
        <v>7</v>
      </c>
      <c r="G5902" s="6">
        <f t="shared" si="185"/>
        <v>2.9238940129502371</v>
      </c>
      <c r="H5902" s="4">
        <f>E5902*G5902*Inputs!$B$4/SUMPRODUCT($E$5:$E$6785,$G$5:$G$6785)</f>
        <v>14613.384100639234</v>
      </c>
    </row>
    <row r="5903" spans="1:8" x14ac:dyDescent="0.2">
      <c r="A5903" s="167" t="s">
        <v>226</v>
      </c>
      <c r="B5903" s="163" t="s">
        <v>10064</v>
      </c>
      <c r="C5903" s="164" t="s">
        <v>10065</v>
      </c>
      <c r="D5903">
        <v>155.9</v>
      </c>
      <c r="E5903" s="4">
        <v>10360</v>
      </c>
      <c r="F5903">
        <f t="shared" si="184"/>
        <v>9</v>
      </c>
      <c r="G5903" s="6">
        <f t="shared" si="185"/>
        <v>4.1810192586709229</v>
      </c>
      <c r="H5903" s="4">
        <f>E5903*G5903*Inputs!$B$4/SUMPRODUCT($E$5:$E$6785,$G$5:$G$6785)</f>
        <v>20008.007252766074</v>
      </c>
    </row>
    <row r="5904" spans="1:8" x14ac:dyDescent="0.2">
      <c r="A5904" s="167" t="s">
        <v>226</v>
      </c>
      <c r="B5904" s="163" t="s">
        <v>10066</v>
      </c>
      <c r="C5904" s="164" t="s">
        <v>10067</v>
      </c>
      <c r="D5904">
        <v>61.7</v>
      </c>
      <c r="E5904" s="4">
        <v>7114</v>
      </c>
      <c r="F5904">
        <f t="shared" si="184"/>
        <v>1</v>
      </c>
      <c r="G5904" s="6">
        <f t="shared" si="185"/>
        <v>1</v>
      </c>
      <c r="H5904" s="4">
        <f>E5904*G5904*Inputs!$B$4/SUMPRODUCT($E$5:$E$6785,$G$5:$G$6785)</f>
        <v>3286.0621537958782</v>
      </c>
    </row>
    <row r="5905" spans="1:8" x14ac:dyDescent="0.2">
      <c r="A5905" s="167" t="s">
        <v>226</v>
      </c>
      <c r="B5905" s="163" t="s">
        <v>10068</v>
      </c>
      <c r="C5905" s="164" t="s">
        <v>10069</v>
      </c>
      <c r="D5905">
        <v>92.3</v>
      </c>
      <c r="E5905" s="4">
        <v>9018</v>
      </c>
      <c r="F5905">
        <f t="shared" si="184"/>
        <v>4</v>
      </c>
      <c r="G5905" s="6">
        <f t="shared" si="185"/>
        <v>1.7099397688077311</v>
      </c>
      <c r="H5905" s="4">
        <f>E5905*G5905*Inputs!$B$4/SUMPRODUCT($E$5:$E$6785,$G$5:$G$6785)</f>
        <v>7122.8361915122186</v>
      </c>
    </row>
    <row r="5906" spans="1:8" x14ac:dyDescent="0.2">
      <c r="A5906" s="167" t="s">
        <v>226</v>
      </c>
      <c r="B5906" s="163" t="s">
        <v>10070</v>
      </c>
      <c r="C5906" s="164" t="s">
        <v>10071</v>
      </c>
      <c r="D5906">
        <v>125.7</v>
      </c>
      <c r="E5906" s="4">
        <v>7905</v>
      </c>
      <c r="F5906">
        <f t="shared" si="184"/>
        <v>7</v>
      </c>
      <c r="G5906" s="6">
        <f t="shared" si="185"/>
        <v>2.9238940129502371</v>
      </c>
      <c r="H5906" s="4">
        <f>E5906*G5906*Inputs!$B$4/SUMPRODUCT($E$5:$E$6785,$G$5:$G$6785)</f>
        <v>10676.414169644469</v>
      </c>
    </row>
    <row r="5907" spans="1:8" x14ac:dyDescent="0.2">
      <c r="A5907" s="167" t="s">
        <v>226</v>
      </c>
      <c r="B5907" s="163" t="s">
        <v>10072</v>
      </c>
      <c r="C5907" s="164" t="s">
        <v>10073</v>
      </c>
      <c r="D5907">
        <v>78.599999999999994</v>
      </c>
      <c r="E5907" s="4">
        <v>9923</v>
      </c>
      <c r="F5907">
        <f t="shared" si="184"/>
        <v>3</v>
      </c>
      <c r="G5907" s="6">
        <f t="shared" si="185"/>
        <v>1.4299489790507947</v>
      </c>
      <c r="H5907" s="4">
        <f>E5907*G5907*Inputs!$B$4/SUMPRODUCT($E$5:$E$6785,$G$5:$G$6785)</f>
        <v>6554.2868744856669</v>
      </c>
    </row>
    <row r="5908" spans="1:8" x14ac:dyDescent="0.2">
      <c r="A5908" s="167" t="s">
        <v>226</v>
      </c>
      <c r="B5908" s="163" t="s">
        <v>10074</v>
      </c>
      <c r="C5908" s="164" t="s">
        <v>10075</v>
      </c>
      <c r="D5908">
        <v>82.3</v>
      </c>
      <c r="E5908" s="4">
        <v>7983</v>
      </c>
      <c r="F5908">
        <f t="shared" si="184"/>
        <v>3</v>
      </c>
      <c r="G5908" s="6">
        <f t="shared" si="185"/>
        <v>1.4299489790507947</v>
      </c>
      <c r="H5908" s="4">
        <f>E5908*G5908*Inputs!$B$4/SUMPRODUCT($E$5:$E$6785,$G$5:$G$6785)</f>
        <v>5272.8884529899306</v>
      </c>
    </row>
    <row r="5909" spans="1:8" x14ac:dyDescent="0.2">
      <c r="A5909" s="167" t="s">
        <v>226</v>
      </c>
      <c r="B5909" s="163" t="s">
        <v>10076</v>
      </c>
      <c r="C5909" s="164" t="s">
        <v>10077</v>
      </c>
      <c r="D5909">
        <v>59.8</v>
      </c>
      <c r="E5909" s="4">
        <v>6865</v>
      </c>
      <c r="F5909">
        <f t="shared" si="184"/>
        <v>1</v>
      </c>
      <c r="G5909" s="6">
        <f t="shared" si="185"/>
        <v>1</v>
      </c>
      <c r="H5909" s="4">
        <f>E5909*G5909*Inputs!$B$4/SUMPRODUCT($E$5:$E$6785,$G$5:$G$6785)</f>
        <v>3171.0453592646477</v>
      </c>
    </row>
    <row r="5910" spans="1:8" x14ac:dyDescent="0.2">
      <c r="A5910" s="167" t="s">
        <v>226</v>
      </c>
      <c r="B5910" s="163" t="s">
        <v>10078</v>
      </c>
      <c r="C5910" s="164" t="s">
        <v>10079</v>
      </c>
      <c r="D5910">
        <v>77.400000000000006</v>
      </c>
      <c r="E5910" s="4">
        <v>6987</v>
      </c>
      <c r="F5910">
        <f t="shared" si="184"/>
        <v>3</v>
      </c>
      <c r="G5910" s="6">
        <f t="shared" si="185"/>
        <v>1.4299489790507947</v>
      </c>
      <c r="H5910" s="4">
        <f>E5910*G5910*Inputs!$B$4/SUMPRODUCT($E$5:$E$6785,$G$5:$G$6785)</f>
        <v>4615.0158613354179</v>
      </c>
    </row>
    <row r="5911" spans="1:8" x14ac:dyDescent="0.2">
      <c r="A5911" s="167" t="s">
        <v>226</v>
      </c>
      <c r="B5911" s="163" t="s">
        <v>10080</v>
      </c>
      <c r="C5911" s="164" t="s">
        <v>10081</v>
      </c>
      <c r="D5911">
        <v>78.3</v>
      </c>
      <c r="E5911" s="4">
        <v>9553</v>
      </c>
      <c r="F5911">
        <f t="shared" si="184"/>
        <v>3</v>
      </c>
      <c r="G5911" s="6">
        <f t="shared" si="185"/>
        <v>1.4299489790507947</v>
      </c>
      <c r="H5911" s="4">
        <f>E5911*G5911*Inputs!$B$4/SUMPRODUCT($E$5:$E$6785,$G$5:$G$6785)</f>
        <v>6309.8964538911196</v>
      </c>
    </row>
    <row r="5912" spans="1:8" x14ac:dyDescent="0.2">
      <c r="A5912" s="167" t="s">
        <v>226</v>
      </c>
      <c r="B5912" s="163" t="s">
        <v>10082</v>
      </c>
      <c r="C5912" s="164" t="s">
        <v>10083</v>
      </c>
      <c r="D5912">
        <v>68.5</v>
      </c>
      <c r="E5912" s="4">
        <v>8873</v>
      </c>
      <c r="F5912">
        <f t="shared" si="184"/>
        <v>2</v>
      </c>
      <c r="G5912" s="6">
        <f t="shared" si="185"/>
        <v>1.195804741189294</v>
      </c>
      <c r="H5912" s="4">
        <f>E5912*G5912*Inputs!$B$4/SUMPRODUCT($E$5:$E$6785,$G$5:$G$6785)</f>
        <v>4901.0898601125446</v>
      </c>
    </row>
    <row r="5913" spans="1:8" x14ac:dyDescent="0.2">
      <c r="A5913" s="167" t="s">
        <v>226</v>
      </c>
      <c r="B5913" s="163" t="s">
        <v>10084</v>
      </c>
      <c r="C5913" s="164" t="s">
        <v>10085</v>
      </c>
      <c r="D5913">
        <v>88.1</v>
      </c>
      <c r="E5913" s="4">
        <v>8229</v>
      </c>
      <c r="F5913">
        <f t="shared" si="184"/>
        <v>4</v>
      </c>
      <c r="G5913" s="6">
        <f t="shared" si="185"/>
        <v>1.7099397688077311</v>
      </c>
      <c r="H5913" s="4">
        <f>E5913*G5913*Inputs!$B$4/SUMPRODUCT($E$5:$E$6785,$G$5:$G$6785)</f>
        <v>6499.64726324618</v>
      </c>
    </row>
    <row r="5914" spans="1:8" x14ac:dyDescent="0.2">
      <c r="A5914" s="167" t="s">
        <v>226</v>
      </c>
      <c r="B5914" s="163" t="s">
        <v>10086</v>
      </c>
      <c r="C5914" s="164" t="s">
        <v>10087</v>
      </c>
      <c r="D5914">
        <v>90.5</v>
      </c>
      <c r="E5914" s="4">
        <v>9241</v>
      </c>
      <c r="F5914">
        <f t="shared" si="184"/>
        <v>4</v>
      </c>
      <c r="G5914" s="6">
        <f t="shared" si="185"/>
        <v>1.7099397688077311</v>
      </c>
      <c r="H5914" s="4">
        <f>E5914*G5914*Inputs!$B$4/SUMPRODUCT($E$5:$E$6785,$G$5:$G$6785)</f>
        <v>7298.971972251542</v>
      </c>
    </row>
    <row r="5915" spans="1:8" x14ac:dyDescent="0.2">
      <c r="A5915" s="167" t="s">
        <v>226</v>
      </c>
      <c r="B5915" s="163" t="s">
        <v>10088</v>
      </c>
      <c r="C5915" s="164" t="s">
        <v>10089</v>
      </c>
      <c r="D5915">
        <v>60.6</v>
      </c>
      <c r="E5915" s="4">
        <v>9158</v>
      </c>
      <c r="F5915">
        <f t="shared" si="184"/>
        <v>1</v>
      </c>
      <c r="G5915" s="6">
        <f t="shared" si="185"/>
        <v>1</v>
      </c>
      <c r="H5915" s="4">
        <f>E5915*G5915*Inputs!$B$4/SUMPRODUCT($E$5:$E$6785,$G$5:$G$6785)</f>
        <v>4230.2160815944126</v>
      </c>
    </row>
    <row r="5916" spans="1:8" x14ac:dyDescent="0.2">
      <c r="A5916" s="167" t="s">
        <v>226</v>
      </c>
      <c r="B5916" s="163" t="s">
        <v>10090</v>
      </c>
      <c r="C5916" s="164" t="s">
        <v>10091</v>
      </c>
      <c r="D5916">
        <v>82.4</v>
      </c>
      <c r="E5916" s="4">
        <v>9209</v>
      </c>
      <c r="F5916">
        <f t="shared" si="184"/>
        <v>3</v>
      </c>
      <c r="G5916" s="6">
        <f t="shared" si="185"/>
        <v>1.4299489790507947</v>
      </c>
      <c r="H5916" s="4">
        <f>E5916*G5916*Inputs!$B$4/SUMPRODUCT($E$5:$E$6785,$G$5:$G$6785)</f>
        <v>6082.6794142032159</v>
      </c>
    </row>
    <row r="5917" spans="1:8" x14ac:dyDescent="0.2">
      <c r="A5917" s="167" t="s">
        <v>226</v>
      </c>
      <c r="B5917" s="163" t="s">
        <v>10092</v>
      </c>
      <c r="C5917" s="164" t="s">
        <v>10093</v>
      </c>
      <c r="D5917">
        <v>67.400000000000006</v>
      </c>
      <c r="E5917" s="4">
        <v>6870</v>
      </c>
      <c r="F5917">
        <f t="shared" si="184"/>
        <v>2</v>
      </c>
      <c r="G5917" s="6">
        <f t="shared" si="185"/>
        <v>1.195804741189294</v>
      </c>
      <c r="H5917" s="4">
        <f>E5917*G5917*Inputs!$B$4/SUMPRODUCT($E$5:$E$6785,$G$5:$G$6785)</f>
        <v>3794.7128748983641</v>
      </c>
    </row>
    <row r="5918" spans="1:8" x14ac:dyDescent="0.2">
      <c r="A5918" s="167" t="s">
        <v>226</v>
      </c>
      <c r="B5918" s="163" t="s">
        <v>10094</v>
      </c>
      <c r="C5918" s="164" t="s">
        <v>10095</v>
      </c>
      <c r="D5918">
        <v>115.5</v>
      </c>
      <c r="E5918" s="4">
        <v>7280</v>
      </c>
      <c r="F5918">
        <f t="shared" si="184"/>
        <v>6</v>
      </c>
      <c r="G5918" s="6">
        <f t="shared" si="185"/>
        <v>2.4451266266449672</v>
      </c>
      <c r="H5918" s="4">
        <f>E5918*G5918*Inputs!$B$4/SUMPRODUCT($E$5:$E$6785,$G$5:$G$6785)</f>
        <v>8222.3251536030548</v>
      </c>
    </row>
    <row r="5919" spans="1:8" x14ac:dyDescent="0.2">
      <c r="A5919" s="167" t="s">
        <v>226</v>
      </c>
      <c r="B5919" s="163" t="s">
        <v>10096</v>
      </c>
      <c r="C5919" s="164" t="s">
        <v>12913</v>
      </c>
      <c r="D5919">
        <v>80.3</v>
      </c>
      <c r="E5919" s="4">
        <v>5747</v>
      </c>
      <c r="F5919">
        <f t="shared" si="184"/>
        <v>3</v>
      </c>
      <c r="G5919" s="6">
        <f t="shared" si="185"/>
        <v>1.4299489790507947</v>
      </c>
      <c r="H5919" s="4">
        <f>E5919*G5919*Inputs!$B$4/SUMPRODUCT($E$5:$E$6785,$G$5:$G$6785)</f>
        <v>3795.9776950185556</v>
      </c>
    </row>
    <row r="5920" spans="1:8" x14ac:dyDescent="0.2">
      <c r="A5920" s="167" t="s">
        <v>226</v>
      </c>
      <c r="B5920" s="163" t="s">
        <v>12914</v>
      </c>
      <c r="C5920" s="164" t="s">
        <v>12915</v>
      </c>
      <c r="D5920">
        <v>78.5</v>
      </c>
      <c r="E5920" s="4">
        <v>7247</v>
      </c>
      <c r="F5920">
        <f t="shared" si="184"/>
        <v>3</v>
      </c>
      <c r="G5920" s="6">
        <f t="shared" si="185"/>
        <v>1.4299489790507947</v>
      </c>
      <c r="H5920" s="4">
        <f>E5920*G5920*Inputs!$B$4/SUMPRODUCT($E$5:$E$6785,$G$5:$G$6785)</f>
        <v>4786.7496704018577</v>
      </c>
    </row>
    <row r="5921" spans="1:8" x14ac:dyDescent="0.2">
      <c r="A5921" s="167" t="s">
        <v>226</v>
      </c>
      <c r="B5921" s="163" t="s">
        <v>12916</v>
      </c>
      <c r="C5921" s="164" t="s">
        <v>12917</v>
      </c>
      <c r="D5921">
        <v>57.1</v>
      </c>
      <c r="E5921" s="4">
        <v>5686</v>
      </c>
      <c r="F5921">
        <f t="shared" si="184"/>
        <v>1</v>
      </c>
      <c r="G5921" s="6">
        <f t="shared" si="185"/>
        <v>1</v>
      </c>
      <c r="H5921" s="4">
        <f>E5921*G5921*Inputs!$B$4/SUMPRODUCT($E$5:$E$6785,$G$5:$G$6785)</f>
        <v>2626.4477658818332</v>
      </c>
    </row>
    <row r="5922" spans="1:8" x14ac:dyDescent="0.2">
      <c r="A5922" s="167" t="s">
        <v>226</v>
      </c>
      <c r="B5922" s="163" t="s">
        <v>12918</v>
      </c>
      <c r="C5922" s="164" t="s">
        <v>12919</v>
      </c>
      <c r="D5922">
        <v>79.5</v>
      </c>
      <c r="E5922" s="4">
        <v>5169</v>
      </c>
      <c r="F5922">
        <f t="shared" si="184"/>
        <v>3</v>
      </c>
      <c r="G5922" s="6">
        <f t="shared" si="185"/>
        <v>1.4299489790507947</v>
      </c>
      <c r="H5922" s="4">
        <f>E5922*G5922*Inputs!$B$4/SUMPRODUCT($E$5:$E$6785,$G$5:$G$6785)</f>
        <v>3414.2002271708575</v>
      </c>
    </row>
    <row r="5923" spans="1:8" x14ac:dyDescent="0.2">
      <c r="A5923" s="167" t="s">
        <v>226</v>
      </c>
      <c r="B5923" s="163" t="s">
        <v>12920</v>
      </c>
      <c r="C5923" s="164" t="s">
        <v>12921</v>
      </c>
      <c r="D5923">
        <v>73.8</v>
      </c>
      <c r="E5923" s="4">
        <v>6303</v>
      </c>
      <c r="F5923">
        <f t="shared" si="184"/>
        <v>2</v>
      </c>
      <c r="G5923" s="6">
        <f t="shared" si="185"/>
        <v>1.195804741189294</v>
      </c>
      <c r="H5923" s="4">
        <f>E5923*G5923*Inputs!$B$4/SUMPRODUCT($E$5:$E$6785,$G$5:$G$6785)</f>
        <v>3481.5247817298964</v>
      </c>
    </row>
    <row r="5924" spans="1:8" x14ac:dyDescent="0.2">
      <c r="A5924" s="167" t="s">
        <v>226</v>
      </c>
      <c r="B5924" s="163" t="s">
        <v>12922</v>
      </c>
      <c r="C5924" s="164" t="s">
        <v>12923</v>
      </c>
      <c r="D5924">
        <v>66.2</v>
      </c>
      <c r="E5924" s="4">
        <v>7279</v>
      </c>
      <c r="F5924">
        <f t="shared" si="184"/>
        <v>2</v>
      </c>
      <c r="G5924" s="6">
        <f t="shared" si="185"/>
        <v>1.195804741189294</v>
      </c>
      <c r="H5924" s="4">
        <f>E5924*G5924*Inputs!$B$4/SUMPRODUCT($E$5:$E$6785,$G$5:$G$6785)</f>
        <v>4020.6280955436964</v>
      </c>
    </row>
    <row r="5925" spans="1:8" x14ac:dyDescent="0.2">
      <c r="A5925" s="167" t="s">
        <v>12926</v>
      </c>
      <c r="B5925" s="163" t="s">
        <v>12924</v>
      </c>
      <c r="C5925" s="164" t="s">
        <v>12925</v>
      </c>
      <c r="D5925">
        <v>71.3</v>
      </c>
      <c r="E5925" s="4">
        <v>5626</v>
      </c>
      <c r="F5925">
        <f t="shared" si="184"/>
        <v>2</v>
      </c>
      <c r="G5925" s="6">
        <f t="shared" si="185"/>
        <v>1.195804741189294</v>
      </c>
      <c r="H5925" s="4">
        <f>E5925*G5925*Inputs!$B$4/SUMPRODUCT($E$5:$E$6785,$G$5:$G$6785)</f>
        <v>3107.5770937668412</v>
      </c>
    </row>
    <row r="5926" spans="1:8" x14ac:dyDescent="0.2">
      <c r="A5926" s="167" t="s">
        <v>12926</v>
      </c>
      <c r="B5926" s="163" t="s">
        <v>12927</v>
      </c>
      <c r="C5926" s="164" t="s">
        <v>12928</v>
      </c>
      <c r="D5926">
        <v>79.400000000000006</v>
      </c>
      <c r="E5926" s="4">
        <v>8149</v>
      </c>
      <c r="F5926">
        <f t="shared" si="184"/>
        <v>3</v>
      </c>
      <c r="G5926" s="6">
        <f t="shared" si="185"/>
        <v>1.4299489790507947</v>
      </c>
      <c r="H5926" s="4">
        <f>E5926*G5926*Inputs!$B$4/SUMPRODUCT($E$5:$E$6785,$G$5:$G$6785)</f>
        <v>5382.533884932348</v>
      </c>
    </row>
    <row r="5927" spans="1:8" x14ac:dyDescent="0.2">
      <c r="A5927" s="167" t="s">
        <v>12926</v>
      </c>
      <c r="B5927" s="163" t="s">
        <v>12929</v>
      </c>
      <c r="C5927" s="164" t="s">
        <v>12930</v>
      </c>
      <c r="D5927">
        <v>133.19999999999999</v>
      </c>
      <c r="E5927" s="4">
        <v>5643</v>
      </c>
      <c r="F5927">
        <f t="shared" si="184"/>
        <v>7</v>
      </c>
      <c r="G5927" s="6">
        <f t="shared" si="185"/>
        <v>2.9238940129502371</v>
      </c>
      <c r="H5927" s="4">
        <f>E5927*G5927*Inputs!$B$4/SUMPRODUCT($E$5:$E$6785,$G$5:$G$6785)</f>
        <v>7621.3795267936412</v>
      </c>
    </row>
    <row r="5928" spans="1:8" x14ac:dyDescent="0.2">
      <c r="A5928" s="167" t="s">
        <v>12926</v>
      </c>
      <c r="B5928" s="163" t="s">
        <v>12931</v>
      </c>
      <c r="C5928" s="164" t="s">
        <v>12932</v>
      </c>
      <c r="D5928">
        <v>144</v>
      </c>
      <c r="E5928" s="4">
        <v>10348</v>
      </c>
      <c r="F5928">
        <f t="shared" si="184"/>
        <v>8</v>
      </c>
      <c r="G5928" s="6">
        <f t="shared" si="185"/>
        <v>3.4964063234208851</v>
      </c>
      <c r="H5928" s="4">
        <f>E5928*G5928*Inputs!$B$4/SUMPRODUCT($E$5:$E$6785,$G$5:$G$6785)</f>
        <v>16712.45418789181</v>
      </c>
    </row>
    <row r="5929" spans="1:8" x14ac:dyDescent="0.2">
      <c r="A5929" s="167" t="s">
        <v>12926</v>
      </c>
      <c r="B5929" s="163" t="s">
        <v>12933</v>
      </c>
      <c r="C5929" s="164" t="s">
        <v>12934</v>
      </c>
      <c r="D5929">
        <v>137.30000000000001</v>
      </c>
      <c r="E5929" s="4">
        <v>8261</v>
      </c>
      <c r="F5929">
        <f t="shared" si="184"/>
        <v>8</v>
      </c>
      <c r="G5929" s="6">
        <f t="shared" si="185"/>
        <v>3.4964063234208851</v>
      </c>
      <c r="H5929" s="4">
        <f>E5929*G5929*Inputs!$B$4/SUMPRODUCT($E$5:$E$6785,$G$5:$G$6785)</f>
        <v>13341.861620233305</v>
      </c>
    </row>
    <row r="5930" spans="1:8" x14ac:dyDescent="0.2">
      <c r="A5930" s="167" t="s">
        <v>12926</v>
      </c>
      <c r="B5930" s="163" t="s">
        <v>12935</v>
      </c>
      <c r="C5930" s="164" t="s">
        <v>12936</v>
      </c>
      <c r="D5930">
        <v>100.3</v>
      </c>
      <c r="E5930" s="4">
        <v>7511</v>
      </c>
      <c r="F5930">
        <f t="shared" si="184"/>
        <v>5</v>
      </c>
      <c r="G5930" s="6">
        <f t="shared" si="185"/>
        <v>2.0447540826884101</v>
      </c>
      <c r="H5930" s="4">
        <f>E5930*G5930*Inputs!$B$4/SUMPRODUCT($E$5:$E$6785,$G$5:$G$6785)</f>
        <v>7094.1563981050467</v>
      </c>
    </row>
    <row r="5931" spans="1:8" x14ac:dyDescent="0.2">
      <c r="A5931" s="167" t="s">
        <v>12926</v>
      </c>
      <c r="B5931" s="163" t="s">
        <v>10108</v>
      </c>
      <c r="C5931" s="164" t="s">
        <v>10109</v>
      </c>
      <c r="D5931">
        <v>88.6</v>
      </c>
      <c r="E5931" s="4">
        <v>5140</v>
      </c>
      <c r="F5931">
        <f t="shared" si="184"/>
        <v>4</v>
      </c>
      <c r="G5931" s="6">
        <f t="shared" si="185"/>
        <v>1.7099397688077311</v>
      </c>
      <c r="H5931" s="4">
        <f>E5931*G5931*Inputs!$B$4/SUMPRODUCT($E$5:$E$6785,$G$5:$G$6785)</f>
        <v>4059.81126905886</v>
      </c>
    </row>
    <row r="5932" spans="1:8" x14ac:dyDescent="0.2">
      <c r="A5932" s="167" t="s">
        <v>12926</v>
      </c>
      <c r="B5932" s="163" t="s">
        <v>10110</v>
      </c>
      <c r="C5932" s="164" t="s">
        <v>10111</v>
      </c>
      <c r="D5932">
        <v>81.5</v>
      </c>
      <c r="E5932" s="4">
        <v>7396</v>
      </c>
      <c r="F5932">
        <f t="shared" si="184"/>
        <v>3</v>
      </c>
      <c r="G5932" s="6">
        <f t="shared" si="185"/>
        <v>1.4299489790507947</v>
      </c>
      <c r="H5932" s="4">
        <f>E5932*G5932*Inputs!$B$4/SUMPRODUCT($E$5:$E$6785,$G$5:$G$6785)</f>
        <v>4885.166353289932</v>
      </c>
    </row>
    <row r="5933" spans="1:8" x14ac:dyDescent="0.2">
      <c r="A5933" s="167" t="s">
        <v>12926</v>
      </c>
      <c r="B5933" s="163" t="s">
        <v>10112</v>
      </c>
      <c r="C5933" s="164" t="s">
        <v>10113</v>
      </c>
      <c r="D5933">
        <v>62.6</v>
      </c>
      <c r="E5933" s="4">
        <v>7081</v>
      </c>
      <c r="F5933">
        <f t="shared" si="184"/>
        <v>2</v>
      </c>
      <c r="G5933" s="6">
        <f t="shared" si="185"/>
        <v>1.195804741189294</v>
      </c>
      <c r="H5933" s="4">
        <f>E5933*G5933*Inputs!$B$4/SUMPRODUCT($E$5:$E$6785,$G$5:$G$6785)</f>
        <v>3911.2608249134378</v>
      </c>
    </row>
    <row r="5934" spans="1:8" x14ac:dyDescent="0.2">
      <c r="A5934" s="167" t="s">
        <v>12926</v>
      </c>
      <c r="B5934" s="163" t="s">
        <v>10114</v>
      </c>
      <c r="C5934" s="164" t="s">
        <v>10115</v>
      </c>
      <c r="D5934">
        <v>59.8</v>
      </c>
      <c r="E5934" s="4">
        <v>7961</v>
      </c>
      <c r="F5934">
        <f t="shared" si="184"/>
        <v>1</v>
      </c>
      <c r="G5934" s="6">
        <f t="shared" si="185"/>
        <v>1</v>
      </c>
      <c r="H5934" s="4">
        <f>E5934*G5934*Inputs!$B$4/SUMPRODUCT($E$5:$E$6785,$G$5:$G$6785)</f>
        <v>3677.3040211370517</v>
      </c>
    </row>
    <row r="5935" spans="1:8" x14ac:dyDescent="0.2">
      <c r="A5935" s="167" t="s">
        <v>12926</v>
      </c>
      <c r="B5935" s="163" t="s">
        <v>10116</v>
      </c>
      <c r="C5935" s="164" t="s">
        <v>10117</v>
      </c>
      <c r="D5935">
        <v>76.5</v>
      </c>
      <c r="E5935" s="4">
        <v>9692</v>
      </c>
      <c r="F5935">
        <f t="shared" si="184"/>
        <v>3</v>
      </c>
      <c r="G5935" s="6">
        <f t="shared" si="185"/>
        <v>1.4299489790507947</v>
      </c>
      <c r="H5935" s="4">
        <f>E5935*G5935*Inputs!$B$4/SUMPRODUCT($E$5:$E$6785,$G$5:$G$6785)</f>
        <v>6401.7079902766382</v>
      </c>
    </row>
    <row r="5936" spans="1:8" x14ac:dyDescent="0.2">
      <c r="A5936" s="167" t="s">
        <v>12926</v>
      </c>
      <c r="B5936" s="163" t="s">
        <v>10118</v>
      </c>
      <c r="C5936" s="164" t="s">
        <v>10119</v>
      </c>
      <c r="D5936">
        <v>78.8</v>
      </c>
      <c r="E5936" s="4">
        <v>7001</v>
      </c>
      <c r="F5936">
        <f t="shared" si="184"/>
        <v>3</v>
      </c>
      <c r="G5936" s="6">
        <f t="shared" si="185"/>
        <v>1.4299489790507947</v>
      </c>
      <c r="H5936" s="4">
        <f>E5936*G5936*Inputs!$B$4/SUMPRODUCT($E$5:$E$6785,$G$5:$G$6785)</f>
        <v>4624.2630664389953</v>
      </c>
    </row>
    <row r="5937" spans="1:8" x14ac:dyDescent="0.2">
      <c r="A5937" s="167" t="s">
        <v>12926</v>
      </c>
      <c r="B5937" s="163" t="s">
        <v>10120</v>
      </c>
      <c r="C5937" s="164" t="s">
        <v>10121</v>
      </c>
      <c r="D5937">
        <v>85.7</v>
      </c>
      <c r="E5937" s="4">
        <v>7326</v>
      </c>
      <c r="F5937">
        <f t="shared" si="184"/>
        <v>3</v>
      </c>
      <c r="G5937" s="6">
        <f t="shared" si="185"/>
        <v>1.4299489790507947</v>
      </c>
      <c r="H5937" s="4">
        <f>E5937*G5937*Inputs!$B$4/SUMPRODUCT($E$5:$E$6785,$G$5:$G$6785)</f>
        <v>4838.9303277720446</v>
      </c>
    </row>
    <row r="5938" spans="1:8" x14ac:dyDescent="0.2">
      <c r="A5938" s="167" t="s">
        <v>12926</v>
      </c>
      <c r="B5938" s="163" t="s">
        <v>10122</v>
      </c>
      <c r="C5938" s="164" t="s">
        <v>10123</v>
      </c>
      <c r="D5938">
        <v>89.3</v>
      </c>
      <c r="E5938" s="4">
        <v>8907</v>
      </c>
      <c r="F5938">
        <f t="shared" si="184"/>
        <v>4</v>
      </c>
      <c r="G5938" s="6">
        <f t="shared" si="185"/>
        <v>1.7099397688077311</v>
      </c>
      <c r="H5938" s="4">
        <f>E5938*G5938*Inputs!$B$4/SUMPRODUCT($E$5:$E$6785,$G$5:$G$6785)</f>
        <v>7035.1632244177572</v>
      </c>
    </row>
    <row r="5939" spans="1:8" x14ac:dyDescent="0.2">
      <c r="A5939" s="167" t="s">
        <v>12926</v>
      </c>
      <c r="B5939" s="163" t="s">
        <v>10124</v>
      </c>
      <c r="C5939" s="164" t="s">
        <v>10805</v>
      </c>
      <c r="D5939">
        <v>89</v>
      </c>
      <c r="E5939" s="4">
        <v>7240</v>
      </c>
      <c r="F5939">
        <f t="shared" si="184"/>
        <v>4</v>
      </c>
      <c r="G5939" s="6">
        <f t="shared" si="185"/>
        <v>1.7099397688077311</v>
      </c>
      <c r="H5939" s="4">
        <f>E5939*G5939*Inputs!$B$4/SUMPRODUCT($E$5:$E$6785,$G$5:$G$6785)</f>
        <v>5718.4890249000291</v>
      </c>
    </row>
    <row r="5940" spans="1:8" x14ac:dyDescent="0.2">
      <c r="A5940" s="167" t="s">
        <v>12926</v>
      </c>
      <c r="B5940" s="163" t="s">
        <v>10806</v>
      </c>
      <c r="C5940" s="164" t="s">
        <v>10807</v>
      </c>
      <c r="D5940">
        <v>92.5</v>
      </c>
      <c r="E5940" s="4">
        <v>9182</v>
      </c>
      <c r="F5940">
        <f t="shared" si="184"/>
        <v>4</v>
      </c>
      <c r="G5940" s="6">
        <f t="shared" si="185"/>
        <v>1.7099397688077311</v>
      </c>
      <c r="H5940" s="4">
        <f>E5940*G5940*Inputs!$B$4/SUMPRODUCT($E$5:$E$6785,$G$5:$G$6785)</f>
        <v>7252.3710257779094</v>
      </c>
    </row>
    <row r="5941" spans="1:8" x14ac:dyDescent="0.2">
      <c r="A5941" s="167" t="s">
        <v>12926</v>
      </c>
      <c r="B5941" s="163" t="s">
        <v>10808</v>
      </c>
      <c r="C5941" s="164" t="s">
        <v>10809</v>
      </c>
      <c r="D5941">
        <v>86.4</v>
      </c>
      <c r="E5941" s="4">
        <v>6325</v>
      </c>
      <c r="F5941">
        <f t="shared" si="184"/>
        <v>3</v>
      </c>
      <c r="G5941" s="6">
        <f t="shared" si="185"/>
        <v>1.4299489790507947</v>
      </c>
      <c r="H5941" s="4">
        <f>E5941*G5941*Inputs!$B$4/SUMPRODUCT($E$5:$E$6785,$G$5:$G$6785)</f>
        <v>4177.755162866255</v>
      </c>
    </row>
    <row r="5942" spans="1:8" x14ac:dyDescent="0.2">
      <c r="A5942" s="167" t="s">
        <v>12926</v>
      </c>
      <c r="B5942" s="163" t="s">
        <v>10810</v>
      </c>
      <c r="C5942" s="164" t="s">
        <v>10811</v>
      </c>
      <c r="D5942">
        <v>68.3</v>
      </c>
      <c r="E5942" s="4">
        <v>5555</v>
      </c>
      <c r="F5942">
        <f t="shared" si="184"/>
        <v>2</v>
      </c>
      <c r="G5942" s="6">
        <f t="shared" si="185"/>
        <v>1.195804741189294</v>
      </c>
      <c r="H5942" s="4">
        <f>E5942*G5942*Inputs!$B$4/SUMPRODUCT($E$5:$E$6785,$G$5:$G$6785)</f>
        <v>3068.3595371266974</v>
      </c>
    </row>
    <row r="5943" spans="1:8" x14ac:dyDescent="0.2">
      <c r="A5943" s="167" t="s">
        <v>12926</v>
      </c>
      <c r="B5943" s="163" t="s">
        <v>10812</v>
      </c>
      <c r="C5943" s="164" t="s">
        <v>10813</v>
      </c>
      <c r="D5943">
        <v>71.2</v>
      </c>
      <c r="E5943" s="4">
        <v>6083</v>
      </c>
      <c r="F5943">
        <f t="shared" si="184"/>
        <v>2</v>
      </c>
      <c r="G5943" s="6">
        <f t="shared" si="185"/>
        <v>1.195804741189294</v>
      </c>
      <c r="H5943" s="4">
        <f>E5943*G5943*Inputs!$B$4/SUMPRODUCT($E$5:$E$6785,$G$5:$G$6785)</f>
        <v>3360.0055921407202</v>
      </c>
    </row>
    <row r="5944" spans="1:8" x14ac:dyDescent="0.2">
      <c r="A5944" s="167" t="s">
        <v>12926</v>
      </c>
      <c r="B5944" s="163" t="s">
        <v>10814</v>
      </c>
      <c r="C5944" s="164" t="s">
        <v>10815</v>
      </c>
      <c r="D5944">
        <v>86.4</v>
      </c>
      <c r="E5944" s="4">
        <v>5906</v>
      </c>
      <c r="F5944">
        <f t="shared" si="184"/>
        <v>3</v>
      </c>
      <c r="G5944" s="6">
        <f t="shared" si="185"/>
        <v>1.4299489790507947</v>
      </c>
      <c r="H5944" s="4">
        <f>E5944*G5944*Inputs!$B$4/SUMPRODUCT($E$5:$E$6785,$G$5:$G$6785)</f>
        <v>3900.9995244091861</v>
      </c>
    </row>
    <row r="5945" spans="1:8" x14ac:dyDescent="0.2">
      <c r="A5945" s="167" t="s">
        <v>12926</v>
      </c>
      <c r="B5945" s="163" t="s">
        <v>10816</v>
      </c>
      <c r="C5945" s="164" t="s">
        <v>10817</v>
      </c>
      <c r="D5945">
        <v>78.900000000000006</v>
      </c>
      <c r="E5945" s="4">
        <v>7228</v>
      </c>
      <c r="F5945">
        <f t="shared" si="184"/>
        <v>3</v>
      </c>
      <c r="G5945" s="6">
        <f t="shared" si="185"/>
        <v>1.4299489790507947</v>
      </c>
      <c r="H5945" s="4">
        <f>E5945*G5945*Inputs!$B$4/SUMPRODUCT($E$5:$E$6785,$G$5:$G$6785)</f>
        <v>4774.1998920470023</v>
      </c>
    </row>
    <row r="5946" spans="1:8" x14ac:dyDescent="0.2">
      <c r="A5946" s="167" t="s">
        <v>12926</v>
      </c>
      <c r="B5946" s="163" t="s">
        <v>10818</v>
      </c>
      <c r="C5946" s="164" t="s">
        <v>10819</v>
      </c>
      <c r="D5946">
        <v>64.7</v>
      </c>
      <c r="E5946" s="4">
        <v>6789</v>
      </c>
      <c r="F5946">
        <f t="shared" si="184"/>
        <v>2</v>
      </c>
      <c r="G5946" s="6">
        <f t="shared" si="185"/>
        <v>1.195804741189294</v>
      </c>
      <c r="H5946" s="4">
        <f>E5946*G5946*Inputs!$B$4/SUMPRODUCT($E$5:$E$6785,$G$5:$G$6785)</f>
        <v>3749.97171873144</v>
      </c>
    </row>
    <row r="5947" spans="1:8" x14ac:dyDescent="0.2">
      <c r="A5947" s="167" t="s">
        <v>12926</v>
      </c>
      <c r="B5947" s="163" t="s">
        <v>10820</v>
      </c>
      <c r="C5947" s="164" t="s">
        <v>10821</v>
      </c>
      <c r="D5947">
        <v>88</v>
      </c>
      <c r="E5947" s="4">
        <v>6677</v>
      </c>
      <c r="F5947">
        <f t="shared" si="184"/>
        <v>4</v>
      </c>
      <c r="G5947" s="6">
        <f t="shared" si="185"/>
        <v>1.7099397688077311</v>
      </c>
      <c r="H5947" s="4">
        <f>E5947*G5947*Inputs!$B$4/SUMPRODUCT($E$5:$E$6785,$G$5:$G$6785)</f>
        <v>5273.8054170245159</v>
      </c>
    </row>
    <row r="5948" spans="1:8" x14ac:dyDescent="0.2">
      <c r="A5948" s="167" t="s">
        <v>12926</v>
      </c>
      <c r="B5948" s="163" t="s">
        <v>10822</v>
      </c>
      <c r="C5948" s="164" t="s">
        <v>10823</v>
      </c>
      <c r="D5948">
        <v>133.6</v>
      </c>
      <c r="E5948" s="4">
        <v>7255</v>
      </c>
      <c r="F5948">
        <f t="shared" si="184"/>
        <v>7</v>
      </c>
      <c r="G5948" s="6">
        <f t="shared" si="185"/>
        <v>2.9238940129502371</v>
      </c>
      <c r="H5948" s="4">
        <f>E5948*G5948*Inputs!$B$4/SUMPRODUCT($E$5:$E$6785,$G$5:$G$6785)</f>
        <v>9798.5306515838874</v>
      </c>
    </row>
    <row r="5949" spans="1:8" x14ac:dyDescent="0.2">
      <c r="A5949" s="167" t="s">
        <v>12926</v>
      </c>
      <c r="B5949" s="163" t="s">
        <v>10824</v>
      </c>
      <c r="C5949" s="164" t="s">
        <v>10825</v>
      </c>
      <c r="D5949">
        <v>77.5</v>
      </c>
      <c r="E5949" s="4">
        <v>10140</v>
      </c>
      <c r="F5949">
        <f t="shared" si="184"/>
        <v>3</v>
      </c>
      <c r="G5949" s="6">
        <f t="shared" si="185"/>
        <v>1.4299489790507947</v>
      </c>
      <c r="H5949" s="4">
        <f>E5949*G5949*Inputs!$B$4/SUMPRODUCT($E$5:$E$6785,$G$5:$G$6785)</f>
        <v>6697.6185535911191</v>
      </c>
    </row>
    <row r="5950" spans="1:8" x14ac:dyDescent="0.2">
      <c r="A5950" s="167" t="s">
        <v>12926</v>
      </c>
      <c r="B5950" s="163" t="s">
        <v>10826</v>
      </c>
      <c r="C5950" s="164" t="s">
        <v>10827</v>
      </c>
      <c r="D5950">
        <v>61.9</v>
      </c>
      <c r="E5950" s="4">
        <v>8434</v>
      </c>
      <c r="F5950">
        <f t="shared" si="184"/>
        <v>2</v>
      </c>
      <c r="G5950" s="6">
        <f t="shared" si="185"/>
        <v>1.195804741189294</v>
      </c>
      <c r="H5950" s="4">
        <f>E5950*G5950*Inputs!$B$4/SUMPRODUCT($E$5:$E$6785,$G$5:$G$6785)</f>
        <v>4658.6038408868708</v>
      </c>
    </row>
    <row r="5951" spans="1:8" x14ac:dyDescent="0.2">
      <c r="A5951" s="167" t="s">
        <v>12926</v>
      </c>
      <c r="B5951" s="163" t="s">
        <v>10828</v>
      </c>
      <c r="C5951" s="164" t="s">
        <v>10829</v>
      </c>
      <c r="D5951">
        <v>126.1</v>
      </c>
      <c r="E5951" s="4">
        <v>14874</v>
      </c>
      <c r="F5951">
        <f t="shared" si="184"/>
        <v>7</v>
      </c>
      <c r="G5951" s="6">
        <f t="shared" si="185"/>
        <v>2.9238940129502371</v>
      </c>
      <c r="H5951" s="4">
        <f>E5951*G5951*Inputs!$B$4/SUMPRODUCT($E$5:$E$6785,$G$5:$G$6785)</f>
        <v>20088.676073281698</v>
      </c>
    </row>
    <row r="5952" spans="1:8" x14ac:dyDescent="0.2">
      <c r="A5952" s="167" t="s">
        <v>12926</v>
      </c>
      <c r="B5952" s="163" t="s">
        <v>10830</v>
      </c>
      <c r="C5952" s="164" t="s">
        <v>10831</v>
      </c>
      <c r="D5952">
        <v>123.6</v>
      </c>
      <c r="E5952" s="4">
        <v>6560</v>
      </c>
      <c r="F5952">
        <f t="shared" si="184"/>
        <v>6</v>
      </c>
      <c r="G5952" s="6">
        <f t="shared" si="185"/>
        <v>2.4451266266449672</v>
      </c>
      <c r="H5952" s="4">
        <f>E5952*G5952*Inputs!$B$4/SUMPRODUCT($E$5:$E$6785,$G$5:$G$6785)</f>
        <v>7409.128160389565</v>
      </c>
    </row>
    <row r="5953" spans="1:8" x14ac:dyDescent="0.2">
      <c r="A5953" s="167" t="s">
        <v>12926</v>
      </c>
      <c r="B5953" s="163" t="s">
        <v>10832</v>
      </c>
      <c r="C5953" s="164" t="s">
        <v>10833</v>
      </c>
      <c r="D5953">
        <v>131.9</v>
      </c>
      <c r="E5953" s="4">
        <v>7728</v>
      </c>
      <c r="F5953">
        <f t="shared" si="184"/>
        <v>7</v>
      </c>
      <c r="G5953" s="6">
        <f t="shared" si="185"/>
        <v>2.9238940129502371</v>
      </c>
      <c r="H5953" s="4">
        <f>E5953*G5953*Inputs!$B$4/SUMPRODUCT($E$5:$E$6785,$G$5:$G$6785)</f>
        <v>10437.359734726435</v>
      </c>
    </row>
    <row r="5954" spans="1:8" x14ac:dyDescent="0.2">
      <c r="A5954" s="167" t="s">
        <v>12926</v>
      </c>
      <c r="B5954" s="163" t="s">
        <v>10834</v>
      </c>
      <c r="C5954" s="164" t="s">
        <v>10835</v>
      </c>
      <c r="D5954">
        <v>108.5</v>
      </c>
      <c r="E5954" s="4">
        <v>11203</v>
      </c>
      <c r="F5954">
        <f t="shared" si="184"/>
        <v>5</v>
      </c>
      <c r="G5954" s="6">
        <f t="shared" si="185"/>
        <v>2.0447540826884101</v>
      </c>
      <c r="H5954" s="4">
        <f>E5954*G5954*Inputs!$B$4/SUMPRODUCT($E$5:$E$6785,$G$5:$G$6785)</f>
        <v>10581.258704296475</v>
      </c>
    </row>
    <row r="5955" spans="1:8" x14ac:dyDescent="0.2">
      <c r="A5955" s="167" t="s">
        <v>12926</v>
      </c>
      <c r="B5955" s="163" t="s">
        <v>10836</v>
      </c>
      <c r="C5955" s="164" t="s">
        <v>10837</v>
      </c>
      <c r="D5955">
        <v>90</v>
      </c>
      <c r="E5955" s="4">
        <v>6406</v>
      </c>
      <c r="F5955">
        <f t="shared" si="184"/>
        <v>4</v>
      </c>
      <c r="G5955" s="6">
        <f t="shared" si="185"/>
        <v>1.7099397688077311</v>
      </c>
      <c r="H5955" s="4">
        <f>E5955*G5955*Inputs!$B$4/SUMPRODUCT($E$5:$E$6785,$G$5:$G$6785)</f>
        <v>5059.7570018659653</v>
      </c>
    </row>
    <row r="5956" spans="1:8" x14ac:dyDescent="0.2">
      <c r="A5956" s="167" t="s">
        <v>12926</v>
      </c>
      <c r="B5956" s="163" t="s">
        <v>10838</v>
      </c>
      <c r="C5956" s="164" t="s">
        <v>10839</v>
      </c>
      <c r="D5956">
        <v>97.8</v>
      </c>
      <c r="E5956" s="4">
        <v>14963</v>
      </c>
      <c r="F5956">
        <f t="shared" si="184"/>
        <v>4</v>
      </c>
      <c r="G5956" s="6">
        <f t="shared" si="185"/>
        <v>1.7099397688077311</v>
      </c>
      <c r="H5956" s="4">
        <f>E5956*G5956*Inputs!$B$4/SUMPRODUCT($E$5:$E$6785,$G$5:$G$6785)</f>
        <v>11818.473933643527</v>
      </c>
    </row>
    <row r="5957" spans="1:8" x14ac:dyDescent="0.2">
      <c r="A5957" s="167" t="s">
        <v>12926</v>
      </c>
      <c r="B5957" s="163" t="s">
        <v>10840</v>
      </c>
      <c r="C5957" s="164" t="s">
        <v>10841</v>
      </c>
      <c r="D5957">
        <v>158.5</v>
      </c>
      <c r="E5957" s="4">
        <v>5466</v>
      </c>
      <c r="F5957">
        <f t="shared" si="184"/>
        <v>9</v>
      </c>
      <c r="G5957" s="6">
        <f t="shared" si="185"/>
        <v>4.1810192586709229</v>
      </c>
      <c r="H5957" s="4">
        <f>E5957*G5957*Inputs!$B$4/SUMPRODUCT($E$5:$E$6785,$G$5:$G$6785)</f>
        <v>10556.348228148589</v>
      </c>
    </row>
    <row r="5958" spans="1:8" x14ac:dyDescent="0.2">
      <c r="A5958" s="167" t="s">
        <v>12926</v>
      </c>
      <c r="B5958" s="163" t="s">
        <v>10842</v>
      </c>
      <c r="C5958" s="164" t="s">
        <v>10843</v>
      </c>
      <c r="D5958">
        <v>108</v>
      </c>
      <c r="E5958" s="4">
        <v>9811</v>
      </c>
      <c r="F5958">
        <f t="shared" ref="F5958:F6021" si="186">VLOOKUP(D5958,$K$5:$L$15,2)</f>
        <v>5</v>
      </c>
      <c r="G5958" s="6">
        <f t="shared" ref="G5958:G6021" si="187">VLOOKUP(F5958,$L$5:$M$15,2,0)</f>
        <v>2.0447540826884101</v>
      </c>
      <c r="H5958" s="4">
        <f>E5958*G5958*Inputs!$B$4/SUMPRODUCT($E$5:$E$6785,$G$5:$G$6785)</f>
        <v>9266.5115726013319</v>
      </c>
    </row>
    <row r="5959" spans="1:8" x14ac:dyDescent="0.2">
      <c r="A5959" s="167" t="s">
        <v>12926</v>
      </c>
      <c r="B5959" s="163" t="s">
        <v>10844</v>
      </c>
      <c r="C5959" s="164" t="s">
        <v>10845</v>
      </c>
      <c r="D5959">
        <v>124.1</v>
      </c>
      <c r="E5959" s="4">
        <v>10177</v>
      </c>
      <c r="F5959">
        <f t="shared" si="186"/>
        <v>7</v>
      </c>
      <c r="G5959" s="6">
        <f t="shared" si="187"/>
        <v>2.9238940129502371</v>
      </c>
      <c r="H5959" s="4">
        <f>E5959*G5959*Inputs!$B$4/SUMPRODUCT($E$5:$E$6785,$G$5:$G$6785)</f>
        <v>13744.954712773149</v>
      </c>
    </row>
    <row r="5960" spans="1:8" x14ac:dyDescent="0.2">
      <c r="A5960" s="167" t="s">
        <v>12926</v>
      </c>
      <c r="B5960" s="163" t="s">
        <v>10846</v>
      </c>
      <c r="C5960" s="164" t="s">
        <v>10847</v>
      </c>
      <c r="D5960">
        <v>150.4</v>
      </c>
      <c r="E5960" s="4">
        <v>6540</v>
      </c>
      <c r="F5960">
        <f t="shared" si="186"/>
        <v>9</v>
      </c>
      <c r="G5960" s="6">
        <f t="shared" si="187"/>
        <v>4.1810192586709229</v>
      </c>
      <c r="H5960" s="4">
        <f>E5960*G5960*Inputs!$B$4/SUMPRODUCT($E$5:$E$6785,$G$5:$G$6785)</f>
        <v>12630.537397016424</v>
      </c>
    </row>
    <row r="5961" spans="1:8" x14ac:dyDescent="0.2">
      <c r="A5961" s="167" t="s">
        <v>12926</v>
      </c>
      <c r="B5961" s="163" t="s">
        <v>10848</v>
      </c>
      <c r="C5961" s="164" t="s">
        <v>10849</v>
      </c>
      <c r="D5961">
        <v>146.69999999999999</v>
      </c>
      <c r="E5961" s="4">
        <v>7505</v>
      </c>
      <c r="F5961">
        <f t="shared" si="186"/>
        <v>8</v>
      </c>
      <c r="G5961" s="6">
        <f t="shared" si="187"/>
        <v>3.4964063234208851</v>
      </c>
      <c r="H5961" s="4">
        <f>E5961*G5961*Inputs!$B$4/SUMPRODUCT($E$5:$E$6785,$G$5:$G$6785)</f>
        <v>12120.889899509859</v>
      </c>
    </row>
    <row r="5962" spans="1:8" x14ac:dyDescent="0.2">
      <c r="A5962" s="167" t="s">
        <v>12926</v>
      </c>
      <c r="B5962" s="163" t="s">
        <v>10850</v>
      </c>
      <c r="C5962" s="164" t="s">
        <v>10851</v>
      </c>
      <c r="D5962">
        <v>55.4</v>
      </c>
      <c r="E5962" s="4">
        <v>5577</v>
      </c>
      <c r="F5962">
        <f t="shared" si="186"/>
        <v>1</v>
      </c>
      <c r="G5962" s="6">
        <f t="shared" si="187"/>
        <v>1</v>
      </c>
      <c r="H5962" s="4">
        <f>E5962*G5962*Inputs!$B$4/SUMPRODUCT($E$5:$E$6785,$G$5:$G$6785)</f>
        <v>2576.0990485970779</v>
      </c>
    </row>
    <row r="5963" spans="1:8" x14ac:dyDescent="0.2">
      <c r="A5963" s="167" t="s">
        <v>12926</v>
      </c>
      <c r="B5963" s="163" t="s">
        <v>10852</v>
      </c>
      <c r="C5963" s="164" t="s">
        <v>10853</v>
      </c>
      <c r="D5963">
        <v>92.3</v>
      </c>
      <c r="E5963" s="4">
        <v>5603</v>
      </c>
      <c r="F5963">
        <f t="shared" si="186"/>
        <v>4</v>
      </c>
      <c r="G5963" s="6">
        <f t="shared" si="187"/>
        <v>1.7099397688077311</v>
      </c>
      <c r="H5963" s="4">
        <f>E5963*G5963*Inputs!$B$4/SUMPRODUCT($E$5:$E$6785,$G$5:$G$6785)</f>
        <v>4425.5102218943184</v>
      </c>
    </row>
    <row r="5964" spans="1:8" x14ac:dyDescent="0.2">
      <c r="A5964" s="167" t="s">
        <v>12926</v>
      </c>
      <c r="B5964" s="163" t="s">
        <v>10854</v>
      </c>
      <c r="C5964" s="164" t="s">
        <v>10855</v>
      </c>
      <c r="D5964">
        <v>73.5</v>
      </c>
      <c r="E5964" s="4">
        <v>5670</v>
      </c>
      <c r="F5964">
        <f t="shared" si="186"/>
        <v>2</v>
      </c>
      <c r="G5964" s="6">
        <f t="shared" si="187"/>
        <v>1.195804741189294</v>
      </c>
      <c r="H5964" s="4">
        <f>E5964*G5964*Inputs!$B$4/SUMPRODUCT($E$5:$E$6785,$G$5:$G$6785)</f>
        <v>3131.8809316846764</v>
      </c>
    </row>
    <row r="5965" spans="1:8" x14ac:dyDescent="0.2">
      <c r="A5965" s="167" t="s">
        <v>12926</v>
      </c>
      <c r="B5965" s="163" t="s">
        <v>10856</v>
      </c>
      <c r="C5965" s="164" t="s">
        <v>10857</v>
      </c>
      <c r="D5965">
        <v>73</v>
      </c>
      <c r="E5965" s="4">
        <v>6615</v>
      </c>
      <c r="F5965">
        <f t="shared" si="186"/>
        <v>2</v>
      </c>
      <c r="G5965" s="6">
        <f t="shared" si="187"/>
        <v>1.195804741189294</v>
      </c>
      <c r="H5965" s="4">
        <f>E5965*G5965*Inputs!$B$4/SUMPRODUCT($E$5:$E$6785,$G$5:$G$6785)</f>
        <v>3653.8610869654553</v>
      </c>
    </row>
    <row r="5966" spans="1:8" x14ac:dyDescent="0.2">
      <c r="A5966" s="167" t="s">
        <v>12926</v>
      </c>
      <c r="B5966" s="163" t="s">
        <v>10858</v>
      </c>
      <c r="C5966" s="164" t="s">
        <v>10859</v>
      </c>
      <c r="D5966">
        <v>76</v>
      </c>
      <c r="E5966" s="4">
        <v>8256</v>
      </c>
      <c r="F5966">
        <f t="shared" si="186"/>
        <v>3</v>
      </c>
      <c r="G5966" s="6">
        <f t="shared" si="187"/>
        <v>1.4299489790507947</v>
      </c>
      <c r="H5966" s="4">
        <f>E5966*G5966*Inputs!$B$4/SUMPRODUCT($E$5:$E$6785,$G$5:$G$6785)</f>
        <v>5453.2089525096917</v>
      </c>
    </row>
    <row r="5967" spans="1:8" x14ac:dyDescent="0.2">
      <c r="A5967" s="167" t="s">
        <v>12926</v>
      </c>
      <c r="B5967" s="163" t="s">
        <v>10860</v>
      </c>
      <c r="C5967" s="164" t="s">
        <v>10861</v>
      </c>
      <c r="D5967">
        <v>110</v>
      </c>
      <c r="E5967" s="4">
        <v>8204</v>
      </c>
      <c r="F5967">
        <f t="shared" si="186"/>
        <v>5</v>
      </c>
      <c r="G5967" s="6">
        <f t="shared" si="187"/>
        <v>2.0447540826884101</v>
      </c>
      <c r="H5967" s="4">
        <f>E5967*G5967*Inputs!$B$4/SUMPRODUCT($E$5:$E$6785,$G$5:$G$6785)</f>
        <v>7748.6964572032757</v>
      </c>
    </row>
    <row r="5968" spans="1:8" x14ac:dyDescent="0.2">
      <c r="A5968" s="167" t="s">
        <v>12926</v>
      </c>
      <c r="B5968" s="163" t="s">
        <v>10862</v>
      </c>
      <c r="C5968" s="164" t="s">
        <v>10863</v>
      </c>
      <c r="D5968">
        <v>85.8</v>
      </c>
      <c r="E5968" s="4">
        <v>7045</v>
      </c>
      <c r="F5968">
        <f t="shared" si="186"/>
        <v>3</v>
      </c>
      <c r="G5968" s="6">
        <f t="shared" si="187"/>
        <v>1.4299489790507947</v>
      </c>
      <c r="H5968" s="4">
        <f>E5968*G5968*Inputs!$B$4/SUMPRODUCT($E$5:$E$6785,$G$5:$G$6785)</f>
        <v>4653.3257110502391</v>
      </c>
    </row>
    <row r="5969" spans="1:8" x14ac:dyDescent="0.2">
      <c r="A5969" s="167" t="s">
        <v>12926</v>
      </c>
      <c r="B5969" s="163" t="s">
        <v>10864</v>
      </c>
      <c r="C5969" s="164" t="s">
        <v>10865</v>
      </c>
      <c r="D5969">
        <v>74.3</v>
      </c>
      <c r="E5969" s="4">
        <v>5289</v>
      </c>
      <c r="F5969">
        <f t="shared" si="186"/>
        <v>3</v>
      </c>
      <c r="G5969" s="6">
        <f t="shared" si="187"/>
        <v>1.4299489790507947</v>
      </c>
      <c r="H5969" s="4">
        <f>E5969*G5969*Inputs!$B$4/SUMPRODUCT($E$5:$E$6785,$G$5:$G$6785)</f>
        <v>3493.4619852015212</v>
      </c>
    </row>
    <row r="5970" spans="1:8" x14ac:dyDescent="0.2">
      <c r="A5970" s="167" t="s">
        <v>12926</v>
      </c>
      <c r="B5970" s="163" t="s">
        <v>10866</v>
      </c>
      <c r="C5970" s="164" t="s">
        <v>10867</v>
      </c>
      <c r="D5970">
        <v>68.5</v>
      </c>
      <c r="E5970" s="4">
        <v>7955</v>
      </c>
      <c r="F5970">
        <f t="shared" si="186"/>
        <v>2</v>
      </c>
      <c r="G5970" s="6">
        <f t="shared" si="187"/>
        <v>1.195804741189294</v>
      </c>
      <c r="H5970" s="4">
        <f>E5970*G5970*Inputs!$B$4/SUMPRODUCT($E$5:$E$6785,$G$5:$G$6785)</f>
        <v>4394.0234235540738</v>
      </c>
    </row>
    <row r="5971" spans="1:8" x14ac:dyDescent="0.2">
      <c r="A5971" s="167" t="s">
        <v>12926</v>
      </c>
      <c r="B5971" s="163" t="s">
        <v>10868</v>
      </c>
      <c r="C5971" s="164" t="s">
        <v>10869</v>
      </c>
      <c r="D5971">
        <v>107.8</v>
      </c>
      <c r="E5971" s="4">
        <v>5508</v>
      </c>
      <c r="F5971">
        <f t="shared" si="186"/>
        <v>5</v>
      </c>
      <c r="G5971" s="6">
        <f t="shared" si="187"/>
        <v>2.0447540826884101</v>
      </c>
      <c r="H5971" s="4">
        <f>E5971*G5971*Inputs!$B$4/SUMPRODUCT($E$5:$E$6785,$G$5:$G$6785)</f>
        <v>5202.3183917937158</v>
      </c>
    </row>
    <row r="5972" spans="1:8" x14ac:dyDescent="0.2">
      <c r="A5972" s="167" t="s">
        <v>12926</v>
      </c>
      <c r="B5972" s="163" t="s">
        <v>10870</v>
      </c>
      <c r="C5972" s="164" t="s">
        <v>10871</v>
      </c>
      <c r="D5972">
        <v>78</v>
      </c>
      <c r="E5972" s="4">
        <v>7438</v>
      </c>
      <c r="F5972">
        <f t="shared" si="186"/>
        <v>3</v>
      </c>
      <c r="G5972" s="6">
        <f t="shared" si="187"/>
        <v>1.4299489790507947</v>
      </c>
      <c r="H5972" s="4">
        <f>E5972*G5972*Inputs!$B$4/SUMPRODUCT($E$5:$E$6785,$G$5:$G$6785)</f>
        <v>4912.9079686006644</v>
      </c>
    </row>
    <row r="5973" spans="1:8" x14ac:dyDescent="0.2">
      <c r="A5973" s="167" t="s">
        <v>12926</v>
      </c>
      <c r="B5973" s="163" t="s">
        <v>10872</v>
      </c>
      <c r="C5973" s="164" t="s">
        <v>10873</v>
      </c>
      <c r="D5973">
        <v>85.3</v>
      </c>
      <c r="E5973" s="4">
        <v>8887</v>
      </c>
      <c r="F5973">
        <f t="shared" si="186"/>
        <v>3</v>
      </c>
      <c r="G5973" s="6">
        <f t="shared" si="187"/>
        <v>1.4299489790507947</v>
      </c>
      <c r="H5973" s="4">
        <f>E5973*G5973*Inputs!$B$4/SUMPRODUCT($E$5:$E$6785,$G$5:$G$6785)</f>
        <v>5869.993696820934</v>
      </c>
    </row>
    <row r="5974" spans="1:8" x14ac:dyDescent="0.2">
      <c r="A5974" s="167" t="s">
        <v>12926</v>
      </c>
      <c r="B5974" s="163" t="s">
        <v>10874</v>
      </c>
      <c r="C5974" s="164" t="s">
        <v>10875</v>
      </c>
      <c r="D5974">
        <v>97.6</v>
      </c>
      <c r="E5974" s="4">
        <v>5473</v>
      </c>
      <c r="F5974">
        <f t="shared" si="186"/>
        <v>4</v>
      </c>
      <c r="G5974" s="6">
        <f t="shared" si="187"/>
        <v>1.7099397688077311</v>
      </c>
      <c r="H5974" s="4">
        <f>E5974*G5974*Inputs!$B$4/SUMPRODUCT($E$5:$E$6785,$G$5:$G$6785)</f>
        <v>4322.8301703422458</v>
      </c>
    </row>
    <row r="5975" spans="1:8" x14ac:dyDescent="0.2">
      <c r="A5975" s="167" t="s">
        <v>12926</v>
      </c>
      <c r="B5975" s="163" t="s">
        <v>10876</v>
      </c>
      <c r="C5975" s="164" t="s">
        <v>10877</v>
      </c>
      <c r="D5975">
        <v>90.7</v>
      </c>
      <c r="E5975" s="4">
        <v>5411</v>
      </c>
      <c r="F5975">
        <f t="shared" si="186"/>
        <v>4</v>
      </c>
      <c r="G5975" s="6">
        <f t="shared" si="187"/>
        <v>1.7099397688077311</v>
      </c>
      <c r="H5975" s="4">
        <f>E5975*G5975*Inputs!$B$4/SUMPRODUCT($E$5:$E$6785,$G$5:$G$6785)</f>
        <v>4273.8596842174111</v>
      </c>
    </row>
    <row r="5976" spans="1:8" x14ac:dyDescent="0.2">
      <c r="A5976" s="167" t="s">
        <v>12926</v>
      </c>
      <c r="B5976" s="163" t="s">
        <v>10878</v>
      </c>
      <c r="C5976" s="164" t="s">
        <v>10879</v>
      </c>
      <c r="D5976">
        <v>82</v>
      </c>
      <c r="E5976" s="4">
        <v>7905</v>
      </c>
      <c r="F5976">
        <f t="shared" si="186"/>
        <v>3</v>
      </c>
      <c r="G5976" s="6">
        <f t="shared" si="187"/>
        <v>1.4299489790507947</v>
      </c>
      <c r="H5976" s="4">
        <f>E5976*G5976*Inputs!$B$4/SUMPRODUCT($E$5:$E$6785,$G$5:$G$6785)</f>
        <v>5221.3683102699997</v>
      </c>
    </row>
    <row r="5977" spans="1:8" x14ac:dyDescent="0.2">
      <c r="A5977" s="167" t="s">
        <v>12926</v>
      </c>
      <c r="B5977" s="163" t="s">
        <v>10880</v>
      </c>
      <c r="C5977" s="164" t="s">
        <v>10881</v>
      </c>
      <c r="D5977">
        <v>74.900000000000006</v>
      </c>
      <c r="E5977" s="4">
        <v>5269</v>
      </c>
      <c r="F5977">
        <f t="shared" si="186"/>
        <v>3</v>
      </c>
      <c r="G5977" s="6">
        <f t="shared" si="187"/>
        <v>1.4299489790507947</v>
      </c>
      <c r="H5977" s="4">
        <f>E5977*G5977*Inputs!$B$4/SUMPRODUCT($E$5:$E$6785,$G$5:$G$6785)</f>
        <v>3480.2516921964107</v>
      </c>
    </row>
    <row r="5978" spans="1:8" x14ac:dyDescent="0.2">
      <c r="A5978" s="167" t="s">
        <v>12926</v>
      </c>
      <c r="B5978" s="163" t="s">
        <v>10882</v>
      </c>
      <c r="C5978" s="164" t="s">
        <v>10883</v>
      </c>
      <c r="D5978">
        <v>66.7</v>
      </c>
      <c r="E5978" s="4">
        <v>5670</v>
      </c>
      <c r="F5978">
        <f t="shared" si="186"/>
        <v>2</v>
      </c>
      <c r="G5978" s="6">
        <f t="shared" si="187"/>
        <v>1.195804741189294</v>
      </c>
      <c r="H5978" s="4">
        <f>E5978*G5978*Inputs!$B$4/SUMPRODUCT($E$5:$E$6785,$G$5:$G$6785)</f>
        <v>3131.8809316846764</v>
      </c>
    </row>
    <row r="5979" spans="1:8" x14ac:dyDescent="0.2">
      <c r="A5979" s="167" t="s">
        <v>12926</v>
      </c>
      <c r="B5979" s="163" t="s">
        <v>10884</v>
      </c>
      <c r="C5979" s="164" t="s">
        <v>10885</v>
      </c>
      <c r="D5979">
        <v>63</v>
      </c>
      <c r="E5979" s="4">
        <v>7623</v>
      </c>
      <c r="F5979">
        <f t="shared" si="186"/>
        <v>2</v>
      </c>
      <c r="G5979" s="6">
        <f t="shared" si="187"/>
        <v>1.195804741189294</v>
      </c>
      <c r="H5979" s="4">
        <f>E5979*G5979*Inputs!$B$4/SUMPRODUCT($E$5:$E$6785,$G$5:$G$6785)</f>
        <v>4210.6399192649533</v>
      </c>
    </row>
    <row r="5980" spans="1:8" x14ac:dyDescent="0.2">
      <c r="A5980" s="167" t="s">
        <v>12926</v>
      </c>
      <c r="B5980" s="163" t="s">
        <v>10886</v>
      </c>
      <c r="C5980" s="164" t="s">
        <v>10887</v>
      </c>
      <c r="D5980">
        <v>61.4</v>
      </c>
      <c r="E5980" s="4">
        <v>5877</v>
      </c>
      <c r="F5980">
        <f t="shared" si="186"/>
        <v>1</v>
      </c>
      <c r="G5980" s="6">
        <f t="shared" si="187"/>
        <v>1</v>
      </c>
      <c r="H5980" s="4">
        <f>E5980*G5980*Inputs!$B$4/SUMPRODUCT($E$5:$E$6785,$G$5:$G$6785)</f>
        <v>2714.6734998395241</v>
      </c>
    </row>
    <row r="5981" spans="1:8" x14ac:dyDescent="0.2">
      <c r="A5981" s="167" t="s">
        <v>12926</v>
      </c>
      <c r="B5981" s="163" t="s">
        <v>10888</v>
      </c>
      <c r="C5981" s="164" t="s">
        <v>10889</v>
      </c>
      <c r="D5981">
        <v>62.8</v>
      </c>
      <c r="E5981" s="4">
        <v>5712</v>
      </c>
      <c r="F5981">
        <f t="shared" si="186"/>
        <v>2</v>
      </c>
      <c r="G5981" s="6">
        <f t="shared" si="187"/>
        <v>1.195804741189294</v>
      </c>
      <c r="H5981" s="4">
        <f>E5981*G5981*Inputs!$B$4/SUMPRODUCT($E$5:$E$6785,$G$5:$G$6785)</f>
        <v>3155.0800496971551</v>
      </c>
    </row>
    <row r="5982" spans="1:8" x14ac:dyDescent="0.2">
      <c r="A5982" s="167" t="s">
        <v>12926</v>
      </c>
      <c r="B5982" s="163" t="s">
        <v>10890</v>
      </c>
      <c r="C5982" s="164" t="s">
        <v>10891</v>
      </c>
      <c r="D5982">
        <v>47.5</v>
      </c>
      <c r="E5982" s="4">
        <v>6586</v>
      </c>
      <c r="F5982">
        <f t="shared" si="186"/>
        <v>1</v>
      </c>
      <c r="G5982" s="6">
        <f t="shared" si="187"/>
        <v>1</v>
      </c>
      <c r="H5982" s="4">
        <f>E5982*G5982*Inputs!$B$4/SUMPRODUCT($E$5:$E$6785,$G$5:$G$6785)</f>
        <v>3042.1711196091724</v>
      </c>
    </row>
    <row r="5983" spans="1:8" x14ac:dyDescent="0.2">
      <c r="A5983" s="167" t="s">
        <v>12926</v>
      </c>
      <c r="B5983" s="163" t="s">
        <v>10892</v>
      </c>
      <c r="C5983" s="164" t="s">
        <v>10893</v>
      </c>
      <c r="D5983">
        <v>61.3</v>
      </c>
      <c r="E5983" s="4">
        <v>9227</v>
      </c>
      <c r="F5983">
        <f t="shared" si="186"/>
        <v>1</v>
      </c>
      <c r="G5983" s="6">
        <f t="shared" si="187"/>
        <v>1</v>
      </c>
      <c r="H5983" s="4">
        <f>E5983*G5983*Inputs!$B$4/SUMPRODUCT($E$5:$E$6785,$G$5:$G$6785)</f>
        <v>4262.0882053801752</v>
      </c>
    </row>
    <row r="5984" spans="1:8" x14ac:dyDescent="0.2">
      <c r="A5984" s="167" t="s">
        <v>12926</v>
      </c>
      <c r="B5984" s="163" t="s">
        <v>10894</v>
      </c>
      <c r="C5984" s="164" t="s">
        <v>10895</v>
      </c>
      <c r="D5984">
        <v>85.3</v>
      </c>
      <c r="E5984" s="4">
        <v>11901</v>
      </c>
      <c r="F5984">
        <f t="shared" si="186"/>
        <v>3</v>
      </c>
      <c r="G5984" s="6">
        <f t="shared" si="187"/>
        <v>1.4299489790507947</v>
      </c>
      <c r="H5984" s="4">
        <f>E5984*G5984*Inputs!$B$4/SUMPRODUCT($E$5:$E$6785,$G$5:$G$6785)</f>
        <v>7860.7848526911148</v>
      </c>
    </row>
    <row r="5985" spans="1:8" x14ac:dyDescent="0.2">
      <c r="A5985" s="167" t="s">
        <v>12926</v>
      </c>
      <c r="B5985" s="163" t="s">
        <v>10896</v>
      </c>
      <c r="C5985" s="164" t="s">
        <v>10897</v>
      </c>
      <c r="D5985">
        <v>48.2</v>
      </c>
      <c r="E5985" s="4">
        <v>8845</v>
      </c>
      <c r="F5985">
        <f t="shared" si="186"/>
        <v>1</v>
      </c>
      <c r="G5985" s="6">
        <f t="shared" si="187"/>
        <v>1</v>
      </c>
      <c r="H5985" s="4">
        <f>E5985*G5985*Inputs!$B$4/SUMPRODUCT($E$5:$E$6785,$G$5:$G$6785)</f>
        <v>4085.6367374647934</v>
      </c>
    </row>
    <row r="5986" spans="1:8" x14ac:dyDescent="0.2">
      <c r="A5986" s="167" t="s">
        <v>12926</v>
      </c>
      <c r="B5986" s="163" t="s">
        <v>10898</v>
      </c>
      <c r="C5986" s="164" t="s">
        <v>10899</v>
      </c>
      <c r="D5986">
        <v>84.8</v>
      </c>
      <c r="E5986" s="4">
        <v>5684</v>
      </c>
      <c r="F5986">
        <f t="shared" si="186"/>
        <v>3</v>
      </c>
      <c r="G5986" s="6">
        <f t="shared" si="187"/>
        <v>1.4299489790507947</v>
      </c>
      <c r="H5986" s="4">
        <f>E5986*G5986*Inputs!$B$4/SUMPRODUCT($E$5:$E$6785,$G$5:$G$6785)</f>
        <v>3754.3652720524569</v>
      </c>
    </row>
    <row r="5987" spans="1:8" x14ac:dyDescent="0.2">
      <c r="A5987" s="167" t="s">
        <v>12926</v>
      </c>
      <c r="B5987" s="163" t="s">
        <v>10900</v>
      </c>
      <c r="C5987" s="164" t="s">
        <v>10901</v>
      </c>
      <c r="D5987">
        <v>89.4</v>
      </c>
      <c r="E5987" s="4">
        <v>10270</v>
      </c>
      <c r="F5987">
        <f t="shared" si="186"/>
        <v>4</v>
      </c>
      <c r="G5987" s="6">
        <f t="shared" si="187"/>
        <v>1.7099397688077311</v>
      </c>
      <c r="H5987" s="4">
        <f>E5987*G5987*Inputs!$B$4/SUMPRODUCT($E$5:$E$6785,$G$5:$G$6785)</f>
        <v>8111.7240726137161</v>
      </c>
    </row>
    <row r="5988" spans="1:8" x14ac:dyDescent="0.2">
      <c r="A5988" s="167" t="s">
        <v>12926</v>
      </c>
      <c r="B5988" s="163" t="s">
        <v>10902</v>
      </c>
      <c r="C5988" s="164" t="s">
        <v>10903</v>
      </c>
      <c r="D5988">
        <v>65.599999999999994</v>
      </c>
      <c r="E5988" s="4">
        <v>6844</v>
      </c>
      <c r="F5988">
        <f t="shared" si="186"/>
        <v>2</v>
      </c>
      <c r="G5988" s="6">
        <f t="shared" si="187"/>
        <v>1.195804741189294</v>
      </c>
      <c r="H5988" s="4">
        <f>E5988*G5988*Inputs!$B$4/SUMPRODUCT($E$5:$E$6785,$G$5:$G$6785)</f>
        <v>3780.3515161287341</v>
      </c>
    </row>
    <row r="5989" spans="1:8" x14ac:dyDescent="0.2">
      <c r="A5989" s="167" t="s">
        <v>12926</v>
      </c>
      <c r="B5989" s="163" t="s">
        <v>10904</v>
      </c>
      <c r="C5989" s="164" t="s">
        <v>10126</v>
      </c>
      <c r="D5989">
        <v>91.9</v>
      </c>
      <c r="E5989" s="4">
        <v>7384</v>
      </c>
      <c r="F5989">
        <f t="shared" si="186"/>
        <v>4</v>
      </c>
      <c r="G5989" s="6">
        <f t="shared" si="187"/>
        <v>1.7099397688077311</v>
      </c>
      <c r="H5989" s="4">
        <f>E5989*G5989*Inputs!$B$4/SUMPRODUCT($E$5:$E$6785,$G$5:$G$6785)</f>
        <v>5832.2269281577092</v>
      </c>
    </row>
    <row r="5990" spans="1:8" x14ac:dyDescent="0.2">
      <c r="A5990" s="167" t="s">
        <v>12926</v>
      </c>
      <c r="B5990" s="163" t="s">
        <v>10127</v>
      </c>
      <c r="C5990" s="164" t="s">
        <v>10128</v>
      </c>
      <c r="D5990">
        <v>80</v>
      </c>
      <c r="E5990" s="4">
        <v>8639</v>
      </c>
      <c r="F5990">
        <f t="shared" si="186"/>
        <v>3</v>
      </c>
      <c r="G5990" s="6">
        <f t="shared" si="187"/>
        <v>1.4299489790507947</v>
      </c>
      <c r="H5990" s="4">
        <f>E5990*G5990*Inputs!$B$4/SUMPRODUCT($E$5:$E$6785,$G$5:$G$6785)</f>
        <v>5706.1860635575613</v>
      </c>
    </row>
    <row r="5991" spans="1:8" x14ac:dyDescent="0.2">
      <c r="A5991" s="167" t="s">
        <v>12926</v>
      </c>
      <c r="B5991" s="163" t="s">
        <v>10129</v>
      </c>
      <c r="C5991" s="164" t="s">
        <v>10130</v>
      </c>
      <c r="D5991">
        <v>75.099999999999994</v>
      </c>
      <c r="E5991" s="4">
        <v>7666</v>
      </c>
      <c r="F5991">
        <f t="shared" si="186"/>
        <v>3</v>
      </c>
      <c r="G5991" s="6">
        <f t="shared" si="187"/>
        <v>1.4299489790507947</v>
      </c>
      <c r="H5991" s="4">
        <f>E5991*G5991*Inputs!$B$4/SUMPRODUCT($E$5:$E$6785,$G$5:$G$6785)</f>
        <v>5063.5053088589257</v>
      </c>
    </row>
    <row r="5992" spans="1:8" x14ac:dyDescent="0.2">
      <c r="A5992" s="167" t="s">
        <v>12926</v>
      </c>
      <c r="B5992" s="163" t="s">
        <v>10131</v>
      </c>
      <c r="C5992" s="164" t="s">
        <v>10132</v>
      </c>
      <c r="D5992">
        <v>68.2</v>
      </c>
      <c r="E5992" s="4">
        <v>7248</v>
      </c>
      <c r="F5992">
        <f t="shared" si="186"/>
        <v>2</v>
      </c>
      <c r="G5992" s="6">
        <f t="shared" si="187"/>
        <v>1.195804741189294</v>
      </c>
      <c r="H5992" s="4">
        <f>E5992*G5992*Inputs!$B$4/SUMPRODUCT($E$5:$E$6785,$G$5:$G$6785)</f>
        <v>4003.5049370106758</v>
      </c>
    </row>
    <row r="5993" spans="1:8" x14ac:dyDescent="0.2">
      <c r="A5993" s="167" t="s">
        <v>12926</v>
      </c>
      <c r="B5993" s="163" t="s">
        <v>10133</v>
      </c>
      <c r="C5993" s="164" t="s">
        <v>10134</v>
      </c>
      <c r="D5993">
        <v>71.5</v>
      </c>
      <c r="E5993" s="4">
        <v>5121</v>
      </c>
      <c r="F5993">
        <f t="shared" si="186"/>
        <v>2</v>
      </c>
      <c r="G5993" s="6">
        <f t="shared" si="187"/>
        <v>1.195804741189294</v>
      </c>
      <c r="H5993" s="4">
        <f>E5993*G5993*Inputs!$B$4/SUMPRODUCT($E$5:$E$6785,$G$5:$G$6785)</f>
        <v>2828.6353176644138</v>
      </c>
    </row>
    <row r="5994" spans="1:8" x14ac:dyDescent="0.2">
      <c r="A5994" s="167" t="s">
        <v>12926</v>
      </c>
      <c r="B5994" s="163" t="s">
        <v>10135</v>
      </c>
      <c r="C5994" s="164" t="s">
        <v>10136</v>
      </c>
      <c r="D5994">
        <v>65</v>
      </c>
      <c r="E5994" s="4">
        <v>6155</v>
      </c>
      <c r="F5994">
        <f t="shared" si="186"/>
        <v>2</v>
      </c>
      <c r="G5994" s="6">
        <f t="shared" si="187"/>
        <v>1.195804741189294</v>
      </c>
      <c r="H5994" s="4">
        <f>E5994*G5994*Inputs!$B$4/SUMPRODUCT($E$5:$E$6785,$G$5:$G$6785)</f>
        <v>3399.7755087335422</v>
      </c>
    </row>
    <row r="5995" spans="1:8" x14ac:dyDescent="0.2">
      <c r="A5995" s="167" t="s">
        <v>12926</v>
      </c>
      <c r="B5995" s="163" t="s">
        <v>13771</v>
      </c>
      <c r="C5995" s="164" t="s">
        <v>13772</v>
      </c>
      <c r="D5995">
        <v>71.599999999999994</v>
      </c>
      <c r="E5995" s="4">
        <v>9388</v>
      </c>
      <c r="F5995">
        <f t="shared" si="186"/>
        <v>2</v>
      </c>
      <c r="G5995" s="6">
        <f t="shared" si="187"/>
        <v>1.195804741189294</v>
      </c>
      <c r="H5995" s="4">
        <f>E5995*G5995*Inputs!$B$4/SUMPRODUCT($E$5:$E$6785,$G$5:$G$6785)</f>
        <v>5185.5552357417528</v>
      </c>
    </row>
    <row r="5996" spans="1:8" x14ac:dyDescent="0.2">
      <c r="A5996" s="167" t="s">
        <v>12926</v>
      </c>
      <c r="B5996" s="163" t="s">
        <v>13773</v>
      </c>
      <c r="C5996" s="164" t="s">
        <v>13774</v>
      </c>
      <c r="D5996">
        <v>77.3</v>
      </c>
      <c r="E5996" s="4">
        <v>8856</v>
      </c>
      <c r="F5996">
        <f t="shared" si="186"/>
        <v>3</v>
      </c>
      <c r="G5996" s="6">
        <f t="shared" si="187"/>
        <v>1.4299489790507947</v>
      </c>
      <c r="H5996" s="4">
        <f>E5996*G5996*Inputs!$B$4/SUMPRODUCT($E$5:$E$6785,$G$5:$G$6785)</f>
        <v>5849.5177426630116</v>
      </c>
    </row>
    <row r="5997" spans="1:8" x14ac:dyDescent="0.2">
      <c r="A5997" s="167" t="s">
        <v>12926</v>
      </c>
      <c r="B5997" s="163" t="s">
        <v>13775</v>
      </c>
      <c r="C5997" s="164" t="s">
        <v>13776</v>
      </c>
      <c r="D5997">
        <v>87</v>
      </c>
      <c r="E5997" s="4">
        <v>6339</v>
      </c>
      <c r="F5997">
        <f t="shared" si="186"/>
        <v>4</v>
      </c>
      <c r="G5997" s="6">
        <f t="shared" si="187"/>
        <v>1.7099397688077311</v>
      </c>
      <c r="H5997" s="4">
        <f>E5997*G5997*Inputs!$B$4/SUMPRODUCT($E$5:$E$6785,$G$5:$G$6785)</f>
        <v>5006.8372829891277</v>
      </c>
    </row>
    <row r="5998" spans="1:8" x14ac:dyDescent="0.2">
      <c r="A5998" s="167" t="s">
        <v>12926</v>
      </c>
      <c r="B5998" s="163" t="s">
        <v>13777</v>
      </c>
      <c r="C5998" s="164" t="s">
        <v>13778</v>
      </c>
      <c r="D5998">
        <v>77.3</v>
      </c>
      <c r="E5998" s="4">
        <v>5989</v>
      </c>
      <c r="F5998">
        <f t="shared" si="186"/>
        <v>3</v>
      </c>
      <c r="G5998" s="6">
        <f t="shared" si="187"/>
        <v>1.4299489790507947</v>
      </c>
      <c r="H5998" s="4">
        <f>E5998*G5998*Inputs!$B$4/SUMPRODUCT($E$5:$E$6785,$G$5:$G$6785)</f>
        <v>3955.8222403803948</v>
      </c>
    </row>
    <row r="5999" spans="1:8" x14ac:dyDescent="0.2">
      <c r="A5999" s="167" t="s">
        <v>12926</v>
      </c>
      <c r="B5999" s="163" t="s">
        <v>13779</v>
      </c>
      <c r="C5999" s="164" t="s">
        <v>13780</v>
      </c>
      <c r="D5999">
        <v>73.599999999999994</v>
      </c>
      <c r="E5999" s="4">
        <v>6119</v>
      </c>
      <c r="F5999">
        <f t="shared" si="186"/>
        <v>2</v>
      </c>
      <c r="G5999" s="6">
        <f t="shared" si="187"/>
        <v>1.195804741189294</v>
      </c>
      <c r="H5999" s="4">
        <f>E5999*G5999*Inputs!$B$4/SUMPRODUCT($E$5:$E$6785,$G$5:$G$6785)</f>
        <v>3379.890550437131</v>
      </c>
    </row>
    <row r="6000" spans="1:8" x14ac:dyDescent="0.2">
      <c r="A6000" s="167" t="s">
        <v>12926</v>
      </c>
      <c r="B6000" s="163" t="s">
        <v>13781</v>
      </c>
      <c r="C6000" s="164" t="s">
        <v>13782</v>
      </c>
      <c r="D6000">
        <v>62.2</v>
      </c>
      <c r="E6000" s="4">
        <v>8040</v>
      </c>
      <c r="F6000">
        <f t="shared" si="186"/>
        <v>2</v>
      </c>
      <c r="G6000" s="6">
        <f t="shared" si="187"/>
        <v>1.195804741189294</v>
      </c>
      <c r="H6000" s="4">
        <f>E6000*G6000*Inputs!$B$4/SUMPRODUCT($E$5:$E$6785,$G$5:$G$6785)</f>
        <v>4440.9740195317099</v>
      </c>
    </row>
    <row r="6001" spans="1:8" x14ac:dyDescent="0.2">
      <c r="A6001" s="167" t="s">
        <v>12926</v>
      </c>
      <c r="B6001" s="163" t="s">
        <v>13783</v>
      </c>
      <c r="C6001" s="164" t="s">
        <v>13784</v>
      </c>
      <c r="D6001">
        <v>73.599999999999994</v>
      </c>
      <c r="E6001" s="4">
        <v>5623</v>
      </c>
      <c r="F6001">
        <f t="shared" si="186"/>
        <v>2</v>
      </c>
      <c r="G6001" s="6">
        <f t="shared" si="187"/>
        <v>1.195804741189294</v>
      </c>
      <c r="H6001" s="4">
        <f>E6001*G6001*Inputs!$B$4/SUMPRODUCT($E$5:$E$6785,$G$5:$G$6785)</f>
        <v>3105.9200139088066</v>
      </c>
    </row>
    <row r="6002" spans="1:8" x14ac:dyDescent="0.2">
      <c r="A6002" s="167" t="s">
        <v>12926</v>
      </c>
      <c r="B6002" s="163" t="s">
        <v>13785</v>
      </c>
      <c r="C6002" s="164" t="s">
        <v>13786</v>
      </c>
      <c r="D6002">
        <v>87.7</v>
      </c>
      <c r="E6002" s="4">
        <v>5790</v>
      </c>
      <c r="F6002">
        <f t="shared" si="186"/>
        <v>4</v>
      </c>
      <c r="G6002" s="6">
        <f t="shared" si="187"/>
        <v>1.7099397688077311</v>
      </c>
      <c r="H6002" s="4">
        <f>E6002*G6002*Inputs!$B$4/SUMPRODUCT($E$5:$E$6785,$G$5:$G$6785)</f>
        <v>4573.2115268192229</v>
      </c>
    </row>
    <row r="6003" spans="1:8" x14ac:dyDescent="0.2">
      <c r="A6003" s="167" t="s">
        <v>12926</v>
      </c>
      <c r="B6003" s="163" t="s">
        <v>13787</v>
      </c>
      <c r="C6003" s="164" t="s">
        <v>13788</v>
      </c>
      <c r="D6003">
        <v>77.599999999999994</v>
      </c>
      <c r="E6003" s="4">
        <v>6128</v>
      </c>
      <c r="F6003">
        <f t="shared" si="186"/>
        <v>3</v>
      </c>
      <c r="G6003" s="6">
        <f t="shared" si="187"/>
        <v>1.4299489790507947</v>
      </c>
      <c r="H6003" s="4">
        <f>E6003*G6003*Inputs!$B$4/SUMPRODUCT($E$5:$E$6785,$G$5:$G$6785)</f>
        <v>4047.6337767659147</v>
      </c>
    </row>
    <row r="6004" spans="1:8" x14ac:dyDescent="0.2">
      <c r="A6004" s="167" t="s">
        <v>12926</v>
      </c>
      <c r="B6004" s="163" t="s">
        <v>13789</v>
      </c>
      <c r="C6004" s="164" t="s">
        <v>13790</v>
      </c>
      <c r="D6004">
        <v>77.2</v>
      </c>
      <c r="E6004" s="4">
        <v>11492</v>
      </c>
      <c r="F6004">
        <f t="shared" si="186"/>
        <v>3</v>
      </c>
      <c r="G6004" s="6">
        <f t="shared" si="187"/>
        <v>1.4299489790507947</v>
      </c>
      <c r="H6004" s="4">
        <f>E6004*G6004*Inputs!$B$4/SUMPRODUCT($E$5:$E$6785,$G$5:$G$6785)</f>
        <v>7590.6343607366007</v>
      </c>
    </row>
    <row r="6005" spans="1:8" x14ac:dyDescent="0.2">
      <c r="A6005" s="167" t="s">
        <v>12926</v>
      </c>
      <c r="B6005" s="163" t="s">
        <v>13791</v>
      </c>
      <c r="C6005" s="164" t="s">
        <v>13792</v>
      </c>
      <c r="D6005">
        <v>74.8</v>
      </c>
      <c r="E6005" s="4">
        <v>5598</v>
      </c>
      <c r="F6005">
        <f t="shared" si="186"/>
        <v>3</v>
      </c>
      <c r="G6005" s="6">
        <f t="shared" si="187"/>
        <v>1.4299489790507947</v>
      </c>
      <c r="H6005" s="4">
        <f>E6005*G6005*Inputs!$B$4/SUMPRODUCT($E$5:$E$6785,$G$5:$G$6785)</f>
        <v>3697.5610121304812</v>
      </c>
    </row>
    <row r="6006" spans="1:8" x14ac:dyDescent="0.2">
      <c r="A6006" s="167" t="s">
        <v>12926</v>
      </c>
      <c r="B6006" s="163" t="s">
        <v>13793</v>
      </c>
      <c r="C6006" s="164" t="s">
        <v>13794</v>
      </c>
      <c r="D6006">
        <v>96.8</v>
      </c>
      <c r="E6006" s="4">
        <v>9336</v>
      </c>
      <c r="F6006">
        <f t="shared" si="186"/>
        <v>4</v>
      </c>
      <c r="G6006" s="6">
        <f t="shared" si="187"/>
        <v>1.7099397688077311</v>
      </c>
      <c r="H6006" s="4">
        <f>E6006*G6006*Inputs!$B$4/SUMPRODUCT($E$5:$E$6785,$G$5:$G$6785)</f>
        <v>7374.0073945395961</v>
      </c>
    </row>
    <row r="6007" spans="1:8" x14ac:dyDescent="0.2">
      <c r="A6007" s="167" t="s">
        <v>12926</v>
      </c>
      <c r="B6007" s="163" t="s">
        <v>13795</v>
      </c>
      <c r="C6007" s="164" t="s">
        <v>13796</v>
      </c>
      <c r="D6007">
        <v>88.8</v>
      </c>
      <c r="E6007" s="4">
        <v>5215</v>
      </c>
      <c r="F6007">
        <f t="shared" si="186"/>
        <v>4</v>
      </c>
      <c r="G6007" s="6">
        <f t="shared" si="187"/>
        <v>1.7099397688077311</v>
      </c>
      <c r="H6007" s="4">
        <f>E6007*G6007*Inputs!$B$4/SUMPRODUCT($E$5:$E$6785,$G$5:$G$6785)</f>
        <v>4119.0497603389022</v>
      </c>
    </row>
    <row r="6008" spans="1:8" x14ac:dyDescent="0.2">
      <c r="A6008" s="167" t="s">
        <v>12926</v>
      </c>
      <c r="B6008" s="163" t="s">
        <v>13797</v>
      </c>
      <c r="C6008" s="164" t="s">
        <v>13798</v>
      </c>
      <c r="D6008">
        <v>64.099999999999994</v>
      </c>
      <c r="E6008" s="4">
        <v>6616</v>
      </c>
      <c r="F6008">
        <f t="shared" si="186"/>
        <v>2</v>
      </c>
      <c r="G6008" s="6">
        <f t="shared" si="187"/>
        <v>1.195804741189294</v>
      </c>
      <c r="H6008" s="4">
        <f>E6008*G6008*Inputs!$B$4/SUMPRODUCT($E$5:$E$6785,$G$5:$G$6785)</f>
        <v>3654.4134469181336</v>
      </c>
    </row>
    <row r="6009" spans="1:8" x14ac:dyDescent="0.2">
      <c r="A6009" s="167" t="s">
        <v>12926</v>
      </c>
      <c r="B6009" s="163" t="s">
        <v>13799</v>
      </c>
      <c r="C6009" s="164" t="s">
        <v>13800</v>
      </c>
      <c r="D6009">
        <v>95.8</v>
      </c>
      <c r="E6009" s="4">
        <v>9212</v>
      </c>
      <c r="F6009">
        <f t="shared" si="186"/>
        <v>4</v>
      </c>
      <c r="G6009" s="6">
        <f t="shared" si="187"/>
        <v>1.7099397688077311</v>
      </c>
      <c r="H6009" s="4">
        <f>E6009*G6009*Inputs!$B$4/SUMPRODUCT($E$5:$E$6785,$G$5:$G$6785)</f>
        <v>7276.0664222899259</v>
      </c>
    </row>
    <row r="6010" spans="1:8" x14ac:dyDescent="0.2">
      <c r="A6010" s="167" t="s">
        <v>12926</v>
      </c>
      <c r="B6010" s="163" t="s">
        <v>13801</v>
      </c>
      <c r="C6010" s="164" t="s">
        <v>13802</v>
      </c>
      <c r="D6010">
        <v>100.2</v>
      </c>
      <c r="E6010" s="4">
        <v>5745</v>
      </c>
      <c r="F6010">
        <f t="shared" si="186"/>
        <v>5</v>
      </c>
      <c r="G6010" s="6">
        <f t="shared" si="187"/>
        <v>2.0447540826884101</v>
      </c>
      <c r="H6010" s="4">
        <f>E6010*G6010*Inputs!$B$4/SUMPRODUCT($E$5:$E$6785,$G$5:$G$6785)</f>
        <v>5426.1654249918111</v>
      </c>
    </row>
    <row r="6011" spans="1:8" x14ac:dyDescent="0.2">
      <c r="A6011" s="167" t="s">
        <v>12926</v>
      </c>
      <c r="B6011" s="163" t="s">
        <v>13803</v>
      </c>
      <c r="C6011" s="164" t="s">
        <v>13804</v>
      </c>
      <c r="D6011">
        <v>67.599999999999994</v>
      </c>
      <c r="E6011" s="4">
        <v>6590</v>
      </c>
      <c r="F6011">
        <f t="shared" si="186"/>
        <v>2</v>
      </c>
      <c r="G6011" s="6">
        <f t="shared" si="187"/>
        <v>1.195804741189294</v>
      </c>
      <c r="H6011" s="4">
        <f>E6011*G6011*Inputs!$B$4/SUMPRODUCT($E$5:$E$6785,$G$5:$G$6785)</f>
        <v>3640.052088148504</v>
      </c>
    </row>
    <row r="6012" spans="1:8" x14ac:dyDescent="0.2">
      <c r="A6012" s="167" t="s">
        <v>13807</v>
      </c>
      <c r="B6012" s="163" t="s">
        <v>13805</v>
      </c>
      <c r="C6012" s="164" t="s">
        <v>13806</v>
      </c>
      <c r="D6012">
        <v>100.5</v>
      </c>
      <c r="E6012" s="4">
        <v>6828</v>
      </c>
      <c r="F6012">
        <f t="shared" si="186"/>
        <v>5</v>
      </c>
      <c r="G6012" s="6">
        <f t="shared" si="187"/>
        <v>2.0447540826884101</v>
      </c>
      <c r="H6012" s="4">
        <f>E6012*G6012*Inputs!$B$4/SUMPRODUCT($E$5:$E$6785,$G$5:$G$6785)</f>
        <v>6449.0613615046277</v>
      </c>
    </row>
    <row r="6013" spans="1:8" x14ac:dyDescent="0.2">
      <c r="A6013" s="167" t="s">
        <v>13807</v>
      </c>
      <c r="B6013" s="163" t="s">
        <v>13808</v>
      </c>
      <c r="C6013" s="164" t="s">
        <v>13809</v>
      </c>
      <c r="D6013">
        <v>81.3</v>
      </c>
      <c r="E6013" s="4">
        <v>7949</v>
      </c>
      <c r="F6013">
        <f t="shared" si="186"/>
        <v>3</v>
      </c>
      <c r="G6013" s="6">
        <f t="shared" si="187"/>
        <v>1.4299489790507947</v>
      </c>
      <c r="H6013" s="4">
        <f>E6013*G6013*Inputs!$B$4/SUMPRODUCT($E$5:$E$6785,$G$5:$G$6785)</f>
        <v>5250.4309548812425</v>
      </c>
    </row>
    <row r="6014" spans="1:8" x14ac:dyDescent="0.2">
      <c r="A6014" s="167" t="s">
        <v>13807</v>
      </c>
      <c r="B6014" s="163" t="s">
        <v>13810</v>
      </c>
      <c r="C6014" s="164" t="s">
        <v>13811</v>
      </c>
      <c r="D6014">
        <v>92.4</v>
      </c>
      <c r="E6014" s="4">
        <v>10243</v>
      </c>
      <c r="F6014">
        <f t="shared" si="186"/>
        <v>4</v>
      </c>
      <c r="G6014" s="6">
        <f t="shared" si="187"/>
        <v>1.7099397688077311</v>
      </c>
      <c r="H6014" s="4">
        <f>E6014*G6014*Inputs!$B$4/SUMPRODUCT($E$5:$E$6785,$G$5:$G$6785)</f>
        <v>8090.3982157529008</v>
      </c>
    </row>
    <row r="6015" spans="1:8" x14ac:dyDescent="0.2">
      <c r="A6015" s="167" t="s">
        <v>13807</v>
      </c>
      <c r="B6015" s="163" t="s">
        <v>13812</v>
      </c>
      <c r="C6015" s="164" t="s">
        <v>13813</v>
      </c>
      <c r="D6015">
        <v>84.7</v>
      </c>
      <c r="E6015" s="4">
        <v>5610</v>
      </c>
      <c r="F6015">
        <f t="shared" si="186"/>
        <v>3</v>
      </c>
      <c r="G6015" s="6">
        <f t="shared" si="187"/>
        <v>1.4299489790507947</v>
      </c>
      <c r="H6015" s="4">
        <f>E6015*G6015*Inputs!$B$4/SUMPRODUCT($E$5:$E$6785,$G$5:$G$6785)</f>
        <v>3705.4871879335478</v>
      </c>
    </row>
    <row r="6016" spans="1:8" x14ac:dyDescent="0.2">
      <c r="A6016" s="167" t="s">
        <v>13807</v>
      </c>
      <c r="B6016" s="163" t="s">
        <v>13814</v>
      </c>
      <c r="C6016" s="164" t="s">
        <v>13815</v>
      </c>
      <c r="D6016">
        <v>104.1</v>
      </c>
      <c r="E6016" s="4">
        <v>5858</v>
      </c>
      <c r="F6016">
        <f t="shared" si="186"/>
        <v>5</v>
      </c>
      <c r="G6016" s="6">
        <f t="shared" si="187"/>
        <v>2.0447540826884101</v>
      </c>
      <c r="H6016" s="4">
        <f>E6016*G6016*Inputs!$B$4/SUMPRODUCT($E$5:$E$6785,$G$5:$G$6785)</f>
        <v>5532.8941792170626</v>
      </c>
    </row>
    <row r="6017" spans="1:8" x14ac:dyDescent="0.2">
      <c r="A6017" s="167" t="s">
        <v>13807</v>
      </c>
      <c r="B6017" s="163" t="s">
        <v>13816</v>
      </c>
      <c r="C6017" s="164" t="s">
        <v>13817</v>
      </c>
      <c r="D6017">
        <v>69.900000000000006</v>
      </c>
      <c r="E6017" s="4">
        <v>7536</v>
      </c>
      <c r="F6017">
        <f t="shared" si="186"/>
        <v>2</v>
      </c>
      <c r="G6017" s="6">
        <f t="shared" si="187"/>
        <v>1.195804741189294</v>
      </c>
      <c r="H6017" s="4">
        <f>E6017*G6017*Inputs!$B$4/SUMPRODUCT($E$5:$E$6785,$G$5:$G$6785)</f>
        <v>4162.5846033819616</v>
      </c>
    </row>
    <row r="6018" spans="1:8" x14ac:dyDescent="0.2">
      <c r="A6018" s="167" t="s">
        <v>13807</v>
      </c>
      <c r="B6018" s="163" t="s">
        <v>13818</v>
      </c>
      <c r="C6018" s="164" t="s">
        <v>13819</v>
      </c>
      <c r="D6018">
        <v>84.1</v>
      </c>
      <c r="E6018" s="4">
        <v>8568</v>
      </c>
      <c r="F6018">
        <f t="shared" si="186"/>
        <v>3</v>
      </c>
      <c r="G6018" s="6">
        <f t="shared" si="187"/>
        <v>1.4299489790507947</v>
      </c>
      <c r="H6018" s="4">
        <f>E6018*G6018*Inputs!$B$4/SUMPRODUCT($E$5:$E$6785,$G$5:$G$6785)</f>
        <v>5659.2895233894178</v>
      </c>
    </row>
    <row r="6019" spans="1:8" x14ac:dyDescent="0.2">
      <c r="A6019" s="167" t="s">
        <v>13807</v>
      </c>
      <c r="B6019" s="163" t="s">
        <v>13820</v>
      </c>
      <c r="C6019" s="164" t="s">
        <v>13821</v>
      </c>
      <c r="D6019">
        <v>108.3</v>
      </c>
      <c r="E6019" s="4">
        <v>9436</v>
      </c>
      <c r="F6019">
        <f t="shared" si="186"/>
        <v>5</v>
      </c>
      <c r="G6019" s="6">
        <f t="shared" si="187"/>
        <v>2.0447540826884101</v>
      </c>
      <c r="H6019" s="4">
        <f>E6019*G6019*Inputs!$B$4/SUMPRODUCT($E$5:$E$6785,$G$5:$G$6785)</f>
        <v>8912.323228933461</v>
      </c>
    </row>
    <row r="6020" spans="1:8" x14ac:dyDescent="0.2">
      <c r="A6020" s="167" t="s">
        <v>13807</v>
      </c>
      <c r="B6020" s="163" t="s">
        <v>13822</v>
      </c>
      <c r="C6020" s="164" t="s">
        <v>13823</v>
      </c>
      <c r="D6020">
        <v>87</v>
      </c>
      <c r="E6020" s="4">
        <v>7268</v>
      </c>
      <c r="F6020">
        <f t="shared" si="186"/>
        <v>4</v>
      </c>
      <c r="G6020" s="6">
        <f t="shared" si="187"/>
        <v>1.7099397688077311</v>
      </c>
      <c r="H6020" s="4">
        <f>E6020*G6020*Inputs!$B$4/SUMPRODUCT($E$5:$E$6785,$G$5:$G$6785)</f>
        <v>5740.6047283112448</v>
      </c>
    </row>
    <row r="6021" spans="1:8" x14ac:dyDescent="0.2">
      <c r="A6021" s="167" t="s">
        <v>13807</v>
      </c>
      <c r="B6021" s="163" t="s">
        <v>13824</v>
      </c>
      <c r="C6021" s="164" t="s">
        <v>13825</v>
      </c>
      <c r="D6021">
        <v>101.1</v>
      </c>
      <c r="E6021" s="4">
        <v>7219</v>
      </c>
      <c r="F6021">
        <f t="shared" si="186"/>
        <v>5</v>
      </c>
      <c r="G6021" s="6">
        <f t="shared" si="187"/>
        <v>2.0447540826884101</v>
      </c>
      <c r="H6021" s="4">
        <f>E6021*G6021*Inputs!$B$4/SUMPRODUCT($E$5:$E$6785,$G$5:$G$6785)</f>
        <v>6818.3617411689966</v>
      </c>
    </row>
    <row r="6022" spans="1:8" x14ac:dyDescent="0.2">
      <c r="A6022" s="167" t="s">
        <v>13807</v>
      </c>
      <c r="B6022" s="163" t="s">
        <v>13826</v>
      </c>
      <c r="C6022" s="164" t="s">
        <v>13827</v>
      </c>
      <c r="D6022">
        <v>106.6</v>
      </c>
      <c r="E6022" s="4">
        <v>11164</v>
      </c>
      <c r="F6022">
        <f t="shared" ref="F6022:F6085" si="188">VLOOKUP(D6022,$K$5:$L$15,2)</f>
        <v>5</v>
      </c>
      <c r="G6022" s="6">
        <f t="shared" ref="G6022:G6085" si="189">VLOOKUP(F6022,$L$5:$M$15,2,0)</f>
        <v>2.0447540826884101</v>
      </c>
      <c r="H6022" s="4">
        <f>E6022*G6022*Inputs!$B$4/SUMPRODUCT($E$5:$E$6785,$G$5:$G$6785)</f>
        <v>10544.423116555017</v>
      </c>
    </row>
    <row r="6023" spans="1:8" x14ac:dyDescent="0.2">
      <c r="A6023" s="167" t="s">
        <v>13807</v>
      </c>
      <c r="B6023" s="163" t="s">
        <v>13828</v>
      </c>
      <c r="C6023" s="164" t="s">
        <v>13829</v>
      </c>
      <c r="D6023">
        <v>95.9</v>
      </c>
      <c r="E6023" s="4">
        <v>5572</v>
      </c>
      <c r="F6023">
        <f t="shared" si="188"/>
        <v>4</v>
      </c>
      <c r="G6023" s="6">
        <f t="shared" si="189"/>
        <v>1.7099397688077311</v>
      </c>
      <c r="H6023" s="4">
        <f>E6023*G6023*Inputs!$B$4/SUMPRODUCT($E$5:$E$6785,$G$5:$G$6785)</f>
        <v>4401.0249788319006</v>
      </c>
    </row>
    <row r="6024" spans="1:8" x14ac:dyDescent="0.2">
      <c r="A6024" s="167" t="s">
        <v>13807</v>
      </c>
      <c r="B6024" s="163" t="s">
        <v>13830</v>
      </c>
      <c r="C6024" s="164" t="s">
        <v>13831</v>
      </c>
      <c r="D6024">
        <v>83.4</v>
      </c>
      <c r="E6024" s="4">
        <v>6771</v>
      </c>
      <c r="F6024">
        <f t="shared" si="188"/>
        <v>3</v>
      </c>
      <c r="G6024" s="6">
        <f t="shared" si="189"/>
        <v>1.4299489790507947</v>
      </c>
      <c r="H6024" s="4">
        <f>E6024*G6024*Inputs!$B$4/SUMPRODUCT($E$5:$E$6785,$G$5:$G$6785)</f>
        <v>4472.3446968802236</v>
      </c>
    </row>
    <row r="6025" spans="1:8" x14ac:dyDescent="0.2">
      <c r="A6025" s="167" t="s">
        <v>13807</v>
      </c>
      <c r="B6025" s="163" t="s">
        <v>13832</v>
      </c>
      <c r="C6025" s="164" t="s">
        <v>13833</v>
      </c>
      <c r="D6025">
        <v>83.7</v>
      </c>
      <c r="E6025" s="4">
        <v>7854</v>
      </c>
      <c r="F6025">
        <f t="shared" si="188"/>
        <v>3</v>
      </c>
      <c r="G6025" s="6">
        <f t="shared" si="189"/>
        <v>1.4299489790507947</v>
      </c>
      <c r="H6025" s="4">
        <f>E6025*G6025*Inputs!$B$4/SUMPRODUCT($E$5:$E$6785,$G$5:$G$6785)</f>
        <v>5187.6820631069659</v>
      </c>
    </row>
    <row r="6026" spans="1:8" x14ac:dyDescent="0.2">
      <c r="A6026" s="167" t="s">
        <v>13807</v>
      </c>
      <c r="B6026" s="163" t="s">
        <v>13834</v>
      </c>
      <c r="C6026" s="164" t="s">
        <v>13835</v>
      </c>
      <c r="D6026">
        <v>67.8</v>
      </c>
      <c r="E6026" s="4">
        <v>5806</v>
      </c>
      <c r="F6026">
        <f t="shared" si="188"/>
        <v>2</v>
      </c>
      <c r="G6026" s="6">
        <f t="shared" si="189"/>
        <v>1.195804741189294</v>
      </c>
      <c r="H6026" s="4">
        <f>E6026*G6026*Inputs!$B$4/SUMPRODUCT($E$5:$E$6785,$G$5:$G$6785)</f>
        <v>3207.0018852488943</v>
      </c>
    </row>
    <row r="6027" spans="1:8" x14ac:dyDescent="0.2">
      <c r="A6027" s="167" t="s">
        <v>13807</v>
      </c>
      <c r="B6027" s="163" t="s">
        <v>13836</v>
      </c>
      <c r="C6027" s="164" t="s">
        <v>13837</v>
      </c>
      <c r="D6027">
        <v>98.8</v>
      </c>
      <c r="E6027" s="4">
        <v>9714</v>
      </c>
      <c r="F6027">
        <f t="shared" si="188"/>
        <v>4</v>
      </c>
      <c r="G6027" s="6">
        <f t="shared" si="189"/>
        <v>1.7099397688077311</v>
      </c>
      <c r="H6027" s="4">
        <f>E6027*G6027*Inputs!$B$4/SUMPRODUCT($E$5:$E$6785,$G$5:$G$6785)</f>
        <v>7672.5693905910048</v>
      </c>
    </row>
    <row r="6028" spans="1:8" x14ac:dyDescent="0.2">
      <c r="A6028" s="167" t="s">
        <v>13807</v>
      </c>
      <c r="B6028" s="163" t="s">
        <v>13838</v>
      </c>
      <c r="C6028" s="164" t="s">
        <v>13839</v>
      </c>
      <c r="D6028">
        <v>125</v>
      </c>
      <c r="E6028" s="4">
        <v>9314</v>
      </c>
      <c r="F6028">
        <f t="shared" si="188"/>
        <v>7</v>
      </c>
      <c r="G6028" s="6">
        <f t="shared" si="189"/>
        <v>2.9238940129502371</v>
      </c>
      <c r="H6028" s="4">
        <f>E6028*G6028*Inputs!$B$4/SUMPRODUCT($E$5:$E$6785,$G$5:$G$6785)</f>
        <v>12579.395518794254</v>
      </c>
    </row>
    <row r="6029" spans="1:8" x14ac:dyDescent="0.2">
      <c r="A6029" s="167" t="s">
        <v>13807</v>
      </c>
      <c r="B6029" s="163" t="s">
        <v>13840</v>
      </c>
      <c r="C6029" s="164" t="s">
        <v>13841</v>
      </c>
      <c r="D6029">
        <v>89.7</v>
      </c>
      <c r="E6029" s="4">
        <v>9080</v>
      </c>
      <c r="F6029">
        <f t="shared" si="188"/>
        <v>4</v>
      </c>
      <c r="G6029" s="6">
        <f t="shared" si="189"/>
        <v>1.7099397688077311</v>
      </c>
      <c r="H6029" s="4">
        <f>E6029*G6029*Inputs!$B$4/SUMPRODUCT($E$5:$E$6785,$G$5:$G$6785)</f>
        <v>7171.8066776370524</v>
      </c>
    </row>
    <row r="6030" spans="1:8" x14ac:dyDescent="0.2">
      <c r="A6030" s="167" t="s">
        <v>13807</v>
      </c>
      <c r="B6030" s="163" t="s">
        <v>13842</v>
      </c>
      <c r="C6030" s="164" t="s">
        <v>13843</v>
      </c>
      <c r="D6030">
        <v>95.6</v>
      </c>
      <c r="E6030" s="4">
        <v>6847</v>
      </c>
      <c r="F6030">
        <f t="shared" si="188"/>
        <v>4</v>
      </c>
      <c r="G6030" s="6">
        <f t="shared" si="189"/>
        <v>1.7099397688077311</v>
      </c>
      <c r="H6030" s="4">
        <f>E6030*G6030*Inputs!$B$4/SUMPRODUCT($E$5:$E$6785,$G$5:$G$6785)</f>
        <v>5408.0793305926099</v>
      </c>
    </row>
    <row r="6031" spans="1:8" x14ac:dyDescent="0.2">
      <c r="A6031" s="167" t="s">
        <v>13807</v>
      </c>
      <c r="B6031" s="163" t="s">
        <v>13844</v>
      </c>
      <c r="C6031" s="164" t="s">
        <v>13845</v>
      </c>
      <c r="D6031">
        <v>73</v>
      </c>
      <c r="E6031" s="4">
        <v>5423</v>
      </c>
      <c r="F6031">
        <f t="shared" si="188"/>
        <v>2</v>
      </c>
      <c r="G6031" s="6">
        <f t="shared" si="189"/>
        <v>1.195804741189294</v>
      </c>
      <c r="H6031" s="4">
        <f>E6031*G6031*Inputs!$B$4/SUMPRODUCT($E$5:$E$6785,$G$5:$G$6785)</f>
        <v>2995.4480233731924</v>
      </c>
    </row>
    <row r="6032" spans="1:8" x14ac:dyDescent="0.2">
      <c r="A6032" s="167" t="s">
        <v>13807</v>
      </c>
      <c r="B6032" s="163" t="s">
        <v>13846</v>
      </c>
      <c r="C6032" s="164" t="s">
        <v>13847</v>
      </c>
      <c r="D6032">
        <v>85.3</v>
      </c>
      <c r="E6032" s="4">
        <v>8656</v>
      </c>
      <c r="F6032">
        <f t="shared" si="188"/>
        <v>3</v>
      </c>
      <c r="G6032" s="6">
        <f t="shared" si="189"/>
        <v>1.4299489790507947</v>
      </c>
      <c r="H6032" s="4">
        <f>E6032*G6032*Inputs!$B$4/SUMPRODUCT($E$5:$E$6785,$G$5:$G$6785)</f>
        <v>5717.4148126119044</v>
      </c>
    </row>
    <row r="6033" spans="1:8" x14ac:dyDescent="0.2">
      <c r="A6033" s="167" t="s">
        <v>13807</v>
      </c>
      <c r="B6033" s="163" t="s">
        <v>13848</v>
      </c>
      <c r="C6033" s="164" t="s">
        <v>13849</v>
      </c>
      <c r="D6033">
        <v>132.19999999999999</v>
      </c>
      <c r="E6033" s="4">
        <v>8049</v>
      </c>
      <c r="F6033">
        <f t="shared" si="188"/>
        <v>7</v>
      </c>
      <c r="G6033" s="6">
        <f t="shared" si="189"/>
        <v>2.9238940129502371</v>
      </c>
      <c r="H6033" s="4">
        <f>E6033*G6033*Inputs!$B$4/SUMPRODUCT($E$5:$E$6785,$G$5:$G$6785)</f>
        <v>10870.899133645584</v>
      </c>
    </row>
    <row r="6034" spans="1:8" x14ac:dyDescent="0.2">
      <c r="A6034" s="167" t="s">
        <v>13807</v>
      </c>
      <c r="B6034" s="163" t="s">
        <v>13850</v>
      </c>
      <c r="C6034" s="164" t="s">
        <v>13851</v>
      </c>
      <c r="D6034">
        <v>99.8</v>
      </c>
      <c r="E6034" s="4">
        <v>6714</v>
      </c>
      <c r="F6034">
        <f t="shared" si="188"/>
        <v>5</v>
      </c>
      <c r="G6034" s="6">
        <f t="shared" si="189"/>
        <v>2.0447540826884101</v>
      </c>
      <c r="H6034" s="4">
        <f>E6034*G6034*Inputs!$B$4/SUMPRODUCT($E$5:$E$6785,$G$5:$G$6785)</f>
        <v>6341.388105029594</v>
      </c>
    </row>
    <row r="6035" spans="1:8" x14ac:dyDescent="0.2">
      <c r="A6035" s="167" t="s">
        <v>13807</v>
      </c>
      <c r="B6035" s="163" t="s">
        <v>13852</v>
      </c>
      <c r="C6035" s="164" t="s">
        <v>13853</v>
      </c>
      <c r="D6035">
        <v>132.30000000000001</v>
      </c>
      <c r="E6035" s="4">
        <v>6590</v>
      </c>
      <c r="F6035">
        <f t="shared" si="188"/>
        <v>7</v>
      </c>
      <c r="G6035" s="6">
        <f t="shared" si="189"/>
        <v>2.9238940129502371</v>
      </c>
      <c r="H6035" s="4">
        <f>E6035*G6035*Inputs!$B$4/SUMPRODUCT($E$5:$E$6785,$G$5:$G$6785)</f>
        <v>8900.3882831065221</v>
      </c>
    </row>
    <row r="6036" spans="1:8" x14ac:dyDescent="0.2">
      <c r="A6036" s="167" t="s">
        <v>13807</v>
      </c>
      <c r="B6036" s="163" t="s">
        <v>13854</v>
      </c>
      <c r="C6036" s="164" t="s">
        <v>13855</v>
      </c>
      <c r="D6036">
        <v>120.9</v>
      </c>
      <c r="E6036" s="4">
        <v>8516</v>
      </c>
      <c r="F6036">
        <f t="shared" si="188"/>
        <v>6</v>
      </c>
      <c r="G6036" s="6">
        <f t="shared" si="189"/>
        <v>2.4451266266449672</v>
      </c>
      <c r="H6036" s="4">
        <f>E6036*G6036*Inputs!$B$4/SUMPRODUCT($E$5:$E$6785,$G$5:$G$6785)</f>
        <v>9618.3133252862099</v>
      </c>
    </row>
    <row r="6037" spans="1:8" x14ac:dyDescent="0.2">
      <c r="A6037" s="167" t="s">
        <v>13807</v>
      </c>
      <c r="B6037" s="163" t="s">
        <v>13856</v>
      </c>
      <c r="C6037" s="164" t="s">
        <v>13857</v>
      </c>
      <c r="D6037">
        <v>95.7</v>
      </c>
      <c r="E6037" s="4">
        <v>7130</v>
      </c>
      <c r="F6037">
        <f t="shared" si="188"/>
        <v>4</v>
      </c>
      <c r="G6037" s="6">
        <f t="shared" si="189"/>
        <v>1.7099397688077311</v>
      </c>
      <c r="H6037" s="4">
        <f>E6037*G6037*Inputs!$B$4/SUMPRODUCT($E$5:$E$6785,$G$5:$G$6785)</f>
        <v>5631.6059043559671</v>
      </c>
    </row>
    <row r="6038" spans="1:8" x14ac:dyDescent="0.2">
      <c r="A6038" s="167" t="s">
        <v>13807</v>
      </c>
      <c r="B6038" s="163" t="s">
        <v>13858</v>
      </c>
      <c r="C6038" s="164" t="s">
        <v>13859</v>
      </c>
      <c r="D6038">
        <v>85.3</v>
      </c>
      <c r="E6038" s="4">
        <v>7993</v>
      </c>
      <c r="F6038">
        <f t="shared" si="188"/>
        <v>3</v>
      </c>
      <c r="G6038" s="6">
        <f t="shared" si="189"/>
        <v>1.4299489790507947</v>
      </c>
      <c r="H6038" s="4">
        <f>E6038*G6038*Inputs!$B$4/SUMPRODUCT($E$5:$E$6785,$G$5:$G$6785)</f>
        <v>5279.4935994924863</v>
      </c>
    </row>
    <row r="6039" spans="1:8" x14ac:dyDescent="0.2">
      <c r="A6039" s="167" t="s">
        <v>13807</v>
      </c>
      <c r="B6039" s="163" t="s">
        <v>10925</v>
      </c>
      <c r="C6039" s="164" t="s">
        <v>10926</v>
      </c>
      <c r="D6039">
        <v>67.400000000000006</v>
      </c>
      <c r="E6039" s="4">
        <v>5441</v>
      </c>
      <c r="F6039">
        <f t="shared" si="188"/>
        <v>2</v>
      </c>
      <c r="G6039" s="6">
        <f t="shared" si="189"/>
        <v>1.195804741189294</v>
      </c>
      <c r="H6039" s="4">
        <f>E6039*G6039*Inputs!$B$4/SUMPRODUCT($E$5:$E$6785,$G$5:$G$6785)</f>
        <v>3005.3905025213971</v>
      </c>
    </row>
    <row r="6040" spans="1:8" x14ac:dyDescent="0.2">
      <c r="A6040" s="167" t="s">
        <v>13807</v>
      </c>
      <c r="B6040" s="163" t="s">
        <v>10927</v>
      </c>
      <c r="C6040" s="164" t="s">
        <v>10928</v>
      </c>
      <c r="D6040">
        <v>100</v>
      </c>
      <c r="E6040" s="4">
        <v>5600</v>
      </c>
      <c r="F6040">
        <f t="shared" si="188"/>
        <v>5</v>
      </c>
      <c r="G6040" s="6">
        <f t="shared" si="189"/>
        <v>2.0447540826884101</v>
      </c>
      <c r="H6040" s="4">
        <f>E6040*G6040*Inputs!$B$4/SUMPRODUCT($E$5:$E$6785,$G$5:$G$6785)</f>
        <v>5289.2125987735672</v>
      </c>
    </row>
    <row r="6041" spans="1:8" x14ac:dyDescent="0.2">
      <c r="A6041" s="167" t="s">
        <v>13807</v>
      </c>
      <c r="B6041" s="163" t="s">
        <v>10929</v>
      </c>
      <c r="C6041" s="164" t="s">
        <v>10930</v>
      </c>
      <c r="D6041">
        <v>79.900000000000006</v>
      </c>
      <c r="E6041" s="4">
        <v>9798</v>
      </c>
      <c r="F6041">
        <f t="shared" si="188"/>
        <v>3</v>
      </c>
      <c r="G6041" s="6">
        <f t="shared" si="189"/>
        <v>1.4299489790507947</v>
      </c>
      <c r="H6041" s="4">
        <f>E6041*G6041*Inputs!$B$4/SUMPRODUCT($E$5:$E$6785,$G$5:$G$6785)</f>
        <v>6471.7225432037258</v>
      </c>
    </row>
    <row r="6042" spans="1:8" x14ac:dyDescent="0.2">
      <c r="A6042" s="167" t="s">
        <v>13807</v>
      </c>
      <c r="B6042" s="163" t="s">
        <v>10931</v>
      </c>
      <c r="C6042" s="164" t="s">
        <v>10932</v>
      </c>
      <c r="D6042">
        <v>79.5</v>
      </c>
      <c r="E6042" s="4">
        <v>7402</v>
      </c>
      <c r="F6042">
        <f t="shared" si="188"/>
        <v>3</v>
      </c>
      <c r="G6042" s="6">
        <f t="shared" si="189"/>
        <v>1.4299489790507947</v>
      </c>
      <c r="H6042" s="4">
        <f>E6042*G6042*Inputs!$B$4/SUMPRODUCT($E$5:$E$6785,$G$5:$G$6785)</f>
        <v>4889.129441191465</v>
      </c>
    </row>
    <row r="6043" spans="1:8" x14ac:dyDescent="0.2">
      <c r="A6043" s="167" t="s">
        <v>13807</v>
      </c>
      <c r="B6043" s="163" t="s">
        <v>10933</v>
      </c>
      <c r="C6043" s="164" t="s">
        <v>10934</v>
      </c>
      <c r="D6043">
        <v>97.8</v>
      </c>
      <c r="E6043" s="4">
        <v>7526</v>
      </c>
      <c r="F6043">
        <f t="shared" si="188"/>
        <v>4</v>
      </c>
      <c r="G6043" s="6">
        <f t="shared" si="189"/>
        <v>1.7099397688077311</v>
      </c>
      <c r="H6043" s="4">
        <f>E6043*G6043*Inputs!$B$4/SUMPRODUCT($E$5:$E$6785,$G$5:$G$6785)</f>
        <v>5944.3851383145875</v>
      </c>
    </row>
    <row r="6044" spans="1:8" x14ac:dyDescent="0.2">
      <c r="A6044" s="167" t="s">
        <v>13807</v>
      </c>
      <c r="B6044" s="163" t="s">
        <v>10935</v>
      </c>
      <c r="C6044" s="164" t="s">
        <v>10936</v>
      </c>
      <c r="D6044">
        <v>67.400000000000006</v>
      </c>
      <c r="E6044" s="4">
        <v>7065</v>
      </c>
      <c r="F6044">
        <f t="shared" si="188"/>
        <v>2</v>
      </c>
      <c r="G6044" s="6">
        <f t="shared" si="189"/>
        <v>1.195804741189294</v>
      </c>
      <c r="H6044" s="4">
        <f>E6044*G6044*Inputs!$B$4/SUMPRODUCT($E$5:$E$6785,$G$5:$G$6785)</f>
        <v>3902.4230656705886</v>
      </c>
    </row>
    <row r="6045" spans="1:8" x14ac:dyDescent="0.2">
      <c r="A6045" s="167" t="s">
        <v>13807</v>
      </c>
      <c r="B6045" s="163" t="s">
        <v>10937</v>
      </c>
      <c r="C6045" s="164" t="s">
        <v>10938</v>
      </c>
      <c r="D6045">
        <v>79.5</v>
      </c>
      <c r="E6045" s="4">
        <v>5689</v>
      </c>
      <c r="F6045">
        <f t="shared" si="188"/>
        <v>3</v>
      </c>
      <c r="G6045" s="6">
        <f t="shared" si="189"/>
        <v>1.4299489790507947</v>
      </c>
      <c r="H6045" s="4">
        <f>E6045*G6045*Inputs!$B$4/SUMPRODUCT($E$5:$E$6785,$G$5:$G$6785)</f>
        <v>3757.6678453037348</v>
      </c>
    </row>
    <row r="6046" spans="1:8" x14ac:dyDescent="0.2">
      <c r="A6046" s="167" t="s">
        <v>13807</v>
      </c>
      <c r="B6046" s="163" t="s">
        <v>10939</v>
      </c>
      <c r="C6046" s="164" t="s">
        <v>10940</v>
      </c>
      <c r="D6046">
        <v>55.5</v>
      </c>
      <c r="E6046" s="4">
        <v>5559</v>
      </c>
      <c r="F6046">
        <f t="shared" si="188"/>
        <v>1</v>
      </c>
      <c r="G6046" s="6">
        <f t="shared" si="189"/>
        <v>1</v>
      </c>
      <c r="H6046" s="4">
        <f>E6046*G6046*Inputs!$B$4/SUMPRODUCT($E$5:$E$6785,$G$5:$G$6785)</f>
        <v>2567.784581522531</v>
      </c>
    </row>
    <row r="6047" spans="1:8" x14ac:dyDescent="0.2">
      <c r="A6047" s="167" t="s">
        <v>13807</v>
      </c>
      <c r="B6047" s="163" t="s">
        <v>10941</v>
      </c>
      <c r="C6047" s="164" t="s">
        <v>10942</v>
      </c>
      <c r="D6047">
        <v>75.900000000000006</v>
      </c>
      <c r="E6047" s="4">
        <v>6770</v>
      </c>
      <c r="F6047">
        <f t="shared" si="188"/>
        <v>3</v>
      </c>
      <c r="G6047" s="6">
        <f t="shared" si="189"/>
        <v>1.4299489790507947</v>
      </c>
      <c r="H6047" s="4">
        <f>E6047*G6047*Inputs!$B$4/SUMPRODUCT($E$5:$E$6785,$G$5:$G$6785)</f>
        <v>4471.6841822299675</v>
      </c>
    </row>
    <row r="6048" spans="1:8" x14ac:dyDescent="0.2">
      <c r="A6048" s="167" t="s">
        <v>13807</v>
      </c>
      <c r="B6048" s="163" t="s">
        <v>10943</v>
      </c>
      <c r="C6048" s="164" t="s">
        <v>10944</v>
      </c>
      <c r="D6048">
        <v>67</v>
      </c>
      <c r="E6048" s="4">
        <v>5987</v>
      </c>
      <c r="F6048">
        <f t="shared" si="188"/>
        <v>2</v>
      </c>
      <c r="G6048" s="6">
        <f t="shared" si="189"/>
        <v>1.195804741189294</v>
      </c>
      <c r="H6048" s="4">
        <f>E6048*G6048*Inputs!$B$4/SUMPRODUCT($E$5:$E$6785,$G$5:$G$6785)</f>
        <v>3306.979036683626</v>
      </c>
    </row>
    <row r="6049" spans="1:8" x14ac:dyDescent="0.2">
      <c r="A6049" s="167" t="s">
        <v>13807</v>
      </c>
      <c r="B6049" s="163" t="s">
        <v>10945</v>
      </c>
      <c r="C6049" s="164" t="s">
        <v>10946</v>
      </c>
      <c r="D6049">
        <v>100.6</v>
      </c>
      <c r="E6049" s="4">
        <v>10470</v>
      </c>
      <c r="F6049">
        <f t="shared" si="188"/>
        <v>5</v>
      </c>
      <c r="G6049" s="6">
        <f t="shared" si="189"/>
        <v>2.0447540826884101</v>
      </c>
      <c r="H6049" s="4">
        <f>E6049*G6049*Inputs!$B$4/SUMPRODUCT($E$5:$E$6785,$G$5:$G$6785)</f>
        <v>9888.9385552070071</v>
      </c>
    </row>
    <row r="6050" spans="1:8" x14ac:dyDescent="0.2">
      <c r="A6050" s="167" t="s">
        <v>13807</v>
      </c>
      <c r="B6050" s="163" t="s">
        <v>10947</v>
      </c>
      <c r="C6050" s="164" t="s">
        <v>10948</v>
      </c>
      <c r="D6050">
        <v>74.599999999999994</v>
      </c>
      <c r="E6050" s="4">
        <v>8363</v>
      </c>
      <c r="F6050">
        <f t="shared" si="188"/>
        <v>3</v>
      </c>
      <c r="G6050" s="6">
        <f t="shared" si="189"/>
        <v>1.4299489790507947</v>
      </c>
      <c r="H6050" s="4">
        <f>E6050*G6050*Inputs!$B$4/SUMPRODUCT($E$5:$E$6785,$G$5:$G$6785)</f>
        <v>5523.8840200870336</v>
      </c>
    </row>
    <row r="6051" spans="1:8" x14ac:dyDescent="0.2">
      <c r="A6051" s="167" t="s">
        <v>10951</v>
      </c>
      <c r="B6051" s="163" t="s">
        <v>10949</v>
      </c>
      <c r="C6051" s="164" t="s">
        <v>10950</v>
      </c>
      <c r="D6051">
        <v>65</v>
      </c>
      <c r="E6051" s="4">
        <v>8171</v>
      </c>
      <c r="F6051">
        <f t="shared" si="188"/>
        <v>2</v>
      </c>
      <c r="G6051" s="6">
        <f t="shared" si="189"/>
        <v>1.195804741189294</v>
      </c>
      <c r="H6051" s="4">
        <f>E6051*G6051*Inputs!$B$4/SUMPRODUCT($E$5:$E$6785,$G$5:$G$6785)</f>
        <v>4513.3331733325376</v>
      </c>
    </row>
    <row r="6052" spans="1:8" x14ac:dyDescent="0.2">
      <c r="A6052" s="167" t="s">
        <v>10951</v>
      </c>
      <c r="B6052" s="163" t="s">
        <v>10952</v>
      </c>
      <c r="C6052" s="164" t="s">
        <v>10953</v>
      </c>
      <c r="D6052">
        <v>99.7</v>
      </c>
      <c r="E6052" s="4">
        <v>7063</v>
      </c>
      <c r="F6052">
        <f t="shared" si="188"/>
        <v>5</v>
      </c>
      <c r="G6052" s="6">
        <f t="shared" si="189"/>
        <v>2.0447540826884101</v>
      </c>
      <c r="H6052" s="4">
        <f>E6052*G6052*Inputs!$B$4/SUMPRODUCT($E$5:$E$6785,$G$5:$G$6785)</f>
        <v>6671.0193902031606</v>
      </c>
    </row>
    <row r="6053" spans="1:8" x14ac:dyDescent="0.2">
      <c r="A6053" s="167" t="s">
        <v>10951</v>
      </c>
      <c r="B6053" s="163" t="s">
        <v>10954</v>
      </c>
      <c r="C6053" s="164" t="s">
        <v>10955</v>
      </c>
      <c r="D6053">
        <v>69.400000000000006</v>
      </c>
      <c r="E6053" s="4">
        <v>7349</v>
      </c>
      <c r="F6053">
        <f t="shared" si="188"/>
        <v>2</v>
      </c>
      <c r="G6053" s="6">
        <f t="shared" si="189"/>
        <v>1.195804741189294</v>
      </c>
      <c r="H6053" s="4">
        <f>E6053*G6053*Inputs!$B$4/SUMPRODUCT($E$5:$E$6785,$G$5:$G$6785)</f>
        <v>4059.2932922311606</v>
      </c>
    </row>
    <row r="6054" spans="1:8" x14ac:dyDescent="0.2">
      <c r="A6054" s="167" t="s">
        <v>10951</v>
      </c>
      <c r="B6054" s="163" t="s">
        <v>10956</v>
      </c>
      <c r="C6054" s="164" t="s">
        <v>10957</v>
      </c>
      <c r="D6054">
        <v>101.8</v>
      </c>
      <c r="E6054" s="4">
        <v>8115</v>
      </c>
      <c r="F6054">
        <f t="shared" si="188"/>
        <v>5</v>
      </c>
      <c r="G6054" s="6">
        <f t="shared" si="189"/>
        <v>2.0447540826884101</v>
      </c>
      <c r="H6054" s="4">
        <f>E6054*G6054*Inputs!$B$4/SUMPRODUCT($E$5:$E$6785,$G$5:$G$6785)</f>
        <v>7664.635756972767</v>
      </c>
    </row>
    <row r="6055" spans="1:8" x14ac:dyDescent="0.2">
      <c r="A6055" s="167" t="s">
        <v>10951</v>
      </c>
      <c r="B6055" s="163" t="s">
        <v>10958</v>
      </c>
      <c r="C6055" s="164" t="s">
        <v>10959</v>
      </c>
      <c r="D6055">
        <v>76.5</v>
      </c>
      <c r="E6055" s="4">
        <v>7661</v>
      </c>
      <c r="F6055">
        <f t="shared" si="188"/>
        <v>3</v>
      </c>
      <c r="G6055" s="6">
        <f t="shared" si="189"/>
        <v>1.4299489790507947</v>
      </c>
      <c r="H6055" s="4">
        <f>E6055*G6055*Inputs!$B$4/SUMPRODUCT($E$5:$E$6785,$G$5:$G$6785)</f>
        <v>5060.2027356076487</v>
      </c>
    </row>
    <row r="6056" spans="1:8" x14ac:dyDescent="0.2">
      <c r="A6056" s="167" t="s">
        <v>10951</v>
      </c>
      <c r="B6056" s="163" t="s">
        <v>10960</v>
      </c>
      <c r="C6056" s="164" t="s">
        <v>10961</v>
      </c>
      <c r="D6056">
        <v>87.8</v>
      </c>
      <c r="E6056" s="4">
        <v>7867</v>
      </c>
      <c r="F6056">
        <f t="shared" si="188"/>
        <v>4</v>
      </c>
      <c r="G6056" s="6">
        <f t="shared" si="189"/>
        <v>1.7099397688077311</v>
      </c>
      <c r="H6056" s="4">
        <f>E6056*G6056*Inputs!$B$4/SUMPRODUCT($E$5:$E$6785,$G$5:$G$6785)</f>
        <v>6213.7228120011769</v>
      </c>
    </row>
    <row r="6057" spans="1:8" x14ac:dyDescent="0.2">
      <c r="A6057" s="167" t="s">
        <v>10951</v>
      </c>
      <c r="B6057" s="163" t="s">
        <v>10962</v>
      </c>
      <c r="C6057" s="164" t="s">
        <v>10963</v>
      </c>
      <c r="D6057">
        <v>78.3</v>
      </c>
      <c r="E6057" s="4">
        <v>9035</v>
      </c>
      <c r="F6057">
        <f t="shared" si="188"/>
        <v>3</v>
      </c>
      <c r="G6057" s="6">
        <f t="shared" si="189"/>
        <v>1.4299489790507947</v>
      </c>
      <c r="H6057" s="4">
        <f>E6057*G6057*Inputs!$B$4/SUMPRODUCT($E$5:$E$6785,$G$5:$G$6785)</f>
        <v>5967.7498650587531</v>
      </c>
    </row>
    <row r="6058" spans="1:8" x14ac:dyDescent="0.2">
      <c r="A6058" s="167" t="s">
        <v>10951</v>
      </c>
      <c r="B6058" s="163" t="s">
        <v>10964</v>
      </c>
      <c r="C6058" s="164" t="s">
        <v>10965</v>
      </c>
      <c r="D6058">
        <v>83.3</v>
      </c>
      <c r="E6058" s="4">
        <v>7628</v>
      </c>
      <c r="F6058">
        <f t="shared" si="188"/>
        <v>3</v>
      </c>
      <c r="G6058" s="6">
        <f t="shared" si="189"/>
        <v>1.4299489790507947</v>
      </c>
      <c r="H6058" s="4">
        <f>E6058*G6058*Inputs!$B$4/SUMPRODUCT($E$5:$E$6785,$G$5:$G$6785)</f>
        <v>5038.4057521492159</v>
      </c>
    </row>
    <row r="6059" spans="1:8" x14ac:dyDescent="0.2">
      <c r="A6059" s="167" t="s">
        <v>10951</v>
      </c>
      <c r="B6059" s="163" t="s">
        <v>10966</v>
      </c>
      <c r="C6059" s="164" t="s">
        <v>10967</v>
      </c>
      <c r="D6059">
        <v>98</v>
      </c>
      <c r="E6059" s="4">
        <v>8600</v>
      </c>
      <c r="F6059">
        <f t="shared" si="188"/>
        <v>4</v>
      </c>
      <c r="G6059" s="6">
        <f t="shared" si="189"/>
        <v>1.7099397688077311</v>
      </c>
      <c r="H6059" s="4">
        <f>E6059*G6059*Inputs!$B$4/SUMPRODUCT($E$5:$E$6785,$G$5:$G$6785)</f>
        <v>6792.6803334447859</v>
      </c>
    </row>
    <row r="6060" spans="1:8" x14ac:dyDescent="0.2">
      <c r="A6060" s="167" t="s">
        <v>10951</v>
      </c>
      <c r="B6060" s="163" t="s">
        <v>10968</v>
      </c>
      <c r="C6060" s="164" t="s">
        <v>10969</v>
      </c>
      <c r="D6060">
        <v>65.400000000000006</v>
      </c>
      <c r="E6060" s="4">
        <v>7199</v>
      </c>
      <c r="F6060">
        <f t="shared" si="188"/>
        <v>2</v>
      </c>
      <c r="G6060" s="6">
        <f t="shared" si="189"/>
        <v>1.195804741189294</v>
      </c>
      <c r="H6060" s="4">
        <f>E6060*G6060*Inputs!$B$4/SUMPRODUCT($E$5:$E$6785,$G$5:$G$6785)</f>
        <v>3976.4392993294505</v>
      </c>
    </row>
    <row r="6061" spans="1:8" x14ac:dyDescent="0.2">
      <c r="A6061" s="167" t="s">
        <v>10951</v>
      </c>
      <c r="B6061" s="163" t="s">
        <v>10970</v>
      </c>
      <c r="C6061" s="164" t="s">
        <v>10971</v>
      </c>
      <c r="D6061">
        <v>89.5</v>
      </c>
      <c r="E6061" s="4">
        <v>7774</v>
      </c>
      <c r="F6061">
        <f t="shared" si="188"/>
        <v>4</v>
      </c>
      <c r="G6061" s="6">
        <f t="shared" si="189"/>
        <v>1.7099397688077311</v>
      </c>
      <c r="H6061" s="4">
        <f>E6061*G6061*Inputs!$B$4/SUMPRODUCT($E$5:$E$6785,$G$5:$G$6785)</f>
        <v>6140.2670828139271</v>
      </c>
    </row>
    <row r="6062" spans="1:8" x14ac:dyDescent="0.2">
      <c r="A6062" s="167" t="s">
        <v>10951</v>
      </c>
      <c r="B6062" s="163" t="s">
        <v>10972</v>
      </c>
      <c r="C6062" s="164" t="s">
        <v>10973</v>
      </c>
      <c r="D6062">
        <v>73.900000000000006</v>
      </c>
      <c r="E6062" s="4">
        <v>7970</v>
      </c>
      <c r="F6062">
        <f t="shared" si="188"/>
        <v>2</v>
      </c>
      <c r="G6062" s="6">
        <f t="shared" si="189"/>
        <v>1.195804741189294</v>
      </c>
      <c r="H6062" s="4">
        <f>E6062*G6062*Inputs!$B$4/SUMPRODUCT($E$5:$E$6785,$G$5:$G$6785)</f>
        <v>4402.3088228442448</v>
      </c>
    </row>
    <row r="6063" spans="1:8" x14ac:dyDescent="0.2">
      <c r="A6063" s="167" t="s">
        <v>10951</v>
      </c>
      <c r="B6063" s="163" t="s">
        <v>10974</v>
      </c>
      <c r="C6063" s="164" t="s">
        <v>10975</v>
      </c>
      <c r="D6063">
        <v>58.5</v>
      </c>
      <c r="E6063" s="4">
        <v>6612</v>
      </c>
      <c r="F6063">
        <f t="shared" si="188"/>
        <v>1</v>
      </c>
      <c r="G6063" s="6">
        <f t="shared" si="189"/>
        <v>1</v>
      </c>
      <c r="H6063" s="4">
        <f>E6063*G6063*Inputs!$B$4/SUMPRODUCT($E$5:$E$6785,$G$5:$G$6785)</f>
        <v>3054.1809053835177</v>
      </c>
    </row>
    <row r="6064" spans="1:8" x14ac:dyDescent="0.2">
      <c r="A6064" s="167" t="s">
        <v>10951</v>
      </c>
      <c r="B6064" s="163" t="s">
        <v>10976</v>
      </c>
      <c r="C6064" s="164" t="s">
        <v>10977</v>
      </c>
      <c r="D6064">
        <v>93</v>
      </c>
      <c r="E6064" s="4">
        <v>7974</v>
      </c>
      <c r="F6064">
        <f t="shared" si="188"/>
        <v>4</v>
      </c>
      <c r="G6064" s="6">
        <f t="shared" si="189"/>
        <v>1.7099397688077311</v>
      </c>
      <c r="H6064" s="4">
        <f>E6064*G6064*Inputs!$B$4/SUMPRODUCT($E$5:$E$6785,$G$5:$G$6785)</f>
        <v>6298.2363928940367</v>
      </c>
    </row>
    <row r="6065" spans="1:8" x14ac:dyDescent="0.2">
      <c r="A6065" s="167" t="s">
        <v>10951</v>
      </c>
      <c r="B6065" s="163" t="s">
        <v>10978</v>
      </c>
      <c r="C6065" s="164" t="s">
        <v>10979</v>
      </c>
      <c r="D6065">
        <v>86.4</v>
      </c>
      <c r="E6065" s="4">
        <v>8849</v>
      </c>
      <c r="F6065">
        <f t="shared" si="188"/>
        <v>3</v>
      </c>
      <c r="G6065" s="6">
        <f t="shared" si="189"/>
        <v>1.4299489790507947</v>
      </c>
      <c r="H6065" s="4">
        <f>E6065*G6065*Inputs!$B$4/SUMPRODUCT($E$5:$E$6785,$G$5:$G$6785)</f>
        <v>5844.8941401112234</v>
      </c>
    </row>
    <row r="6066" spans="1:8" x14ac:dyDescent="0.2">
      <c r="A6066" s="167" t="s">
        <v>10951</v>
      </c>
      <c r="B6066" s="163" t="s">
        <v>10980</v>
      </c>
      <c r="C6066" s="164" t="s">
        <v>10981</v>
      </c>
      <c r="D6066">
        <v>80.3</v>
      </c>
      <c r="E6066" s="4">
        <v>10408</v>
      </c>
      <c r="F6066">
        <f t="shared" si="188"/>
        <v>3</v>
      </c>
      <c r="G6066" s="6">
        <f t="shared" si="189"/>
        <v>1.4299489790507947</v>
      </c>
      <c r="H6066" s="4">
        <f>E6066*G6066*Inputs!$B$4/SUMPRODUCT($E$5:$E$6785,$G$5:$G$6785)</f>
        <v>6874.6364798596014</v>
      </c>
    </row>
    <row r="6067" spans="1:8" x14ac:dyDescent="0.2">
      <c r="A6067" s="167" t="s">
        <v>10951</v>
      </c>
      <c r="B6067" s="163" t="s">
        <v>5568</v>
      </c>
      <c r="C6067" s="164" t="s">
        <v>5569</v>
      </c>
      <c r="D6067">
        <v>66.8</v>
      </c>
      <c r="E6067" s="4">
        <v>6870</v>
      </c>
      <c r="F6067">
        <f t="shared" si="188"/>
        <v>2</v>
      </c>
      <c r="G6067" s="6">
        <f t="shared" si="189"/>
        <v>1.195804741189294</v>
      </c>
      <c r="H6067" s="4">
        <f>E6067*G6067*Inputs!$B$4/SUMPRODUCT($E$5:$E$6785,$G$5:$G$6785)</f>
        <v>3794.7128748983641</v>
      </c>
    </row>
    <row r="6068" spans="1:8" x14ac:dyDescent="0.2">
      <c r="A6068" s="167" t="s">
        <v>10951</v>
      </c>
      <c r="B6068" s="163" t="s">
        <v>5570</v>
      </c>
      <c r="C6068" s="164" t="s">
        <v>5571</v>
      </c>
      <c r="D6068">
        <v>105.5</v>
      </c>
      <c r="E6068" s="4">
        <v>7740</v>
      </c>
      <c r="F6068">
        <f t="shared" si="188"/>
        <v>5</v>
      </c>
      <c r="G6068" s="6">
        <f t="shared" si="189"/>
        <v>2.0447540826884101</v>
      </c>
      <c r="H6068" s="4">
        <f>E6068*G6068*Inputs!$B$4/SUMPRODUCT($E$5:$E$6785,$G$5:$G$6785)</f>
        <v>7310.4474133048952</v>
      </c>
    </row>
    <row r="6069" spans="1:8" x14ac:dyDescent="0.2">
      <c r="A6069" s="167" t="s">
        <v>10951</v>
      </c>
      <c r="B6069" s="163" t="s">
        <v>5572</v>
      </c>
      <c r="C6069" s="164" t="s">
        <v>5573</v>
      </c>
      <c r="D6069">
        <v>103.6</v>
      </c>
      <c r="E6069" s="4">
        <v>8150</v>
      </c>
      <c r="F6069">
        <f t="shared" si="188"/>
        <v>5</v>
      </c>
      <c r="G6069" s="6">
        <f t="shared" si="189"/>
        <v>2.0447540826884101</v>
      </c>
      <c r="H6069" s="4">
        <f>E6069*G6069*Inputs!$B$4/SUMPRODUCT($E$5:$E$6785,$G$5:$G$6785)</f>
        <v>7697.6933357151011</v>
      </c>
    </row>
    <row r="6070" spans="1:8" x14ac:dyDescent="0.2">
      <c r="A6070" s="167" t="s">
        <v>10951</v>
      </c>
      <c r="B6070" s="163" t="s">
        <v>5574</v>
      </c>
      <c r="C6070" s="164" t="s">
        <v>5575</v>
      </c>
      <c r="D6070">
        <v>91.5</v>
      </c>
      <c r="E6070" s="4">
        <v>7729</v>
      </c>
      <c r="F6070">
        <f t="shared" si="188"/>
        <v>4</v>
      </c>
      <c r="G6070" s="6">
        <f t="shared" si="189"/>
        <v>1.7099397688077311</v>
      </c>
      <c r="H6070" s="4">
        <f>E6070*G6070*Inputs!$B$4/SUMPRODUCT($E$5:$E$6785,$G$5:$G$6785)</f>
        <v>6104.7239880459019</v>
      </c>
    </row>
    <row r="6071" spans="1:8" x14ac:dyDescent="0.2">
      <c r="A6071" s="167" t="s">
        <v>10951</v>
      </c>
      <c r="B6071" s="163" t="s">
        <v>5576</v>
      </c>
      <c r="C6071" s="164" t="s">
        <v>5577</v>
      </c>
      <c r="D6071">
        <v>77.599999999999994</v>
      </c>
      <c r="E6071" s="4">
        <v>7036</v>
      </c>
      <c r="F6071">
        <f t="shared" si="188"/>
        <v>3</v>
      </c>
      <c r="G6071" s="6">
        <f t="shared" si="189"/>
        <v>1.4299489790507947</v>
      </c>
      <c r="H6071" s="4">
        <f>E6071*G6071*Inputs!$B$4/SUMPRODUCT($E$5:$E$6785,$G$5:$G$6785)</f>
        <v>4647.3810791979395</v>
      </c>
    </row>
    <row r="6072" spans="1:8" x14ac:dyDescent="0.2">
      <c r="A6072" s="167" t="s">
        <v>10951</v>
      </c>
      <c r="B6072" s="163" t="s">
        <v>5578</v>
      </c>
      <c r="C6072" s="164" t="s">
        <v>5579</v>
      </c>
      <c r="D6072">
        <v>114.6</v>
      </c>
      <c r="E6072" s="4">
        <v>7472</v>
      </c>
      <c r="F6072">
        <f t="shared" si="188"/>
        <v>6</v>
      </c>
      <c r="G6072" s="6">
        <f t="shared" si="189"/>
        <v>2.4451266266449672</v>
      </c>
      <c r="H6072" s="4">
        <f>E6072*G6072*Inputs!$B$4/SUMPRODUCT($E$5:$E$6785,$G$5:$G$6785)</f>
        <v>8439.1776851266513</v>
      </c>
    </row>
    <row r="6073" spans="1:8" x14ac:dyDescent="0.2">
      <c r="A6073" s="167" t="s">
        <v>10951</v>
      </c>
      <c r="B6073" s="163" t="s">
        <v>5580</v>
      </c>
      <c r="C6073" s="164" t="s">
        <v>5581</v>
      </c>
      <c r="D6073">
        <v>133.80000000000001</v>
      </c>
      <c r="E6073" s="4">
        <v>9467</v>
      </c>
      <c r="F6073">
        <f t="shared" si="188"/>
        <v>7</v>
      </c>
      <c r="G6073" s="6">
        <f t="shared" si="189"/>
        <v>2.9238940129502371</v>
      </c>
      <c r="H6073" s="4">
        <f>E6073*G6073*Inputs!$B$4/SUMPRODUCT($E$5:$E$6785,$G$5:$G$6785)</f>
        <v>12786.035793045437</v>
      </c>
    </row>
    <row r="6074" spans="1:8" x14ac:dyDescent="0.2">
      <c r="A6074" s="167" t="s">
        <v>10951</v>
      </c>
      <c r="B6074" s="163" t="s">
        <v>5582</v>
      </c>
      <c r="C6074" s="164" t="s">
        <v>5583</v>
      </c>
      <c r="D6074">
        <v>75</v>
      </c>
      <c r="E6074" s="4">
        <v>6634</v>
      </c>
      <c r="F6074">
        <f t="shared" si="188"/>
        <v>3</v>
      </c>
      <c r="G6074" s="6">
        <f t="shared" si="189"/>
        <v>1.4299489790507947</v>
      </c>
      <c r="H6074" s="4">
        <f>E6074*G6074*Inputs!$B$4/SUMPRODUCT($E$5:$E$6785,$G$5:$G$6785)</f>
        <v>4381.8541897952146</v>
      </c>
    </row>
    <row r="6075" spans="1:8" x14ac:dyDescent="0.2">
      <c r="A6075" s="167" t="s">
        <v>10951</v>
      </c>
      <c r="B6075" s="163" t="s">
        <v>5584</v>
      </c>
      <c r="C6075" s="164" t="s">
        <v>5585</v>
      </c>
      <c r="D6075">
        <v>87.7</v>
      </c>
      <c r="E6075" s="4">
        <v>8223</v>
      </c>
      <c r="F6075">
        <f t="shared" si="188"/>
        <v>4</v>
      </c>
      <c r="G6075" s="6">
        <f t="shared" si="189"/>
        <v>1.7099397688077311</v>
      </c>
      <c r="H6075" s="4">
        <f>E6075*G6075*Inputs!$B$4/SUMPRODUCT($E$5:$E$6785,$G$5:$G$6785)</f>
        <v>6494.9081839437758</v>
      </c>
    </row>
    <row r="6076" spans="1:8" x14ac:dyDescent="0.2">
      <c r="A6076" s="167" t="s">
        <v>10951</v>
      </c>
      <c r="B6076" s="163" t="s">
        <v>5586</v>
      </c>
      <c r="C6076" s="164" t="s">
        <v>5587</v>
      </c>
      <c r="D6076">
        <v>63.3</v>
      </c>
      <c r="E6076" s="4">
        <v>9299</v>
      </c>
      <c r="F6076">
        <f t="shared" si="188"/>
        <v>2</v>
      </c>
      <c r="G6076" s="6">
        <f t="shared" si="189"/>
        <v>1.195804741189294</v>
      </c>
      <c r="H6076" s="4">
        <f>E6076*G6076*Inputs!$B$4/SUMPRODUCT($E$5:$E$6785,$G$5:$G$6785)</f>
        <v>5136.3951999534047</v>
      </c>
    </row>
    <row r="6077" spans="1:8" x14ac:dyDescent="0.2">
      <c r="A6077" s="167" t="s">
        <v>10951</v>
      </c>
      <c r="B6077" s="163" t="s">
        <v>5588</v>
      </c>
      <c r="C6077" s="164" t="s">
        <v>5589</v>
      </c>
      <c r="D6077">
        <v>122.5</v>
      </c>
      <c r="E6077" s="4">
        <v>7133</v>
      </c>
      <c r="F6077">
        <f t="shared" si="188"/>
        <v>6</v>
      </c>
      <c r="G6077" s="6">
        <f t="shared" si="189"/>
        <v>2.4451266266449672</v>
      </c>
      <c r="H6077" s="4">
        <f>E6077*G6077*Inputs!$B$4/SUMPRODUCT($E$5:$E$6785,$G$5:$G$6785)</f>
        <v>8056.2974341553008</v>
      </c>
    </row>
    <row r="6078" spans="1:8" x14ac:dyDescent="0.2">
      <c r="A6078" s="167" t="s">
        <v>10951</v>
      </c>
      <c r="B6078" s="163" t="s">
        <v>5590</v>
      </c>
      <c r="C6078" s="164" t="s">
        <v>5591</v>
      </c>
      <c r="D6078">
        <v>80.900000000000006</v>
      </c>
      <c r="E6078" s="4">
        <v>7788</v>
      </c>
      <c r="F6078">
        <f t="shared" si="188"/>
        <v>3</v>
      </c>
      <c r="G6078" s="6">
        <f t="shared" si="189"/>
        <v>1.4299489790507947</v>
      </c>
      <c r="H6078" s="4">
        <f>E6078*G6078*Inputs!$B$4/SUMPRODUCT($E$5:$E$6785,$G$5:$G$6785)</f>
        <v>5144.0880961901021</v>
      </c>
    </row>
    <row r="6079" spans="1:8" x14ac:dyDescent="0.2">
      <c r="A6079" s="167" t="s">
        <v>10951</v>
      </c>
      <c r="B6079" s="163" t="s">
        <v>5592</v>
      </c>
      <c r="C6079" s="164" t="s">
        <v>5593</v>
      </c>
      <c r="D6079">
        <v>49.2</v>
      </c>
      <c r="E6079" s="4">
        <v>5377</v>
      </c>
      <c r="F6079">
        <f t="shared" si="188"/>
        <v>1</v>
      </c>
      <c r="G6079" s="6">
        <f t="shared" si="189"/>
        <v>1</v>
      </c>
      <c r="H6079" s="4">
        <f>E6079*G6079*Inputs!$B$4/SUMPRODUCT($E$5:$E$6785,$G$5:$G$6785)</f>
        <v>2483.7160811021135</v>
      </c>
    </row>
    <row r="6080" spans="1:8" x14ac:dyDescent="0.2">
      <c r="A6080" s="167" t="s">
        <v>10951</v>
      </c>
      <c r="B6080" s="163" t="s">
        <v>5594</v>
      </c>
      <c r="C6080" s="164" t="s">
        <v>5595</v>
      </c>
      <c r="D6080">
        <v>62.3</v>
      </c>
      <c r="E6080" s="4">
        <v>8480</v>
      </c>
      <c r="F6080">
        <f t="shared" si="188"/>
        <v>2</v>
      </c>
      <c r="G6080" s="6">
        <f t="shared" si="189"/>
        <v>1.195804741189294</v>
      </c>
      <c r="H6080" s="4">
        <f>E6080*G6080*Inputs!$B$4/SUMPRODUCT($E$5:$E$6785,$G$5:$G$6785)</f>
        <v>4684.0123987100624</v>
      </c>
    </row>
    <row r="6081" spans="1:8" x14ac:dyDescent="0.2">
      <c r="A6081" s="167" t="s">
        <v>10951</v>
      </c>
      <c r="B6081" s="163" t="s">
        <v>5596</v>
      </c>
      <c r="C6081" s="164" t="s">
        <v>5597</v>
      </c>
      <c r="D6081">
        <v>66.5</v>
      </c>
      <c r="E6081" s="4">
        <v>5346</v>
      </c>
      <c r="F6081">
        <f t="shared" si="188"/>
        <v>2</v>
      </c>
      <c r="G6081" s="6">
        <f t="shared" si="189"/>
        <v>1.195804741189294</v>
      </c>
      <c r="H6081" s="4">
        <f>E6081*G6081*Inputs!$B$4/SUMPRODUCT($E$5:$E$6785,$G$5:$G$6785)</f>
        <v>2952.9163070169802</v>
      </c>
    </row>
    <row r="6082" spans="1:8" x14ac:dyDescent="0.2">
      <c r="A6082" s="167" t="s">
        <v>10951</v>
      </c>
      <c r="B6082" s="163" t="s">
        <v>5598</v>
      </c>
      <c r="C6082" s="164" t="s">
        <v>2040</v>
      </c>
      <c r="D6082">
        <v>74.599999999999994</v>
      </c>
      <c r="E6082" s="4">
        <v>5380</v>
      </c>
      <c r="F6082">
        <f t="shared" si="188"/>
        <v>3</v>
      </c>
      <c r="G6082" s="6">
        <f t="shared" si="189"/>
        <v>1.4299489790507947</v>
      </c>
      <c r="H6082" s="4">
        <f>E6082*G6082*Inputs!$B$4/SUMPRODUCT($E$5:$E$6785,$G$5:$G$6785)</f>
        <v>3553.5688183747752</v>
      </c>
    </row>
    <row r="6083" spans="1:8" x14ac:dyDescent="0.2">
      <c r="A6083" s="167" t="s">
        <v>10951</v>
      </c>
      <c r="B6083" s="163" t="s">
        <v>2041</v>
      </c>
      <c r="C6083" s="164" t="s">
        <v>2042</v>
      </c>
      <c r="D6083">
        <v>76.099999999999994</v>
      </c>
      <c r="E6083" s="4">
        <v>6955</v>
      </c>
      <c r="F6083">
        <f t="shared" si="188"/>
        <v>3</v>
      </c>
      <c r="G6083" s="6">
        <f t="shared" si="189"/>
        <v>1.4299489790507947</v>
      </c>
      <c r="H6083" s="4">
        <f>E6083*G6083*Inputs!$B$4/SUMPRODUCT($E$5:$E$6785,$G$5:$G$6785)</f>
        <v>4593.8793925272421</v>
      </c>
    </row>
    <row r="6084" spans="1:8" x14ac:dyDescent="0.2">
      <c r="A6084" s="167" t="s">
        <v>10951</v>
      </c>
      <c r="B6084" s="163" t="s">
        <v>2043</v>
      </c>
      <c r="C6084" s="164" t="s">
        <v>2044</v>
      </c>
      <c r="D6084">
        <v>78.7</v>
      </c>
      <c r="E6084" s="4">
        <v>6666</v>
      </c>
      <c r="F6084">
        <f t="shared" si="188"/>
        <v>3</v>
      </c>
      <c r="G6084" s="6">
        <f t="shared" si="189"/>
        <v>1.4299489790507947</v>
      </c>
      <c r="H6084" s="4">
        <f>E6084*G6084*Inputs!$B$4/SUMPRODUCT($E$5:$E$6785,$G$5:$G$6785)</f>
        <v>4402.9906586033921</v>
      </c>
    </row>
    <row r="6085" spans="1:8" x14ac:dyDescent="0.2">
      <c r="A6085" s="167" t="s">
        <v>10951</v>
      </c>
      <c r="B6085" s="163" t="s">
        <v>2045</v>
      </c>
      <c r="C6085" s="164" t="s">
        <v>2046</v>
      </c>
      <c r="D6085">
        <v>80.5</v>
      </c>
      <c r="E6085" s="4">
        <v>5307</v>
      </c>
      <c r="F6085">
        <f t="shared" si="188"/>
        <v>3</v>
      </c>
      <c r="G6085" s="6">
        <f t="shared" si="189"/>
        <v>1.4299489790507947</v>
      </c>
      <c r="H6085" s="4">
        <f>E6085*G6085*Inputs!$B$4/SUMPRODUCT($E$5:$E$6785,$G$5:$G$6785)</f>
        <v>3505.3512489061209</v>
      </c>
    </row>
    <row r="6086" spans="1:8" x14ac:dyDescent="0.2">
      <c r="A6086" s="167" t="s">
        <v>10951</v>
      </c>
      <c r="B6086" s="163" t="s">
        <v>2047</v>
      </c>
      <c r="C6086" s="164" t="s">
        <v>2048</v>
      </c>
      <c r="D6086">
        <v>74</v>
      </c>
      <c r="E6086" s="4">
        <v>6247</v>
      </c>
      <c r="F6086">
        <f t="shared" ref="F6086:F6139" si="190">VLOOKUP(D6086,$K$5:$L$15,2)</f>
        <v>2</v>
      </c>
      <c r="G6086" s="6">
        <f t="shared" ref="G6086:G6138" si="191">VLOOKUP(F6086,$L$5:$M$15,2,0)</f>
        <v>1.195804741189294</v>
      </c>
      <c r="H6086" s="4">
        <f>E6086*G6086*Inputs!$B$4/SUMPRODUCT($E$5:$E$6785,$G$5:$G$6785)</f>
        <v>3450.592624379924</v>
      </c>
    </row>
    <row r="6087" spans="1:8" x14ac:dyDescent="0.2">
      <c r="A6087" s="167" t="s">
        <v>10951</v>
      </c>
      <c r="B6087" s="163" t="s">
        <v>2049</v>
      </c>
      <c r="C6087" s="164" t="s">
        <v>2050</v>
      </c>
      <c r="D6087">
        <v>85.7</v>
      </c>
      <c r="E6087" s="4">
        <v>5610</v>
      </c>
      <c r="F6087">
        <f t="shared" si="190"/>
        <v>3</v>
      </c>
      <c r="G6087" s="6">
        <f t="shared" si="191"/>
        <v>1.4299489790507947</v>
      </c>
      <c r="H6087" s="4">
        <f>E6087*G6087*Inputs!$B$4/SUMPRODUCT($E$5:$E$6785,$G$5:$G$6785)</f>
        <v>3705.4871879335478</v>
      </c>
    </row>
    <row r="6088" spans="1:8" x14ac:dyDescent="0.2">
      <c r="A6088" s="167" t="s">
        <v>10951</v>
      </c>
      <c r="B6088" s="163" t="s">
        <v>2051</v>
      </c>
      <c r="C6088" s="164" t="s">
        <v>2052</v>
      </c>
      <c r="D6088">
        <v>77.3</v>
      </c>
      <c r="E6088" s="4">
        <v>6981</v>
      </c>
      <c r="F6088">
        <f t="shared" si="190"/>
        <v>3</v>
      </c>
      <c r="G6088" s="6">
        <f t="shared" si="191"/>
        <v>1.4299489790507947</v>
      </c>
      <c r="H6088" s="4">
        <f>E6088*G6088*Inputs!$B$4/SUMPRODUCT($E$5:$E$6785,$G$5:$G$6785)</f>
        <v>4611.0527734338857</v>
      </c>
    </row>
    <row r="6089" spans="1:8" x14ac:dyDescent="0.2">
      <c r="A6089" s="167" t="s">
        <v>10951</v>
      </c>
      <c r="B6089" s="163" t="s">
        <v>2053</v>
      </c>
      <c r="C6089" s="164" t="s">
        <v>2054</v>
      </c>
      <c r="D6089">
        <v>72.099999999999994</v>
      </c>
      <c r="E6089" s="4">
        <v>5683</v>
      </c>
      <c r="F6089">
        <f t="shared" si="190"/>
        <v>2</v>
      </c>
      <c r="G6089" s="6">
        <f t="shared" si="191"/>
        <v>1.195804741189294</v>
      </c>
      <c r="H6089" s="4">
        <f>E6089*G6089*Inputs!$B$4/SUMPRODUCT($E$5:$E$6785,$G$5:$G$6785)</f>
        <v>3139.0616110694914</v>
      </c>
    </row>
    <row r="6090" spans="1:8" x14ac:dyDescent="0.2">
      <c r="A6090" s="167" t="s">
        <v>10951</v>
      </c>
      <c r="B6090" s="163" t="s">
        <v>2055</v>
      </c>
      <c r="C6090" s="164" t="s">
        <v>2056</v>
      </c>
      <c r="D6090">
        <v>100.9</v>
      </c>
      <c r="E6090" s="4">
        <v>6689</v>
      </c>
      <c r="F6090">
        <f t="shared" si="190"/>
        <v>5</v>
      </c>
      <c r="G6090" s="6">
        <f t="shared" si="191"/>
        <v>2.0447540826884101</v>
      </c>
      <c r="H6090" s="4">
        <f>E6090*G6090*Inputs!$B$4/SUMPRODUCT($E$5:$E$6785,$G$5:$G$6785)</f>
        <v>6317.77554878507</v>
      </c>
    </row>
    <row r="6091" spans="1:8" x14ac:dyDescent="0.2">
      <c r="A6091" s="167" t="s">
        <v>10951</v>
      </c>
      <c r="B6091" s="163" t="s">
        <v>2057</v>
      </c>
      <c r="C6091" s="164" t="s">
        <v>2058</v>
      </c>
      <c r="D6091">
        <v>103.3</v>
      </c>
      <c r="E6091" s="4">
        <v>6007</v>
      </c>
      <c r="F6091">
        <f t="shared" si="190"/>
        <v>5</v>
      </c>
      <c r="G6091" s="6">
        <f t="shared" si="191"/>
        <v>2.0447540826884101</v>
      </c>
      <c r="H6091" s="4">
        <f>E6091*G6091*Inputs!$B$4/SUMPRODUCT($E$5:$E$6785,$G$5:$G$6785)</f>
        <v>5673.6250144344313</v>
      </c>
    </row>
    <row r="6092" spans="1:8" x14ac:dyDescent="0.2">
      <c r="A6092" s="167" t="s">
        <v>10951</v>
      </c>
      <c r="B6092" s="163" t="s">
        <v>2059</v>
      </c>
      <c r="C6092" s="164" t="s">
        <v>2060</v>
      </c>
      <c r="D6092">
        <v>107.4</v>
      </c>
      <c r="E6092" s="4">
        <v>7178</v>
      </c>
      <c r="F6092">
        <f t="shared" si="190"/>
        <v>5</v>
      </c>
      <c r="G6092" s="6">
        <f t="shared" si="191"/>
        <v>2.0447540826884101</v>
      </c>
      <c r="H6092" s="4">
        <f>E6092*G6092*Inputs!$B$4/SUMPRODUCT($E$5:$E$6785,$G$5:$G$6785)</f>
        <v>6779.6371489279763</v>
      </c>
    </row>
    <row r="6093" spans="1:8" x14ac:dyDescent="0.2">
      <c r="A6093" s="167" t="s">
        <v>10951</v>
      </c>
      <c r="B6093" s="163" t="s">
        <v>2061</v>
      </c>
      <c r="C6093" s="164" t="s">
        <v>2062</v>
      </c>
      <c r="D6093">
        <v>132.19999999999999</v>
      </c>
      <c r="E6093" s="4">
        <v>6444</v>
      </c>
      <c r="F6093">
        <f t="shared" si="190"/>
        <v>7</v>
      </c>
      <c r="G6093" s="6">
        <f t="shared" si="191"/>
        <v>2.9238940129502371</v>
      </c>
      <c r="H6093" s="4">
        <f>E6093*G6093*Inputs!$B$4/SUMPRODUCT($E$5:$E$6785,$G$5:$G$6785)</f>
        <v>8703.2021390498358</v>
      </c>
    </row>
    <row r="6094" spans="1:8" x14ac:dyDescent="0.2">
      <c r="A6094" s="167" t="s">
        <v>10951</v>
      </c>
      <c r="B6094" s="163" t="s">
        <v>2063</v>
      </c>
      <c r="C6094" s="164" t="s">
        <v>2064</v>
      </c>
      <c r="D6094">
        <v>96.3</v>
      </c>
      <c r="E6094" s="4">
        <v>6920</v>
      </c>
      <c r="F6094">
        <f t="shared" si="190"/>
        <v>4</v>
      </c>
      <c r="G6094" s="6">
        <f t="shared" si="191"/>
        <v>1.7099397688077311</v>
      </c>
      <c r="H6094" s="4">
        <f>E6094*G6094*Inputs!$B$4/SUMPRODUCT($E$5:$E$6785,$G$5:$G$6785)</f>
        <v>5465.7381287718508</v>
      </c>
    </row>
    <row r="6095" spans="1:8" x14ac:dyDescent="0.2">
      <c r="A6095" s="167" t="s">
        <v>10951</v>
      </c>
      <c r="B6095" s="163" t="s">
        <v>2065</v>
      </c>
      <c r="C6095" s="164" t="s">
        <v>2066</v>
      </c>
      <c r="D6095">
        <v>57</v>
      </c>
      <c r="E6095" s="4">
        <v>9847</v>
      </c>
      <c r="F6095">
        <f t="shared" si="190"/>
        <v>1</v>
      </c>
      <c r="G6095" s="6">
        <f t="shared" si="191"/>
        <v>1</v>
      </c>
      <c r="H6095" s="4">
        <f>E6095*G6095*Inputs!$B$4/SUMPRODUCT($E$5:$E$6785,$G$5:$G$6785)</f>
        <v>4548.4754046145645</v>
      </c>
    </row>
    <row r="6096" spans="1:8" x14ac:dyDescent="0.2">
      <c r="A6096" s="167" t="s">
        <v>10951</v>
      </c>
      <c r="B6096" s="163" t="s">
        <v>11019</v>
      </c>
      <c r="C6096" s="164" t="s">
        <v>5599</v>
      </c>
      <c r="D6096">
        <v>70.599999999999994</v>
      </c>
      <c r="E6096" s="4">
        <v>6067</v>
      </c>
      <c r="F6096">
        <f t="shared" si="190"/>
        <v>2</v>
      </c>
      <c r="G6096" s="6">
        <f t="shared" si="191"/>
        <v>1.195804741189294</v>
      </c>
      <c r="H6096" s="4">
        <f>E6096*G6096*Inputs!$B$4/SUMPRODUCT($E$5:$E$6785,$G$5:$G$6785)</f>
        <v>3351.167832897871</v>
      </c>
    </row>
    <row r="6097" spans="1:8" x14ac:dyDescent="0.2">
      <c r="A6097" s="167" t="s">
        <v>10951</v>
      </c>
      <c r="B6097" s="163" t="s">
        <v>5600</v>
      </c>
      <c r="C6097" s="164" t="s">
        <v>5601</v>
      </c>
      <c r="D6097">
        <v>74.5</v>
      </c>
      <c r="E6097" s="4">
        <v>8197</v>
      </c>
      <c r="F6097">
        <f t="shared" si="190"/>
        <v>3</v>
      </c>
      <c r="G6097" s="6">
        <f t="shared" si="191"/>
        <v>1.4299489790507947</v>
      </c>
      <c r="H6097" s="4">
        <f>E6097*G6097*Inputs!$B$4/SUMPRODUCT($E$5:$E$6785,$G$5:$G$6785)</f>
        <v>5414.2385881446153</v>
      </c>
    </row>
    <row r="6098" spans="1:8" x14ac:dyDescent="0.2">
      <c r="A6098" s="167" t="s">
        <v>10951</v>
      </c>
      <c r="B6098" s="163" t="s">
        <v>5602</v>
      </c>
      <c r="C6098" s="164" t="s">
        <v>5603</v>
      </c>
      <c r="D6098">
        <v>68.8</v>
      </c>
      <c r="E6098" s="4">
        <v>5248</v>
      </c>
      <c r="F6098">
        <f t="shared" si="190"/>
        <v>2</v>
      </c>
      <c r="G6098" s="6">
        <f t="shared" si="191"/>
        <v>1.195804741189294</v>
      </c>
      <c r="H6098" s="4">
        <f>E6098*G6098*Inputs!$B$4/SUMPRODUCT($E$5:$E$6785,$G$5:$G$6785)</f>
        <v>2898.7850316545291</v>
      </c>
    </row>
    <row r="6099" spans="1:8" x14ac:dyDescent="0.2">
      <c r="A6099" s="167" t="s">
        <v>10951</v>
      </c>
      <c r="B6099" s="163" t="s">
        <v>5604</v>
      </c>
      <c r="C6099" s="164" t="s">
        <v>5605</v>
      </c>
      <c r="D6099">
        <v>74.8</v>
      </c>
      <c r="E6099" s="4">
        <v>7671</v>
      </c>
      <c r="F6099">
        <f t="shared" si="190"/>
        <v>3</v>
      </c>
      <c r="G6099" s="6">
        <f t="shared" si="191"/>
        <v>1.4299489790507947</v>
      </c>
      <c r="H6099" s="4">
        <f>E6099*G6099*Inputs!$B$4/SUMPRODUCT($E$5:$E$6785,$G$5:$G$6785)</f>
        <v>5066.8078821102044</v>
      </c>
    </row>
    <row r="6100" spans="1:8" x14ac:dyDescent="0.2">
      <c r="A6100" s="167" t="s">
        <v>10951</v>
      </c>
      <c r="B6100" s="163" t="s">
        <v>5606</v>
      </c>
      <c r="C6100" s="164" t="s">
        <v>5607</v>
      </c>
      <c r="D6100">
        <v>98.7</v>
      </c>
      <c r="E6100" s="4">
        <v>6618</v>
      </c>
      <c r="F6100">
        <f t="shared" si="190"/>
        <v>4</v>
      </c>
      <c r="G6100" s="6">
        <f t="shared" si="191"/>
        <v>1.7099397688077311</v>
      </c>
      <c r="H6100" s="4">
        <f>E6100*G6100*Inputs!$B$4/SUMPRODUCT($E$5:$E$6785,$G$5:$G$6785)</f>
        <v>5227.2044705508824</v>
      </c>
    </row>
    <row r="6101" spans="1:8" x14ac:dyDescent="0.2">
      <c r="A6101" s="167" t="s">
        <v>10951</v>
      </c>
      <c r="B6101" s="163" t="s">
        <v>9996</v>
      </c>
      <c r="C6101" s="164" t="s">
        <v>9997</v>
      </c>
      <c r="D6101">
        <v>92.1</v>
      </c>
      <c r="E6101" s="4">
        <v>6495</v>
      </c>
      <c r="F6101">
        <f t="shared" si="190"/>
        <v>4</v>
      </c>
      <c r="G6101" s="6">
        <f t="shared" si="191"/>
        <v>1.7099397688077311</v>
      </c>
      <c r="H6101" s="4">
        <f>E6101*G6101*Inputs!$B$4/SUMPRODUCT($E$5:$E$6785,$G$5:$G$6785)</f>
        <v>5130.0533448516144</v>
      </c>
    </row>
    <row r="6102" spans="1:8" x14ac:dyDescent="0.2">
      <c r="A6102" s="167" t="s">
        <v>10951</v>
      </c>
      <c r="B6102" s="163" t="s">
        <v>9998</v>
      </c>
      <c r="C6102" s="164" t="s">
        <v>9999</v>
      </c>
      <c r="D6102">
        <v>77.2</v>
      </c>
      <c r="E6102" s="4">
        <v>7214</v>
      </c>
      <c r="F6102">
        <f t="shared" si="190"/>
        <v>3</v>
      </c>
      <c r="G6102" s="6">
        <f t="shared" si="191"/>
        <v>1.4299489790507947</v>
      </c>
      <c r="H6102" s="4">
        <f>E6102*G6102*Inputs!$B$4/SUMPRODUCT($E$5:$E$6785,$G$5:$G$6785)</f>
        <v>4764.9526869434249</v>
      </c>
    </row>
    <row r="6103" spans="1:8" x14ac:dyDescent="0.2">
      <c r="A6103" s="167" t="s">
        <v>10951</v>
      </c>
      <c r="B6103" s="163" t="s">
        <v>10000</v>
      </c>
      <c r="C6103" s="164" t="s">
        <v>10001</v>
      </c>
      <c r="D6103">
        <v>57.5</v>
      </c>
      <c r="E6103" s="4">
        <v>7051</v>
      </c>
      <c r="F6103">
        <f t="shared" si="190"/>
        <v>1</v>
      </c>
      <c r="G6103" s="6">
        <f t="shared" si="191"/>
        <v>1</v>
      </c>
      <c r="H6103" s="4">
        <f>E6103*G6103*Inputs!$B$4/SUMPRODUCT($E$5:$E$6785,$G$5:$G$6785)</f>
        <v>3256.9615190349646</v>
      </c>
    </row>
    <row r="6104" spans="1:8" x14ac:dyDescent="0.2">
      <c r="A6104" s="167" t="s">
        <v>10951</v>
      </c>
      <c r="B6104" s="163" t="s">
        <v>10002</v>
      </c>
      <c r="C6104" s="164" t="s">
        <v>10003</v>
      </c>
      <c r="D6104">
        <v>83.9</v>
      </c>
      <c r="E6104" s="4">
        <v>7683</v>
      </c>
      <c r="F6104">
        <f t="shared" si="190"/>
        <v>3</v>
      </c>
      <c r="G6104" s="6">
        <f t="shared" si="191"/>
        <v>1.4299489790507947</v>
      </c>
      <c r="H6104" s="4">
        <f>E6104*G6104*Inputs!$B$4/SUMPRODUCT($E$5:$E$6785,$G$5:$G$6785)</f>
        <v>5074.7340579132706</v>
      </c>
    </row>
    <row r="6105" spans="1:8" x14ac:dyDescent="0.2">
      <c r="A6105" s="167" t="s">
        <v>10951</v>
      </c>
      <c r="B6105" s="163" t="s">
        <v>10004</v>
      </c>
      <c r="C6105" s="164" t="s">
        <v>10005</v>
      </c>
      <c r="D6105">
        <v>71.400000000000006</v>
      </c>
      <c r="E6105" s="4">
        <v>5367</v>
      </c>
      <c r="F6105">
        <f t="shared" si="190"/>
        <v>2</v>
      </c>
      <c r="G6105" s="6">
        <f t="shared" si="191"/>
        <v>1.195804741189294</v>
      </c>
      <c r="H6105" s="4">
        <f>E6105*G6105*Inputs!$B$4/SUMPRODUCT($E$5:$E$6785,$G$5:$G$6785)</f>
        <v>2964.51586602322</v>
      </c>
    </row>
    <row r="6106" spans="1:8" x14ac:dyDescent="0.2">
      <c r="A6106" s="167" t="s">
        <v>10951</v>
      </c>
      <c r="B6106" s="163" t="s">
        <v>10006</v>
      </c>
      <c r="C6106" s="164" t="s">
        <v>10007</v>
      </c>
      <c r="D6106">
        <v>118.7</v>
      </c>
      <c r="E6106" s="4">
        <v>7149</v>
      </c>
      <c r="F6106">
        <f t="shared" si="190"/>
        <v>6</v>
      </c>
      <c r="G6106" s="6">
        <f t="shared" si="191"/>
        <v>2.4451266266449672</v>
      </c>
      <c r="H6106" s="4">
        <f>E6106*G6106*Inputs!$B$4/SUMPRODUCT($E$5:$E$6785,$G$5:$G$6785)</f>
        <v>8074.3684784489333</v>
      </c>
    </row>
    <row r="6107" spans="1:8" x14ac:dyDescent="0.2">
      <c r="A6107" s="167" t="s">
        <v>10951</v>
      </c>
      <c r="B6107" s="163" t="s">
        <v>10008</v>
      </c>
      <c r="C6107" s="164" t="s">
        <v>10009</v>
      </c>
      <c r="D6107">
        <v>60.1</v>
      </c>
      <c r="E6107" s="4">
        <v>7227</v>
      </c>
      <c r="F6107">
        <f t="shared" si="190"/>
        <v>1</v>
      </c>
      <c r="G6107" s="6">
        <f t="shared" si="191"/>
        <v>1</v>
      </c>
      <c r="H6107" s="4">
        <f>E6107*G6107*Inputs!$B$4/SUMPRODUCT($E$5:$E$6785,$G$5:$G$6785)</f>
        <v>3338.258530430533</v>
      </c>
    </row>
    <row r="6108" spans="1:8" x14ac:dyDescent="0.2">
      <c r="A6108" s="167" t="s">
        <v>10951</v>
      </c>
      <c r="B6108" s="163" t="s">
        <v>10010</v>
      </c>
      <c r="C6108" s="164" t="s">
        <v>12945</v>
      </c>
      <c r="D6108">
        <v>91.9</v>
      </c>
      <c r="E6108" s="4">
        <v>7511</v>
      </c>
      <c r="F6108">
        <f t="shared" si="190"/>
        <v>4</v>
      </c>
      <c r="G6108" s="6">
        <f t="shared" si="191"/>
        <v>1.7099397688077311</v>
      </c>
      <c r="H6108" s="4">
        <f>E6108*G6108*Inputs!$B$4/SUMPRODUCT($E$5:$E$6785,$G$5:$G$6785)</f>
        <v>5932.5374400585797</v>
      </c>
    </row>
    <row r="6109" spans="1:8" x14ac:dyDescent="0.2">
      <c r="A6109" s="167" t="s">
        <v>10951</v>
      </c>
      <c r="B6109" s="163" t="s">
        <v>12946</v>
      </c>
      <c r="C6109" s="164" t="s">
        <v>12947</v>
      </c>
      <c r="D6109">
        <v>98.1</v>
      </c>
      <c r="E6109" s="4">
        <v>9915</v>
      </c>
      <c r="F6109">
        <f t="shared" si="190"/>
        <v>4</v>
      </c>
      <c r="G6109" s="6">
        <f t="shared" si="191"/>
        <v>1.7099397688077311</v>
      </c>
      <c r="H6109" s="4">
        <f>E6109*G6109*Inputs!$B$4/SUMPRODUCT($E$5:$E$6785,$G$5:$G$6785)</f>
        <v>7831.3285472215175</v>
      </c>
    </row>
    <row r="6110" spans="1:8" x14ac:dyDescent="0.2">
      <c r="A6110" s="167" t="s">
        <v>10951</v>
      </c>
      <c r="B6110" s="163" t="s">
        <v>12948</v>
      </c>
      <c r="C6110" s="164" t="s">
        <v>12949</v>
      </c>
      <c r="D6110">
        <v>109.3</v>
      </c>
      <c r="E6110" s="4">
        <v>7380</v>
      </c>
      <c r="F6110">
        <f t="shared" si="190"/>
        <v>5</v>
      </c>
      <c r="G6110" s="6">
        <f t="shared" si="191"/>
        <v>2.0447540826884101</v>
      </c>
      <c r="H6110" s="4">
        <f>E6110*G6110*Inputs!$B$4/SUMPRODUCT($E$5:$E$6785,$G$5:$G$6785)</f>
        <v>6970.4266033837366</v>
      </c>
    </row>
    <row r="6111" spans="1:8" x14ac:dyDescent="0.2">
      <c r="A6111" s="167" t="s">
        <v>10951</v>
      </c>
      <c r="B6111" s="163" t="s">
        <v>12950</v>
      </c>
      <c r="C6111" s="164" t="s">
        <v>12951</v>
      </c>
      <c r="D6111">
        <v>132.19999999999999</v>
      </c>
      <c r="E6111" s="4">
        <v>8346</v>
      </c>
      <c r="F6111">
        <f t="shared" si="190"/>
        <v>7</v>
      </c>
      <c r="G6111" s="6">
        <f t="shared" si="191"/>
        <v>2.9238940129502371</v>
      </c>
      <c r="H6111" s="4">
        <f>E6111*G6111*Inputs!$B$4/SUMPRODUCT($E$5:$E$6785,$G$5:$G$6785)</f>
        <v>11272.024371897882</v>
      </c>
    </row>
    <row r="6112" spans="1:8" x14ac:dyDescent="0.2">
      <c r="A6112" s="167" t="s">
        <v>10951</v>
      </c>
      <c r="B6112" s="163" t="s">
        <v>12952</v>
      </c>
      <c r="C6112" s="164" t="s">
        <v>12953</v>
      </c>
      <c r="D6112">
        <v>92.1</v>
      </c>
      <c r="E6112" s="4">
        <v>8173</v>
      </c>
      <c r="F6112">
        <f t="shared" si="190"/>
        <v>4</v>
      </c>
      <c r="G6112" s="6">
        <f t="shared" si="191"/>
        <v>1.7099397688077311</v>
      </c>
      <c r="H6112" s="4">
        <f>E6112*G6112*Inputs!$B$4/SUMPRODUCT($E$5:$E$6785,$G$5:$G$6785)</f>
        <v>6455.4158564237478</v>
      </c>
    </row>
    <row r="6113" spans="1:8" x14ac:dyDescent="0.2">
      <c r="A6113" s="167" t="s">
        <v>10951</v>
      </c>
      <c r="B6113" s="163" t="s">
        <v>12954</v>
      </c>
      <c r="C6113" s="164" t="s">
        <v>12955</v>
      </c>
      <c r="D6113">
        <v>67.5</v>
      </c>
      <c r="E6113" s="4">
        <v>7820</v>
      </c>
      <c r="F6113">
        <f t="shared" si="190"/>
        <v>2</v>
      </c>
      <c r="G6113" s="6">
        <f t="shared" si="191"/>
        <v>1.195804741189294</v>
      </c>
      <c r="H6113" s="4">
        <f>E6113*G6113*Inputs!$B$4/SUMPRODUCT($E$5:$E$6785,$G$5:$G$6785)</f>
        <v>4319.4548299425342</v>
      </c>
    </row>
    <row r="6114" spans="1:8" x14ac:dyDescent="0.2">
      <c r="A6114" s="167" t="s">
        <v>10951</v>
      </c>
      <c r="B6114" s="163" t="s">
        <v>12956</v>
      </c>
      <c r="C6114" s="164" t="s">
        <v>12957</v>
      </c>
      <c r="D6114">
        <v>113.4</v>
      </c>
      <c r="E6114" s="4">
        <v>7852</v>
      </c>
      <c r="F6114">
        <f t="shared" si="190"/>
        <v>6</v>
      </c>
      <c r="G6114" s="6">
        <f t="shared" si="191"/>
        <v>2.4451266266449672</v>
      </c>
      <c r="H6114" s="4">
        <f>E6114*G6114*Inputs!$B$4/SUMPRODUCT($E$5:$E$6785,$G$5:$G$6785)</f>
        <v>8868.3649871004363</v>
      </c>
    </row>
    <row r="6115" spans="1:8" x14ac:dyDescent="0.2">
      <c r="A6115" s="167" t="s">
        <v>10951</v>
      </c>
      <c r="B6115" s="163" t="s">
        <v>12958</v>
      </c>
      <c r="C6115" s="164" t="s">
        <v>12959</v>
      </c>
      <c r="D6115">
        <v>80.400000000000006</v>
      </c>
      <c r="E6115" s="4">
        <v>10113</v>
      </c>
      <c r="F6115">
        <f t="shared" si="190"/>
        <v>3</v>
      </c>
      <c r="G6115" s="6">
        <f t="shared" si="191"/>
        <v>1.4299489790507947</v>
      </c>
      <c r="H6115" s="4">
        <f>E6115*G6115*Inputs!$B$4/SUMPRODUCT($E$5:$E$6785,$G$5:$G$6785)</f>
        <v>6679.7846580342184</v>
      </c>
    </row>
    <row r="6116" spans="1:8" x14ac:dyDescent="0.2">
      <c r="A6116" s="167" t="s">
        <v>10951</v>
      </c>
      <c r="B6116" s="163" t="s">
        <v>12960</v>
      </c>
      <c r="C6116" s="164" t="s">
        <v>12961</v>
      </c>
      <c r="D6116">
        <v>67.400000000000006</v>
      </c>
      <c r="E6116" s="4">
        <v>7792</v>
      </c>
      <c r="F6116">
        <f t="shared" si="190"/>
        <v>2</v>
      </c>
      <c r="G6116" s="6">
        <f t="shared" si="191"/>
        <v>1.195804741189294</v>
      </c>
      <c r="H6116" s="4">
        <f>E6116*G6116*Inputs!$B$4/SUMPRODUCT($E$5:$E$6785,$G$5:$G$6785)</f>
        <v>4303.9887512675477</v>
      </c>
    </row>
    <row r="6117" spans="1:8" x14ac:dyDescent="0.2">
      <c r="A6117" s="167" t="s">
        <v>10951</v>
      </c>
      <c r="B6117" s="163" t="s">
        <v>12962</v>
      </c>
      <c r="C6117" s="164" t="s">
        <v>12963</v>
      </c>
      <c r="D6117">
        <v>93.1</v>
      </c>
      <c r="E6117" s="4">
        <v>7420</v>
      </c>
      <c r="F6117">
        <f t="shared" si="190"/>
        <v>4</v>
      </c>
      <c r="G6117" s="6">
        <f t="shared" si="191"/>
        <v>1.7099397688077311</v>
      </c>
      <c r="H6117" s="4">
        <f>E6117*G6117*Inputs!$B$4/SUMPRODUCT($E$5:$E$6785,$G$5:$G$6785)</f>
        <v>5860.6614039721298</v>
      </c>
    </row>
    <row r="6118" spans="1:8" x14ac:dyDescent="0.2">
      <c r="A6118" s="167" t="s">
        <v>10951</v>
      </c>
      <c r="B6118" s="163" t="s">
        <v>12964</v>
      </c>
      <c r="C6118" s="164" t="s">
        <v>12965</v>
      </c>
      <c r="D6118">
        <v>73.900000000000006</v>
      </c>
      <c r="E6118" s="4">
        <v>6855</v>
      </c>
      <c r="F6118">
        <f t="shared" si="190"/>
        <v>2</v>
      </c>
      <c r="G6118" s="6">
        <f t="shared" si="191"/>
        <v>1.195804741189294</v>
      </c>
      <c r="H6118" s="4">
        <f>E6118*G6118*Inputs!$B$4/SUMPRODUCT($E$5:$E$6785,$G$5:$G$6785)</f>
        <v>3786.4274756081936</v>
      </c>
    </row>
    <row r="6119" spans="1:8" x14ac:dyDescent="0.2">
      <c r="A6119" s="167" t="s">
        <v>10951</v>
      </c>
      <c r="B6119" s="163" t="s">
        <v>12966</v>
      </c>
      <c r="C6119" s="164" t="s">
        <v>12967</v>
      </c>
      <c r="D6119">
        <v>98</v>
      </c>
      <c r="E6119" s="4">
        <v>7416</v>
      </c>
      <c r="F6119">
        <f t="shared" si="190"/>
        <v>4</v>
      </c>
      <c r="G6119" s="6">
        <f t="shared" si="191"/>
        <v>1.7099397688077311</v>
      </c>
      <c r="H6119" s="4">
        <f>E6119*G6119*Inputs!$B$4/SUMPRODUCT($E$5:$E$6785,$G$5:$G$6785)</f>
        <v>5857.5020177705273</v>
      </c>
    </row>
    <row r="6120" spans="1:8" x14ac:dyDescent="0.2">
      <c r="A6120" s="167" t="s">
        <v>10951</v>
      </c>
      <c r="B6120" s="163" t="s">
        <v>12968</v>
      </c>
      <c r="C6120" s="164" t="s">
        <v>12969</v>
      </c>
      <c r="D6120">
        <v>78.8</v>
      </c>
      <c r="E6120" s="4">
        <v>7857</v>
      </c>
      <c r="F6120">
        <f t="shared" si="190"/>
        <v>3</v>
      </c>
      <c r="G6120" s="6">
        <f t="shared" si="191"/>
        <v>1.4299489790507947</v>
      </c>
      <c r="H6120" s="4">
        <f>E6120*G6120*Inputs!$B$4/SUMPRODUCT($E$5:$E$6785,$G$5:$G$6785)</f>
        <v>5189.6636070577333</v>
      </c>
    </row>
    <row r="6121" spans="1:8" x14ac:dyDescent="0.2">
      <c r="A6121" s="167" t="s">
        <v>10951</v>
      </c>
      <c r="B6121" s="163" t="s">
        <v>12970</v>
      </c>
      <c r="C6121" s="164" t="s">
        <v>12971</v>
      </c>
      <c r="D6121">
        <v>58.9</v>
      </c>
      <c r="E6121" s="4">
        <v>5816</v>
      </c>
      <c r="F6121">
        <f t="shared" si="190"/>
        <v>1</v>
      </c>
      <c r="G6121" s="6">
        <f t="shared" si="191"/>
        <v>1</v>
      </c>
      <c r="H6121" s="4">
        <f>E6121*G6121*Inputs!$B$4/SUMPRODUCT($E$5:$E$6785,$G$5:$G$6785)</f>
        <v>2686.4966947535604</v>
      </c>
    </row>
    <row r="6122" spans="1:8" x14ac:dyDescent="0.2">
      <c r="A6122" s="167" t="s">
        <v>12974</v>
      </c>
      <c r="B6122" s="163" t="s">
        <v>12972</v>
      </c>
      <c r="C6122" s="164" t="s">
        <v>12973</v>
      </c>
      <c r="D6122">
        <v>87.9</v>
      </c>
      <c r="E6122" s="4">
        <v>7183</v>
      </c>
      <c r="F6122">
        <f t="shared" si="190"/>
        <v>4</v>
      </c>
      <c r="G6122" s="6">
        <f t="shared" si="191"/>
        <v>1.7099397688077311</v>
      </c>
      <c r="H6122" s="4">
        <f>E6122*G6122*Inputs!$B$4/SUMPRODUCT($E$5:$E$6785,$G$5:$G$6785)</f>
        <v>5673.4677715271973</v>
      </c>
    </row>
    <row r="6123" spans="1:8" x14ac:dyDescent="0.2">
      <c r="A6123" s="167" t="s">
        <v>12974</v>
      </c>
      <c r="B6123" s="163" t="s">
        <v>12975</v>
      </c>
      <c r="C6123" s="164" t="s">
        <v>12976</v>
      </c>
      <c r="D6123">
        <v>144.80000000000001</v>
      </c>
      <c r="E6123" s="4">
        <v>8140</v>
      </c>
      <c r="F6123">
        <f t="shared" si="190"/>
        <v>8</v>
      </c>
      <c r="G6123" s="6">
        <f t="shared" si="191"/>
        <v>3.4964063234208851</v>
      </c>
      <c r="H6123" s="4">
        <f>E6123*G6123*Inputs!$B$4/SUMPRODUCT($E$5:$E$6785,$G$5:$G$6785)</f>
        <v>13146.441543239207</v>
      </c>
    </row>
    <row r="6124" spans="1:8" x14ac:dyDescent="0.2">
      <c r="A6124" s="167" t="s">
        <v>12974</v>
      </c>
      <c r="B6124" s="163" t="s">
        <v>12977</v>
      </c>
      <c r="C6124" s="164" t="s">
        <v>12978</v>
      </c>
      <c r="D6124">
        <v>108.7</v>
      </c>
      <c r="E6124" s="4">
        <v>8735</v>
      </c>
      <c r="F6124">
        <f t="shared" si="190"/>
        <v>5</v>
      </c>
      <c r="G6124" s="6">
        <f t="shared" si="191"/>
        <v>2.0447540826884101</v>
      </c>
      <c r="H6124" s="4">
        <f>E6124*G6124*Inputs!$B$4/SUMPRODUCT($E$5:$E$6785,$G$5:$G$6785)</f>
        <v>8250.2271518369835</v>
      </c>
    </row>
    <row r="6125" spans="1:8" x14ac:dyDescent="0.2">
      <c r="A6125" s="167" t="s">
        <v>12974</v>
      </c>
      <c r="B6125" s="163" t="s">
        <v>12979</v>
      </c>
      <c r="C6125" s="164" t="s">
        <v>12980</v>
      </c>
      <c r="D6125">
        <v>105.3</v>
      </c>
      <c r="E6125" s="4">
        <v>5504</v>
      </c>
      <c r="F6125">
        <f t="shared" si="190"/>
        <v>5</v>
      </c>
      <c r="G6125" s="6">
        <f t="shared" si="191"/>
        <v>2.0447540826884101</v>
      </c>
      <c r="H6125" s="4">
        <f>E6125*G6125*Inputs!$B$4/SUMPRODUCT($E$5:$E$6785,$G$5:$G$6785)</f>
        <v>5198.5403827945911</v>
      </c>
    </row>
    <row r="6126" spans="1:8" x14ac:dyDescent="0.2">
      <c r="A6126" s="167" t="s">
        <v>12974</v>
      </c>
      <c r="B6126" s="163" t="s">
        <v>12981</v>
      </c>
      <c r="C6126" s="164" t="s">
        <v>12982</v>
      </c>
      <c r="D6126">
        <v>119.4</v>
      </c>
      <c r="E6126" s="4">
        <v>6071</v>
      </c>
      <c r="F6126">
        <f t="shared" si="190"/>
        <v>6</v>
      </c>
      <c r="G6126" s="6">
        <f t="shared" si="191"/>
        <v>2.4451266266449672</v>
      </c>
      <c r="H6126" s="4">
        <f>E6126*G6126*Inputs!$B$4/SUMPRODUCT($E$5:$E$6785,$G$5:$G$6785)</f>
        <v>6856.831869165404</v>
      </c>
    </row>
    <row r="6127" spans="1:8" x14ac:dyDescent="0.2">
      <c r="A6127" s="167" t="s">
        <v>12974</v>
      </c>
      <c r="B6127" s="163" t="s">
        <v>12983</v>
      </c>
      <c r="C6127" s="164" t="s">
        <v>12984</v>
      </c>
      <c r="D6127">
        <v>111.1</v>
      </c>
      <c r="E6127" s="4">
        <v>6738</v>
      </c>
      <c r="F6127">
        <f t="shared" si="190"/>
        <v>5</v>
      </c>
      <c r="G6127" s="6">
        <f t="shared" si="191"/>
        <v>2.0447540826884101</v>
      </c>
      <c r="H6127" s="4">
        <f>E6127*G6127*Inputs!$B$4/SUMPRODUCT($E$5:$E$6785,$G$5:$G$6785)</f>
        <v>6364.0561590243387</v>
      </c>
    </row>
    <row r="6128" spans="1:8" x14ac:dyDescent="0.2">
      <c r="A6128" s="167" t="s">
        <v>12974</v>
      </c>
      <c r="B6128" s="163" t="s">
        <v>12985</v>
      </c>
      <c r="C6128" s="164" t="s">
        <v>12986</v>
      </c>
      <c r="D6128">
        <v>144.9</v>
      </c>
      <c r="E6128" s="4">
        <v>7159</v>
      </c>
      <c r="F6128">
        <f t="shared" si="190"/>
        <v>8</v>
      </c>
      <c r="G6128" s="6">
        <f t="shared" si="191"/>
        <v>3.4964063234208851</v>
      </c>
      <c r="H6128" s="4">
        <f>E6128*G6128*Inputs!$B$4/SUMPRODUCT($E$5:$E$6785,$G$5:$G$6785)</f>
        <v>11562.085381824261</v>
      </c>
    </row>
    <row r="6129" spans="1:8" x14ac:dyDescent="0.2">
      <c r="A6129" s="167" t="s">
        <v>12974</v>
      </c>
      <c r="B6129" s="163" t="s">
        <v>12987</v>
      </c>
      <c r="C6129" s="164" t="s">
        <v>12988</v>
      </c>
      <c r="D6129">
        <v>116</v>
      </c>
      <c r="E6129" s="4">
        <v>7211</v>
      </c>
      <c r="F6129">
        <f t="shared" si="190"/>
        <v>6</v>
      </c>
      <c r="G6129" s="6">
        <f t="shared" si="191"/>
        <v>2.4451266266449672</v>
      </c>
      <c r="H6129" s="4">
        <f>E6129*G6129*Inputs!$B$4/SUMPRODUCT($E$5:$E$6785,$G$5:$G$6785)</f>
        <v>8144.3937750867608</v>
      </c>
    </row>
    <row r="6130" spans="1:8" x14ac:dyDescent="0.2">
      <c r="A6130" s="167" t="s">
        <v>12974</v>
      </c>
      <c r="B6130" s="163" t="s">
        <v>12989</v>
      </c>
      <c r="C6130" s="164" t="s">
        <v>12990</v>
      </c>
      <c r="D6130">
        <v>112.4</v>
      </c>
      <c r="E6130" s="4">
        <v>8241</v>
      </c>
      <c r="F6130">
        <f t="shared" si="190"/>
        <v>6</v>
      </c>
      <c r="G6130" s="6">
        <f t="shared" si="191"/>
        <v>2.4451266266449672</v>
      </c>
      <c r="H6130" s="4">
        <f>E6130*G6130*Inputs!$B$4/SUMPRODUCT($E$5:$E$6785,$G$5:$G$6785)</f>
        <v>9307.71725148939</v>
      </c>
    </row>
    <row r="6131" spans="1:8" x14ac:dyDescent="0.2">
      <c r="A6131" s="167" t="s">
        <v>12974</v>
      </c>
      <c r="B6131" s="163" t="s">
        <v>12991</v>
      </c>
      <c r="C6131" s="164" t="s">
        <v>12992</v>
      </c>
      <c r="D6131">
        <v>85.2</v>
      </c>
      <c r="E6131" s="4">
        <v>7355</v>
      </c>
      <c r="F6131">
        <f t="shared" si="190"/>
        <v>3</v>
      </c>
      <c r="G6131" s="6">
        <f t="shared" si="191"/>
        <v>1.4299489790507947</v>
      </c>
      <c r="H6131" s="4">
        <f>E6131*G6131*Inputs!$B$4/SUMPRODUCT($E$5:$E$6785,$G$5:$G$6785)</f>
        <v>4858.0852526294548</v>
      </c>
    </row>
    <row r="6132" spans="1:8" x14ac:dyDescent="0.2">
      <c r="A6132" s="167" t="s">
        <v>12974</v>
      </c>
      <c r="B6132" s="163" t="s">
        <v>12993</v>
      </c>
      <c r="C6132" s="164" t="s">
        <v>12994</v>
      </c>
      <c r="D6132">
        <v>94.1</v>
      </c>
      <c r="E6132" s="4">
        <v>8028</v>
      </c>
      <c r="F6132">
        <f t="shared" si="190"/>
        <v>4</v>
      </c>
      <c r="G6132" s="6">
        <f t="shared" si="191"/>
        <v>1.7099397688077311</v>
      </c>
      <c r="H6132" s="4">
        <f>E6132*G6132*Inputs!$B$4/SUMPRODUCT($E$5:$E$6785,$G$5:$G$6785)</f>
        <v>6340.8881066156673</v>
      </c>
    </row>
    <row r="6133" spans="1:8" x14ac:dyDescent="0.2">
      <c r="A6133" s="167" t="s">
        <v>12974</v>
      </c>
      <c r="B6133" s="163" t="s">
        <v>12995</v>
      </c>
      <c r="C6133" s="164" t="s">
        <v>12996</v>
      </c>
      <c r="D6133">
        <v>116.4</v>
      </c>
      <c r="E6133" s="4">
        <v>7192</v>
      </c>
      <c r="F6133">
        <f t="shared" si="190"/>
        <v>6</v>
      </c>
      <c r="G6133" s="6">
        <f t="shared" si="191"/>
        <v>2.4451266266449672</v>
      </c>
      <c r="H6133" s="4">
        <f>E6133*G6133*Inputs!$B$4/SUMPRODUCT($E$5:$E$6785,$G$5:$G$6785)</f>
        <v>8122.9344099880718</v>
      </c>
    </row>
    <row r="6134" spans="1:8" x14ac:dyDescent="0.2">
      <c r="A6134" s="167" t="s">
        <v>12974</v>
      </c>
      <c r="B6134" s="163" t="s">
        <v>12997</v>
      </c>
      <c r="C6134" s="164" t="s">
        <v>12998</v>
      </c>
      <c r="D6134">
        <v>122.9</v>
      </c>
      <c r="E6134" s="4">
        <v>7117</v>
      </c>
      <c r="F6134">
        <f t="shared" si="190"/>
        <v>6</v>
      </c>
      <c r="G6134" s="6">
        <f t="shared" si="191"/>
        <v>2.4451266266449672</v>
      </c>
      <c r="H6134" s="4">
        <f>E6134*G6134*Inputs!$B$4/SUMPRODUCT($E$5:$E$6785,$G$5:$G$6785)</f>
        <v>8038.2263898616666</v>
      </c>
    </row>
    <row r="6135" spans="1:8" x14ac:dyDescent="0.2">
      <c r="A6135" s="167" t="s">
        <v>12974</v>
      </c>
      <c r="B6135" s="163" t="s">
        <v>12999</v>
      </c>
      <c r="C6135" s="164" t="s">
        <v>13000</v>
      </c>
      <c r="D6135">
        <v>82.1</v>
      </c>
      <c r="E6135" s="4">
        <v>7535</v>
      </c>
      <c r="F6135">
        <f t="shared" si="190"/>
        <v>3</v>
      </c>
      <c r="G6135" s="6">
        <f t="shared" si="191"/>
        <v>1.4299489790507947</v>
      </c>
      <c r="H6135" s="4">
        <f>E6135*G6135*Inputs!$B$4/SUMPRODUCT($E$5:$E$6785,$G$5:$G$6785)</f>
        <v>4976.9778896754515</v>
      </c>
    </row>
    <row r="6136" spans="1:8" x14ac:dyDescent="0.2">
      <c r="A6136" s="167" t="s">
        <v>12974</v>
      </c>
      <c r="B6136" s="163" t="s">
        <v>13001</v>
      </c>
      <c r="C6136" s="164" t="s">
        <v>13002</v>
      </c>
      <c r="D6136">
        <v>115.6</v>
      </c>
      <c r="E6136" s="4">
        <v>5937</v>
      </c>
      <c r="F6136">
        <f t="shared" si="190"/>
        <v>6</v>
      </c>
      <c r="G6136" s="6">
        <f t="shared" si="191"/>
        <v>2.4451266266449672</v>
      </c>
      <c r="H6136" s="4">
        <f>E6136*G6136*Inputs!$B$4/SUMPRODUCT($E$5:$E$6785,$G$5:$G$6785)</f>
        <v>6705.4868732062268</v>
      </c>
    </row>
    <row r="6137" spans="1:8" x14ac:dyDescent="0.2">
      <c r="A6137" s="167" t="s">
        <v>12974</v>
      </c>
      <c r="B6137" s="163" t="s">
        <v>13003</v>
      </c>
      <c r="C6137" s="164" t="s">
        <v>13004</v>
      </c>
      <c r="D6137">
        <v>108.3</v>
      </c>
      <c r="E6137" s="4">
        <v>6846</v>
      </c>
      <c r="F6137">
        <f t="shared" si="190"/>
        <v>5</v>
      </c>
      <c r="G6137" s="6">
        <f t="shared" si="191"/>
        <v>2.0447540826884101</v>
      </c>
      <c r="H6137" s="4">
        <f>E6137*G6137*Inputs!$B$4/SUMPRODUCT($E$5:$E$6785,$G$5:$G$6785)</f>
        <v>6466.0624020006853</v>
      </c>
    </row>
    <row r="6138" spans="1:8" x14ac:dyDescent="0.2">
      <c r="A6138" s="167" t="s">
        <v>12974</v>
      </c>
      <c r="B6138" s="163" t="s">
        <v>13005</v>
      </c>
      <c r="C6138" s="164" t="s">
        <v>13006</v>
      </c>
      <c r="D6138">
        <v>74.900000000000006</v>
      </c>
      <c r="E6138" s="4">
        <v>8869</v>
      </c>
      <c r="F6138">
        <f t="shared" si="190"/>
        <v>3</v>
      </c>
      <c r="G6138" s="6">
        <f t="shared" si="191"/>
        <v>1.4299489790507947</v>
      </c>
      <c r="H6138" s="4">
        <f>E6138*G6138*Inputs!$B$4/SUMPRODUCT($E$5:$E$6785,$G$5:$G$6785)</f>
        <v>5858.1044331163339</v>
      </c>
    </row>
    <row r="6139" spans="1:8" x14ac:dyDescent="0.2">
      <c r="A6139" s="167" t="s">
        <v>12974</v>
      </c>
      <c r="B6139" s="163" t="s">
        <v>13007</v>
      </c>
      <c r="C6139" s="164" t="s">
        <v>13008</v>
      </c>
      <c r="D6139">
        <v>90.1</v>
      </c>
      <c r="E6139" s="4">
        <v>7615</v>
      </c>
      <c r="F6139">
        <f t="shared" si="190"/>
        <v>4</v>
      </c>
      <c r="G6139" s="6">
        <f t="shared" ref="G6139:G6202" si="192">VLOOKUP(F6139,$L$5:$M$15,2,0)</f>
        <v>1.7099397688077311</v>
      </c>
      <c r="H6139" s="4">
        <f>E6139*G6139*Inputs!$B$4/SUMPRODUCT($E$5:$E$6785,$G$5:$G$6785)</f>
        <v>6014.6814813002366</v>
      </c>
    </row>
    <row r="6140" spans="1:8" x14ac:dyDescent="0.2">
      <c r="A6140" s="167" t="s">
        <v>12974</v>
      </c>
      <c r="B6140" s="163" t="s">
        <v>13009</v>
      </c>
      <c r="C6140" s="164" t="s">
        <v>13010</v>
      </c>
      <c r="D6140">
        <v>79.7</v>
      </c>
      <c r="E6140" s="4">
        <v>8548</v>
      </c>
      <c r="F6140">
        <f t="shared" ref="F6140:F6203" si="193">VLOOKUP(D6140,$K$5:$L$15,2)</f>
        <v>3</v>
      </c>
      <c r="G6140" s="6">
        <f t="shared" si="192"/>
        <v>1.4299489790507947</v>
      </c>
      <c r="H6140" s="4">
        <f>E6140*G6140*Inputs!$B$4/SUMPRODUCT($E$5:$E$6785,$G$5:$G$6785)</f>
        <v>5646.0792303843082</v>
      </c>
    </row>
    <row r="6141" spans="1:8" x14ac:dyDescent="0.2">
      <c r="A6141" s="167" t="s">
        <v>12974</v>
      </c>
      <c r="B6141" s="163" t="s">
        <v>13011</v>
      </c>
      <c r="C6141" s="164" t="s">
        <v>13012</v>
      </c>
      <c r="D6141">
        <v>139.5</v>
      </c>
      <c r="E6141" s="4">
        <v>8180</v>
      </c>
      <c r="F6141">
        <f t="shared" si="193"/>
        <v>8</v>
      </c>
      <c r="G6141" s="6">
        <f t="shared" si="192"/>
        <v>3.4964063234208851</v>
      </c>
      <c r="H6141" s="4">
        <f>E6141*G6141*Inputs!$B$4/SUMPRODUCT($E$5:$E$6785,$G$5:$G$6785)</f>
        <v>13211.043221584363</v>
      </c>
    </row>
    <row r="6142" spans="1:8" x14ac:dyDescent="0.2">
      <c r="A6142" s="167" t="s">
        <v>12974</v>
      </c>
      <c r="B6142" s="163" t="s">
        <v>13013</v>
      </c>
      <c r="C6142" s="164" t="s">
        <v>13014</v>
      </c>
      <c r="D6142">
        <v>164.3</v>
      </c>
      <c r="E6142" s="4">
        <v>5784</v>
      </c>
      <c r="F6142">
        <f t="shared" si="193"/>
        <v>9</v>
      </c>
      <c r="G6142" s="6">
        <f t="shared" si="192"/>
        <v>4.1810192586709229</v>
      </c>
      <c r="H6142" s="4">
        <f>E6142*G6142*Inputs!$B$4/SUMPRODUCT($E$5:$E$6785,$G$5:$G$6785)</f>
        <v>11170.493624517278</v>
      </c>
    </row>
    <row r="6143" spans="1:8" x14ac:dyDescent="0.2">
      <c r="A6143" s="167" t="s">
        <v>12974</v>
      </c>
      <c r="B6143" s="163" t="s">
        <v>13015</v>
      </c>
      <c r="C6143" s="164" t="s">
        <v>13016</v>
      </c>
      <c r="D6143">
        <v>126.6</v>
      </c>
      <c r="E6143" s="4">
        <v>6717</v>
      </c>
      <c r="F6143">
        <f t="shared" si="193"/>
        <v>7</v>
      </c>
      <c r="G6143" s="6">
        <f t="shared" si="192"/>
        <v>2.9238940129502371</v>
      </c>
      <c r="H6143" s="4">
        <f>E6143*G6143*Inputs!$B$4/SUMPRODUCT($E$5:$E$6785,$G$5:$G$6785)</f>
        <v>9071.9132166352811</v>
      </c>
    </row>
    <row r="6144" spans="1:8" x14ac:dyDescent="0.2">
      <c r="A6144" s="167" t="s">
        <v>12974</v>
      </c>
      <c r="B6144" s="163" t="s">
        <v>13017</v>
      </c>
      <c r="C6144" s="164" t="s">
        <v>13018</v>
      </c>
      <c r="D6144">
        <v>120.6</v>
      </c>
      <c r="E6144" s="4">
        <v>8114</v>
      </c>
      <c r="F6144">
        <f t="shared" si="193"/>
        <v>6</v>
      </c>
      <c r="G6144" s="6">
        <f t="shared" si="192"/>
        <v>2.4451266266449672</v>
      </c>
      <c r="H6144" s="4">
        <f>E6144*G6144*Inputs!$B$4/SUMPRODUCT($E$5:$E$6785,$G$5:$G$6785)</f>
        <v>9164.2783374086775</v>
      </c>
    </row>
    <row r="6145" spans="1:8" x14ac:dyDescent="0.2">
      <c r="A6145" s="167" t="s">
        <v>12974</v>
      </c>
      <c r="B6145" s="163" t="s">
        <v>13019</v>
      </c>
      <c r="C6145" s="164" t="s">
        <v>13020</v>
      </c>
      <c r="D6145">
        <v>122.9</v>
      </c>
      <c r="E6145" s="4">
        <v>9392</v>
      </c>
      <c r="F6145">
        <f t="shared" si="193"/>
        <v>6</v>
      </c>
      <c r="G6145" s="6">
        <f t="shared" si="192"/>
        <v>2.4451266266449672</v>
      </c>
      <c r="H6145" s="4">
        <f>E6145*G6145*Inputs!$B$4/SUMPRODUCT($E$5:$E$6785,$G$5:$G$6785)</f>
        <v>10607.703000362621</v>
      </c>
    </row>
    <row r="6146" spans="1:8" x14ac:dyDescent="0.2">
      <c r="A6146" s="167" t="s">
        <v>12974</v>
      </c>
      <c r="B6146" s="163" t="s">
        <v>13021</v>
      </c>
      <c r="C6146" s="164" t="s">
        <v>13022</v>
      </c>
      <c r="D6146">
        <v>78.400000000000006</v>
      </c>
      <c r="E6146" s="4">
        <v>5342</v>
      </c>
      <c r="F6146">
        <f t="shared" si="193"/>
        <v>3</v>
      </c>
      <c r="G6146" s="6">
        <f t="shared" si="192"/>
        <v>1.4299489790507947</v>
      </c>
      <c r="H6146" s="4">
        <f>E6146*G6146*Inputs!$B$4/SUMPRODUCT($E$5:$E$6785,$G$5:$G$6785)</f>
        <v>3528.4692616650646</v>
      </c>
    </row>
    <row r="6147" spans="1:8" x14ac:dyDescent="0.2">
      <c r="A6147" s="167" t="s">
        <v>12974</v>
      </c>
      <c r="B6147" s="163" t="s">
        <v>1391</v>
      </c>
      <c r="C6147" s="164" t="s">
        <v>1392</v>
      </c>
      <c r="D6147">
        <v>84.7</v>
      </c>
      <c r="E6147" s="4">
        <v>7294</v>
      </c>
      <c r="F6147">
        <f t="shared" si="193"/>
        <v>3</v>
      </c>
      <c r="G6147" s="6">
        <f t="shared" si="192"/>
        <v>1.4299489790507947</v>
      </c>
      <c r="H6147" s="4">
        <f>E6147*G6147*Inputs!$B$4/SUMPRODUCT($E$5:$E$6785,$G$5:$G$6785)</f>
        <v>4817.793858963867</v>
      </c>
    </row>
    <row r="6148" spans="1:8" x14ac:dyDescent="0.2">
      <c r="A6148" s="167" t="s">
        <v>12974</v>
      </c>
      <c r="B6148" s="163" t="s">
        <v>1393</v>
      </c>
      <c r="C6148" s="164" t="s">
        <v>1394</v>
      </c>
      <c r="D6148">
        <v>141.5</v>
      </c>
      <c r="E6148" s="4">
        <v>7809</v>
      </c>
      <c r="F6148">
        <f t="shared" si="193"/>
        <v>8</v>
      </c>
      <c r="G6148" s="6">
        <f t="shared" si="192"/>
        <v>3.4964063234208851</v>
      </c>
      <c r="H6148" s="4">
        <f>E6148*G6148*Inputs!$B$4/SUMPRODUCT($E$5:$E$6785,$G$5:$G$6785)</f>
        <v>12611.862654933044</v>
      </c>
    </row>
    <row r="6149" spans="1:8" x14ac:dyDescent="0.2">
      <c r="A6149" s="167" t="s">
        <v>12974</v>
      </c>
      <c r="B6149" s="163" t="s">
        <v>1395</v>
      </c>
      <c r="C6149" s="164" t="s">
        <v>1396</v>
      </c>
      <c r="D6149">
        <v>70.7</v>
      </c>
      <c r="E6149" s="4">
        <v>5465</v>
      </c>
      <c r="F6149">
        <f t="shared" si="193"/>
        <v>2</v>
      </c>
      <c r="G6149" s="6">
        <f t="shared" si="192"/>
        <v>1.195804741189294</v>
      </c>
      <c r="H6149" s="4">
        <f>E6149*G6149*Inputs!$B$4/SUMPRODUCT($E$5:$E$6785,$G$5:$G$6785)</f>
        <v>3018.6471413856707</v>
      </c>
    </row>
    <row r="6150" spans="1:8" x14ac:dyDescent="0.2">
      <c r="A6150" s="167" t="s">
        <v>12974</v>
      </c>
      <c r="B6150" s="163" t="s">
        <v>1397</v>
      </c>
      <c r="C6150" s="164" t="s">
        <v>1398</v>
      </c>
      <c r="D6150">
        <v>109.4</v>
      </c>
      <c r="E6150" s="4">
        <v>7032</v>
      </c>
      <c r="F6150">
        <f t="shared" si="193"/>
        <v>5</v>
      </c>
      <c r="G6150" s="6">
        <f t="shared" si="192"/>
        <v>2.0447540826884101</v>
      </c>
      <c r="H6150" s="4">
        <f>E6150*G6150*Inputs!$B$4/SUMPRODUCT($E$5:$E$6785,$G$5:$G$6785)</f>
        <v>6641.7398204599504</v>
      </c>
    </row>
    <row r="6151" spans="1:8" x14ac:dyDescent="0.2">
      <c r="A6151" s="167" t="s">
        <v>12974</v>
      </c>
      <c r="B6151" s="163" t="s">
        <v>1399</v>
      </c>
      <c r="C6151" s="164" t="s">
        <v>1400</v>
      </c>
      <c r="D6151">
        <v>92.1</v>
      </c>
      <c r="E6151" s="4">
        <v>7573</v>
      </c>
      <c r="F6151">
        <f t="shared" si="193"/>
        <v>4</v>
      </c>
      <c r="G6151" s="6">
        <f t="shared" si="192"/>
        <v>1.7099397688077311</v>
      </c>
      <c r="H6151" s="4">
        <f>E6151*G6151*Inputs!$B$4/SUMPRODUCT($E$5:$E$6785,$G$5:$G$6785)</f>
        <v>5981.5079261834153</v>
      </c>
    </row>
    <row r="6152" spans="1:8" x14ac:dyDescent="0.2">
      <c r="A6152" s="167" t="s">
        <v>12974</v>
      </c>
      <c r="B6152" s="163" t="s">
        <v>1401</v>
      </c>
      <c r="C6152" s="164" t="s">
        <v>1402</v>
      </c>
      <c r="D6152">
        <v>59.8</v>
      </c>
      <c r="E6152" s="4">
        <v>7256</v>
      </c>
      <c r="F6152">
        <f t="shared" si="193"/>
        <v>1</v>
      </c>
      <c r="G6152" s="6">
        <f t="shared" si="192"/>
        <v>1</v>
      </c>
      <c r="H6152" s="4">
        <f>E6152*G6152*Inputs!$B$4/SUMPRODUCT($E$5:$E$6785,$G$5:$G$6785)</f>
        <v>3351.6540607173029</v>
      </c>
    </row>
    <row r="6153" spans="1:8" x14ac:dyDescent="0.2">
      <c r="A6153" s="167" t="s">
        <v>12974</v>
      </c>
      <c r="B6153" s="163" t="s">
        <v>1403</v>
      </c>
      <c r="C6153" s="164" t="s">
        <v>2256</v>
      </c>
      <c r="D6153">
        <v>119.2</v>
      </c>
      <c r="E6153" s="4">
        <v>9885</v>
      </c>
      <c r="F6153">
        <f t="shared" si="193"/>
        <v>6</v>
      </c>
      <c r="G6153" s="6">
        <f t="shared" si="192"/>
        <v>2.4451266266449672</v>
      </c>
      <c r="H6153" s="4">
        <f>E6153*G6153*Inputs!$B$4/SUMPRODUCT($E$5:$E$6785,$G$5:$G$6785)</f>
        <v>11164.517052660191</v>
      </c>
    </row>
    <row r="6154" spans="1:8" x14ac:dyDescent="0.2">
      <c r="A6154" s="167" t="s">
        <v>12974</v>
      </c>
      <c r="B6154" s="163" t="s">
        <v>2257</v>
      </c>
      <c r="C6154" s="164" t="s">
        <v>2258</v>
      </c>
      <c r="D6154">
        <v>80.7</v>
      </c>
      <c r="E6154" s="4">
        <v>11534</v>
      </c>
      <c r="F6154">
        <f t="shared" si="193"/>
        <v>3</v>
      </c>
      <c r="G6154" s="6">
        <f t="shared" si="192"/>
        <v>1.4299489790507947</v>
      </c>
      <c r="H6154" s="4">
        <f>E6154*G6154*Inputs!$B$4/SUMPRODUCT($E$5:$E$6785,$G$5:$G$6785)</f>
        <v>7618.3759760473331</v>
      </c>
    </row>
    <row r="6155" spans="1:8" x14ac:dyDescent="0.2">
      <c r="A6155" s="167" t="s">
        <v>12974</v>
      </c>
      <c r="B6155" s="163" t="s">
        <v>1637</v>
      </c>
      <c r="C6155" s="164" t="s">
        <v>1638</v>
      </c>
      <c r="D6155">
        <v>99.4</v>
      </c>
      <c r="E6155" s="4">
        <v>8907</v>
      </c>
      <c r="F6155">
        <f t="shared" si="193"/>
        <v>5</v>
      </c>
      <c r="G6155" s="6">
        <f t="shared" si="192"/>
        <v>2.0447540826884101</v>
      </c>
      <c r="H6155" s="4">
        <f>E6155*G6155*Inputs!$B$4/SUMPRODUCT($E$5:$E$6785,$G$5:$G$6785)</f>
        <v>8412.6815387993138</v>
      </c>
    </row>
    <row r="6156" spans="1:8" x14ac:dyDescent="0.2">
      <c r="A6156" s="167" t="s">
        <v>12974</v>
      </c>
      <c r="B6156" s="163" t="s">
        <v>1639</v>
      </c>
      <c r="C6156" s="164" t="s">
        <v>12701</v>
      </c>
      <c r="D6156">
        <v>79.8</v>
      </c>
      <c r="E6156" s="4">
        <v>9649</v>
      </c>
      <c r="F6156">
        <f t="shared" si="193"/>
        <v>3</v>
      </c>
      <c r="G6156" s="6">
        <f t="shared" si="192"/>
        <v>1.4299489790507947</v>
      </c>
      <c r="H6156" s="4">
        <f>E6156*G6156*Inputs!$B$4/SUMPRODUCT($E$5:$E$6785,$G$5:$G$6785)</f>
        <v>6373.3058603156514</v>
      </c>
    </row>
    <row r="6157" spans="1:8" x14ac:dyDescent="0.2">
      <c r="A6157" s="167" t="s">
        <v>12974</v>
      </c>
      <c r="B6157" s="163" t="s">
        <v>12702</v>
      </c>
      <c r="C6157" s="164" t="s">
        <v>12703</v>
      </c>
      <c r="D6157">
        <v>82.1</v>
      </c>
      <c r="E6157" s="4">
        <v>7026</v>
      </c>
      <c r="F6157">
        <f t="shared" si="193"/>
        <v>3</v>
      </c>
      <c r="G6157" s="6">
        <f t="shared" si="192"/>
        <v>1.4299489790507947</v>
      </c>
      <c r="H6157" s="4">
        <f>E6157*G6157*Inputs!$B$4/SUMPRODUCT($E$5:$E$6785,$G$5:$G$6785)</f>
        <v>4640.7759326953847</v>
      </c>
    </row>
    <row r="6158" spans="1:8" x14ac:dyDescent="0.2">
      <c r="A6158" s="167" t="s">
        <v>12974</v>
      </c>
      <c r="B6158" s="163" t="s">
        <v>12704</v>
      </c>
      <c r="C6158" s="164" t="s">
        <v>12705</v>
      </c>
      <c r="D6158">
        <v>95.9</v>
      </c>
      <c r="E6158" s="4">
        <v>9555</v>
      </c>
      <c r="F6158">
        <f t="shared" si="193"/>
        <v>4</v>
      </c>
      <c r="G6158" s="6">
        <f t="shared" si="192"/>
        <v>1.7099397688077311</v>
      </c>
      <c r="H6158" s="4">
        <f>E6158*G6158*Inputs!$B$4/SUMPRODUCT($E$5:$E$6785,$G$5:$G$6785)</f>
        <v>7546.9837890773169</v>
      </c>
    </row>
    <row r="6159" spans="1:8" x14ac:dyDescent="0.2">
      <c r="A6159" s="167" t="s">
        <v>12974</v>
      </c>
      <c r="B6159" s="163" t="s">
        <v>12706</v>
      </c>
      <c r="C6159" s="164" t="s">
        <v>12707</v>
      </c>
      <c r="D6159">
        <v>110.6</v>
      </c>
      <c r="E6159" s="4">
        <v>5645</v>
      </c>
      <c r="F6159">
        <f t="shared" si="193"/>
        <v>5</v>
      </c>
      <c r="G6159" s="6">
        <f t="shared" si="192"/>
        <v>2.0447540826884101</v>
      </c>
      <c r="H6159" s="4">
        <f>E6159*G6159*Inputs!$B$4/SUMPRODUCT($E$5:$E$6785,$G$5:$G$6785)</f>
        <v>5331.7152000137112</v>
      </c>
    </row>
    <row r="6160" spans="1:8" x14ac:dyDescent="0.2">
      <c r="A6160" s="167" t="s">
        <v>12974</v>
      </c>
      <c r="B6160" s="163" t="s">
        <v>12708</v>
      </c>
      <c r="C6160" s="164" t="s">
        <v>12709</v>
      </c>
      <c r="D6160">
        <v>68.2</v>
      </c>
      <c r="E6160" s="4">
        <v>7721</v>
      </c>
      <c r="F6160">
        <f t="shared" si="193"/>
        <v>2</v>
      </c>
      <c r="G6160" s="6">
        <f t="shared" si="192"/>
        <v>1.195804741189294</v>
      </c>
      <c r="H6160" s="4">
        <f>E6160*G6160*Inputs!$B$4/SUMPRODUCT($E$5:$E$6785,$G$5:$G$6785)</f>
        <v>4264.7711946274048</v>
      </c>
    </row>
    <row r="6161" spans="1:8" x14ac:dyDescent="0.2">
      <c r="A6161" s="167" t="s">
        <v>12974</v>
      </c>
      <c r="B6161" s="163" t="s">
        <v>12710</v>
      </c>
      <c r="C6161" s="164" t="s">
        <v>12711</v>
      </c>
      <c r="D6161">
        <v>106</v>
      </c>
      <c r="E6161" s="4">
        <v>6903</v>
      </c>
      <c r="F6161">
        <f t="shared" si="193"/>
        <v>5</v>
      </c>
      <c r="G6161" s="6">
        <f t="shared" si="192"/>
        <v>2.0447540826884101</v>
      </c>
      <c r="H6161" s="4">
        <f>E6161*G6161*Inputs!$B$4/SUMPRODUCT($E$5:$E$6785,$G$5:$G$6785)</f>
        <v>6519.8990302382026</v>
      </c>
    </row>
    <row r="6162" spans="1:8" x14ac:dyDescent="0.2">
      <c r="A6162" s="167" t="s">
        <v>12974</v>
      </c>
      <c r="B6162" s="163" t="s">
        <v>12712</v>
      </c>
      <c r="C6162" s="164" t="s">
        <v>12713</v>
      </c>
      <c r="D6162">
        <v>84.5</v>
      </c>
      <c r="E6162" s="4">
        <v>8791</v>
      </c>
      <c r="F6162">
        <f t="shared" si="193"/>
        <v>3</v>
      </c>
      <c r="G6162" s="6">
        <f t="shared" si="192"/>
        <v>1.4299489790507947</v>
      </c>
      <c r="H6162" s="4">
        <f>E6162*G6162*Inputs!$B$4/SUMPRODUCT($E$5:$E$6785,$G$5:$G$6785)</f>
        <v>5806.5842903964021</v>
      </c>
    </row>
    <row r="6163" spans="1:8" x14ac:dyDescent="0.2">
      <c r="A6163" s="167" t="s">
        <v>12974</v>
      </c>
      <c r="B6163" s="163" t="s">
        <v>12714</v>
      </c>
      <c r="C6163" s="164" t="s">
        <v>12715</v>
      </c>
      <c r="D6163">
        <v>108</v>
      </c>
      <c r="E6163" s="4">
        <v>5882</v>
      </c>
      <c r="F6163">
        <f t="shared" si="193"/>
        <v>5</v>
      </c>
      <c r="G6163" s="6">
        <f t="shared" si="192"/>
        <v>2.0447540826884101</v>
      </c>
      <c r="H6163" s="4">
        <f>E6163*G6163*Inputs!$B$4/SUMPRODUCT($E$5:$E$6785,$G$5:$G$6785)</f>
        <v>5555.5622332118064</v>
      </c>
    </row>
    <row r="6164" spans="1:8" x14ac:dyDescent="0.2">
      <c r="A6164" s="167" t="s">
        <v>12974</v>
      </c>
      <c r="B6164" s="163" t="s">
        <v>12716</v>
      </c>
      <c r="C6164" s="164" t="s">
        <v>12717</v>
      </c>
      <c r="D6164">
        <v>112.3</v>
      </c>
      <c r="E6164" s="4">
        <v>8284</v>
      </c>
      <c r="F6164">
        <f t="shared" si="193"/>
        <v>6</v>
      </c>
      <c r="G6164" s="6">
        <f t="shared" si="192"/>
        <v>2.4451266266449672</v>
      </c>
      <c r="H6164" s="4">
        <f>E6164*G6164*Inputs!$B$4/SUMPRODUCT($E$5:$E$6785,$G$5:$G$6785)</f>
        <v>9356.2831830285286</v>
      </c>
    </row>
    <row r="6165" spans="1:8" x14ac:dyDescent="0.2">
      <c r="A6165" s="167" t="s">
        <v>12974</v>
      </c>
      <c r="B6165" s="163" t="s">
        <v>12718</v>
      </c>
      <c r="C6165" s="164" t="s">
        <v>12719</v>
      </c>
      <c r="D6165">
        <v>85.2</v>
      </c>
      <c r="E6165" s="4">
        <v>7318</v>
      </c>
      <c r="F6165">
        <f t="shared" si="193"/>
        <v>3</v>
      </c>
      <c r="G6165" s="6">
        <f t="shared" si="192"/>
        <v>1.4299489790507947</v>
      </c>
      <c r="H6165" s="4">
        <f>E6165*G6165*Inputs!$B$4/SUMPRODUCT($E$5:$E$6785,$G$5:$G$6785)</f>
        <v>4833.6462105700002</v>
      </c>
    </row>
    <row r="6166" spans="1:8" x14ac:dyDescent="0.2">
      <c r="A6166" s="167" t="s">
        <v>12974</v>
      </c>
      <c r="B6166" s="163" t="s">
        <v>12720</v>
      </c>
      <c r="C6166" s="164" t="s">
        <v>12721</v>
      </c>
      <c r="D6166">
        <v>99.1</v>
      </c>
      <c r="E6166" s="4">
        <v>8530</v>
      </c>
      <c r="F6166">
        <f t="shared" si="193"/>
        <v>5</v>
      </c>
      <c r="G6166" s="6">
        <f t="shared" si="192"/>
        <v>2.0447540826884101</v>
      </c>
      <c r="H6166" s="4">
        <f>E6166*G6166*Inputs!$B$4/SUMPRODUCT($E$5:$E$6785,$G$5:$G$6785)</f>
        <v>8056.6041906318796</v>
      </c>
    </row>
    <row r="6167" spans="1:8" x14ac:dyDescent="0.2">
      <c r="A6167" s="167" t="s">
        <v>12974</v>
      </c>
      <c r="B6167" s="163" t="s">
        <v>12722</v>
      </c>
      <c r="C6167" s="164" t="s">
        <v>12723</v>
      </c>
      <c r="D6167">
        <v>153.6</v>
      </c>
      <c r="E6167" s="4">
        <v>8026</v>
      </c>
      <c r="F6167">
        <f t="shared" si="193"/>
        <v>9</v>
      </c>
      <c r="G6167" s="6">
        <f t="shared" si="192"/>
        <v>4.1810192586709229</v>
      </c>
      <c r="H6167" s="4">
        <f>E6167*G6167*Inputs!$B$4/SUMPRODUCT($E$5:$E$6785,$G$5:$G$6785)</f>
        <v>15500.411796399667</v>
      </c>
    </row>
    <row r="6168" spans="1:8" x14ac:dyDescent="0.2">
      <c r="A6168" s="167" t="s">
        <v>12974</v>
      </c>
      <c r="B6168" s="163" t="s">
        <v>12724</v>
      </c>
      <c r="C6168" s="164" t="s">
        <v>12725</v>
      </c>
      <c r="D6168">
        <v>143.9</v>
      </c>
      <c r="E6168" s="4">
        <v>7370</v>
      </c>
      <c r="F6168">
        <f t="shared" si="193"/>
        <v>8</v>
      </c>
      <c r="G6168" s="6">
        <f t="shared" si="192"/>
        <v>3.4964063234208851</v>
      </c>
      <c r="H6168" s="4">
        <f>E6168*G6168*Inputs!$B$4/SUMPRODUCT($E$5:$E$6785,$G$5:$G$6785)</f>
        <v>11902.859235094958</v>
      </c>
    </row>
    <row r="6169" spans="1:8" x14ac:dyDescent="0.2">
      <c r="A6169" s="167" t="s">
        <v>12974</v>
      </c>
      <c r="B6169" s="163" t="s">
        <v>12726</v>
      </c>
      <c r="C6169" s="164" t="s">
        <v>12727</v>
      </c>
      <c r="D6169">
        <v>114.6</v>
      </c>
      <c r="E6169" s="4">
        <v>7160</v>
      </c>
      <c r="F6169">
        <f t="shared" si="193"/>
        <v>6</v>
      </c>
      <c r="G6169" s="6">
        <f t="shared" si="192"/>
        <v>2.4451266266449672</v>
      </c>
      <c r="H6169" s="4">
        <f>E6169*G6169*Inputs!$B$4/SUMPRODUCT($E$5:$E$6785,$G$5:$G$6785)</f>
        <v>8086.7923214008051</v>
      </c>
    </row>
    <row r="6170" spans="1:8" x14ac:dyDescent="0.2">
      <c r="A6170" s="167" t="s">
        <v>12974</v>
      </c>
      <c r="B6170" s="163" t="s">
        <v>12728</v>
      </c>
      <c r="C6170" s="164" t="s">
        <v>12729</v>
      </c>
      <c r="D6170">
        <v>92.6</v>
      </c>
      <c r="E6170" s="4">
        <v>7413</v>
      </c>
      <c r="F6170">
        <f t="shared" si="193"/>
        <v>4</v>
      </c>
      <c r="G6170" s="6">
        <f t="shared" si="192"/>
        <v>1.7099397688077311</v>
      </c>
      <c r="H6170" s="4">
        <f>E6170*G6170*Inputs!$B$4/SUMPRODUCT($E$5:$E$6785,$G$5:$G$6785)</f>
        <v>5855.1324781193243</v>
      </c>
    </row>
    <row r="6171" spans="1:8" x14ac:dyDescent="0.2">
      <c r="A6171" s="167" t="s">
        <v>12974</v>
      </c>
      <c r="B6171" s="163" t="s">
        <v>12730</v>
      </c>
      <c r="C6171" s="164" t="s">
        <v>12731</v>
      </c>
      <c r="D6171">
        <v>171.5</v>
      </c>
      <c r="E6171" s="4">
        <v>8658</v>
      </c>
      <c r="F6171">
        <f t="shared" si="193"/>
        <v>10</v>
      </c>
      <c r="G6171" s="6">
        <f t="shared" si="192"/>
        <v>4.9996826525224378</v>
      </c>
      <c r="H6171" s="4">
        <f>E6171*G6171*Inputs!$B$4/SUMPRODUCT($E$5:$E$6785,$G$5:$G$6785)</f>
        <v>19995.024159636236</v>
      </c>
    </row>
    <row r="6172" spans="1:8" x14ac:dyDescent="0.2">
      <c r="A6172" s="167" t="s">
        <v>12974</v>
      </c>
      <c r="B6172" s="163" t="s">
        <v>12732</v>
      </c>
      <c r="C6172" s="164" t="s">
        <v>12733</v>
      </c>
      <c r="D6172">
        <v>123.1</v>
      </c>
      <c r="E6172" s="4">
        <v>8239</v>
      </c>
      <c r="F6172">
        <f t="shared" si="193"/>
        <v>6</v>
      </c>
      <c r="G6172" s="6">
        <f t="shared" si="192"/>
        <v>2.4451266266449672</v>
      </c>
      <c r="H6172" s="4">
        <f>E6172*G6172*Inputs!$B$4/SUMPRODUCT($E$5:$E$6785,$G$5:$G$6785)</f>
        <v>9305.4583709526869</v>
      </c>
    </row>
    <row r="6173" spans="1:8" x14ac:dyDescent="0.2">
      <c r="A6173" s="167" t="s">
        <v>12974</v>
      </c>
      <c r="B6173" s="163" t="s">
        <v>12734</v>
      </c>
      <c r="C6173" s="164" t="s">
        <v>12735</v>
      </c>
      <c r="D6173">
        <v>113.4</v>
      </c>
      <c r="E6173" s="4">
        <v>7812</v>
      </c>
      <c r="F6173">
        <f t="shared" si="193"/>
        <v>6</v>
      </c>
      <c r="G6173" s="6">
        <f t="shared" si="192"/>
        <v>2.4451266266449672</v>
      </c>
      <c r="H6173" s="4">
        <f>E6173*G6173*Inputs!$B$4/SUMPRODUCT($E$5:$E$6785,$G$5:$G$6785)</f>
        <v>8823.1873763663534</v>
      </c>
    </row>
    <row r="6174" spans="1:8" x14ac:dyDescent="0.2">
      <c r="A6174" s="167" t="s">
        <v>12974</v>
      </c>
      <c r="B6174" s="163" t="s">
        <v>12736</v>
      </c>
      <c r="C6174" s="164" t="s">
        <v>12737</v>
      </c>
      <c r="D6174">
        <v>60.5</v>
      </c>
      <c r="E6174" s="4">
        <v>5357</v>
      </c>
      <c r="F6174">
        <f t="shared" si="193"/>
        <v>1</v>
      </c>
      <c r="G6174" s="6">
        <f t="shared" si="192"/>
        <v>1</v>
      </c>
      <c r="H6174" s="4">
        <f>E6174*G6174*Inputs!$B$4/SUMPRODUCT($E$5:$E$6785,$G$5:$G$6785)</f>
        <v>2474.4777843526172</v>
      </c>
    </row>
    <row r="6175" spans="1:8" x14ac:dyDescent="0.2">
      <c r="A6175" s="167" t="s">
        <v>12974</v>
      </c>
      <c r="B6175" s="163" t="s">
        <v>12738</v>
      </c>
      <c r="C6175" s="164" t="s">
        <v>12739</v>
      </c>
      <c r="D6175">
        <v>89.5</v>
      </c>
      <c r="E6175" s="4">
        <v>8920</v>
      </c>
      <c r="F6175">
        <f t="shared" si="193"/>
        <v>4</v>
      </c>
      <c r="G6175" s="6">
        <f t="shared" si="192"/>
        <v>1.7099397688077311</v>
      </c>
      <c r="H6175" s="4">
        <f>E6175*G6175*Inputs!$B$4/SUMPRODUCT($E$5:$E$6785,$G$5:$G$6785)</f>
        <v>7045.4312295729642</v>
      </c>
    </row>
    <row r="6176" spans="1:8" x14ac:dyDescent="0.2">
      <c r="A6176" s="167" t="s">
        <v>12974</v>
      </c>
      <c r="B6176" s="163" t="s">
        <v>12740</v>
      </c>
      <c r="C6176" s="164" t="s">
        <v>12741</v>
      </c>
      <c r="D6176">
        <v>81.2</v>
      </c>
      <c r="E6176" s="4">
        <v>9744</v>
      </c>
      <c r="F6176">
        <f t="shared" si="193"/>
        <v>3</v>
      </c>
      <c r="G6176" s="6">
        <f t="shared" si="192"/>
        <v>1.4299489790507947</v>
      </c>
      <c r="H6176" s="4">
        <f>E6176*G6176*Inputs!$B$4/SUMPRODUCT($E$5:$E$6785,$G$5:$G$6785)</f>
        <v>6436.0547520899263</v>
      </c>
    </row>
    <row r="6177" spans="1:8" x14ac:dyDescent="0.2">
      <c r="A6177" s="167" t="s">
        <v>12974</v>
      </c>
      <c r="B6177" s="163" t="s">
        <v>12742</v>
      </c>
      <c r="C6177" s="164" t="s">
        <v>12743</v>
      </c>
      <c r="D6177">
        <v>76.5</v>
      </c>
      <c r="E6177" s="4">
        <v>6989</v>
      </c>
      <c r="F6177">
        <f t="shared" si="193"/>
        <v>3</v>
      </c>
      <c r="G6177" s="6">
        <f t="shared" si="192"/>
        <v>1.4299489790507947</v>
      </c>
      <c r="H6177" s="4">
        <f>E6177*G6177*Inputs!$B$4/SUMPRODUCT($E$5:$E$6785,$G$5:$G$6785)</f>
        <v>4616.3368906359292</v>
      </c>
    </row>
    <row r="6178" spans="1:8" x14ac:dyDescent="0.2">
      <c r="A6178" s="167" t="s">
        <v>12974</v>
      </c>
      <c r="B6178" s="163" t="s">
        <v>12744</v>
      </c>
      <c r="C6178" s="164" t="s">
        <v>12745</v>
      </c>
      <c r="D6178">
        <v>88.6</v>
      </c>
      <c r="E6178" s="4">
        <v>10295</v>
      </c>
      <c r="F6178">
        <f t="shared" si="193"/>
        <v>4</v>
      </c>
      <c r="G6178" s="6">
        <f t="shared" si="192"/>
        <v>1.7099397688077311</v>
      </c>
      <c r="H6178" s="4">
        <f>E6178*G6178*Inputs!$B$4/SUMPRODUCT($E$5:$E$6785,$G$5:$G$6785)</f>
        <v>8131.4702363737288</v>
      </c>
    </row>
    <row r="6179" spans="1:8" x14ac:dyDescent="0.2">
      <c r="A6179" s="167" t="s">
        <v>12974</v>
      </c>
      <c r="B6179" s="163" t="s">
        <v>12746</v>
      </c>
      <c r="C6179" s="164" t="s">
        <v>12747</v>
      </c>
      <c r="D6179">
        <v>126.6</v>
      </c>
      <c r="E6179" s="4">
        <v>6231</v>
      </c>
      <c r="F6179">
        <f t="shared" si="193"/>
        <v>7</v>
      </c>
      <c r="G6179" s="6">
        <f t="shared" si="192"/>
        <v>2.9238940129502371</v>
      </c>
      <c r="H6179" s="4">
        <f>E6179*G6179*Inputs!$B$4/SUMPRODUCT($E$5:$E$6785,$G$5:$G$6785)</f>
        <v>8415.5264631315222</v>
      </c>
    </row>
    <row r="6180" spans="1:8" x14ac:dyDescent="0.2">
      <c r="A6180" s="167" t="s">
        <v>12974</v>
      </c>
      <c r="B6180" s="163" t="s">
        <v>12748</v>
      </c>
      <c r="C6180" s="164" t="s">
        <v>12749</v>
      </c>
      <c r="D6180">
        <v>77.3</v>
      </c>
      <c r="E6180" s="4">
        <v>7241</v>
      </c>
      <c r="F6180">
        <f t="shared" si="193"/>
        <v>3</v>
      </c>
      <c r="G6180" s="6">
        <f t="shared" si="192"/>
        <v>1.4299489790507947</v>
      </c>
      <c r="H6180" s="4">
        <f>E6180*G6180*Inputs!$B$4/SUMPRODUCT($E$5:$E$6785,$G$5:$G$6785)</f>
        <v>4782.7865825003246</v>
      </c>
    </row>
    <row r="6181" spans="1:8" x14ac:dyDescent="0.2">
      <c r="A6181" s="167" t="s">
        <v>12974</v>
      </c>
      <c r="B6181" s="163" t="s">
        <v>12750</v>
      </c>
      <c r="C6181" s="164" t="s">
        <v>12751</v>
      </c>
      <c r="D6181">
        <v>91.5</v>
      </c>
      <c r="E6181" s="4">
        <v>9851</v>
      </c>
      <c r="F6181">
        <f t="shared" si="193"/>
        <v>4</v>
      </c>
      <c r="G6181" s="6">
        <f t="shared" si="192"/>
        <v>1.7099397688077311</v>
      </c>
      <c r="H6181" s="4">
        <f>E6181*G6181*Inputs!$B$4/SUMPRODUCT($E$5:$E$6785,$G$5:$G$6785)</f>
        <v>7780.7783679958829</v>
      </c>
    </row>
    <row r="6182" spans="1:8" x14ac:dyDescent="0.2">
      <c r="A6182" s="167" t="s">
        <v>12974</v>
      </c>
      <c r="B6182" s="163" t="s">
        <v>12752</v>
      </c>
      <c r="C6182" s="164" t="s">
        <v>12753</v>
      </c>
      <c r="D6182">
        <v>90.1</v>
      </c>
      <c r="E6182" s="4">
        <v>7784</v>
      </c>
      <c r="F6182">
        <f t="shared" si="193"/>
        <v>4</v>
      </c>
      <c r="G6182" s="6">
        <f t="shared" si="192"/>
        <v>1.7099397688077311</v>
      </c>
      <c r="H6182" s="4">
        <f>E6182*G6182*Inputs!$B$4/SUMPRODUCT($E$5:$E$6785,$G$5:$G$6785)</f>
        <v>6148.165548317932</v>
      </c>
    </row>
    <row r="6183" spans="1:8" x14ac:dyDescent="0.2">
      <c r="A6183" s="167" t="s">
        <v>12974</v>
      </c>
      <c r="B6183" s="163" t="s">
        <v>12754</v>
      </c>
      <c r="C6183" s="164" t="s">
        <v>12755</v>
      </c>
      <c r="D6183">
        <v>85.9</v>
      </c>
      <c r="E6183" s="4">
        <v>7290</v>
      </c>
      <c r="F6183">
        <f t="shared" si="193"/>
        <v>3</v>
      </c>
      <c r="G6183" s="6">
        <f t="shared" si="192"/>
        <v>1.4299489790507947</v>
      </c>
      <c r="H6183" s="4">
        <f>E6183*G6183*Inputs!$B$4/SUMPRODUCT($E$5:$E$6785,$G$5:$G$6785)</f>
        <v>4815.1518003628453</v>
      </c>
    </row>
    <row r="6184" spans="1:8" x14ac:dyDescent="0.2">
      <c r="A6184" s="167" t="s">
        <v>12974</v>
      </c>
      <c r="B6184" s="163" t="s">
        <v>12756</v>
      </c>
      <c r="C6184" s="164" t="s">
        <v>12757</v>
      </c>
      <c r="D6184">
        <v>95.7</v>
      </c>
      <c r="E6184" s="4">
        <v>6734</v>
      </c>
      <c r="F6184">
        <f t="shared" si="193"/>
        <v>4</v>
      </c>
      <c r="G6184" s="6">
        <f t="shared" si="192"/>
        <v>1.7099397688077311</v>
      </c>
      <c r="H6184" s="4">
        <f>E6184*G6184*Inputs!$B$4/SUMPRODUCT($E$5:$E$6785,$G$5:$G$6785)</f>
        <v>5318.8266703973486</v>
      </c>
    </row>
    <row r="6185" spans="1:8" x14ac:dyDescent="0.2">
      <c r="A6185" s="167" t="s">
        <v>12974</v>
      </c>
      <c r="B6185" s="163" t="s">
        <v>12758</v>
      </c>
      <c r="C6185" s="164" t="s">
        <v>12759</v>
      </c>
      <c r="D6185">
        <v>83.6</v>
      </c>
      <c r="E6185" s="4">
        <v>5659</v>
      </c>
      <c r="F6185">
        <f t="shared" si="193"/>
        <v>3</v>
      </c>
      <c r="G6185" s="6">
        <f t="shared" si="192"/>
        <v>1.4299489790507947</v>
      </c>
      <c r="H6185" s="4">
        <f>E6185*G6185*Inputs!$B$4/SUMPRODUCT($E$5:$E$6785,$G$5:$G$6785)</f>
        <v>3737.852405796069</v>
      </c>
    </row>
    <row r="6186" spans="1:8" x14ac:dyDescent="0.2">
      <c r="A6186" s="167" t="s">
        <v>12974</v>
      </c>
      <c r="B6186" s="163" t="s">
        <v>12760</v>
      </c>
      <c r="C6186" s="164" t="s">
        <v>12761</v>
      </c>
      <c r="D6186">
        <v>77.2</v>
      </c>
      <c r="E6186" s="4">
        <v>6600</v>
      </c>
      <c r="F6186">
        <f t="shared" si="193"/>
        <v>3</v>
      </c>
      <c r="G6186" s="6">
        <f t="shared" si="192"/>
        <v>1.4299489790507947</v>
      </c>
      <c r="H6186" s="4">
        <f>E6186*G6186*Inputs!$B$4/SUMPRODUCT($E$5:$E$6785,$G$5:$G$6785)</f>
        <v>4359.3966916865265</v>
      </c>
    </row>
    <row r="6187" spans="1:8" x14ac:dyDescent="0.2">
      <c r="A6187" s="167" t="s">
        <v>12974</v>
      </c>
      <c r="B6187" s="163" t="s">
        <v>7345</v>
      </c>
      <c r="C6187" s="164" t="s">
        <v>7346</v>
      </c>
      <c r="D6187">
        <v>85.6</v>
      </c>
      <c r="E6187" s="4">
        <v>7371</v>
      </c>
      <c r="F6187">
        <f t="shared" si="193"/>
        <v>3</v>
      </c>
      <c r="G6187" s="6">
        <f t="shared" si="192"/>
        <v>1.4299489790507947</v>
      </c>
      <c r="H6187" s="4">
        <f>E6187*G6187*Inputs!$B$4/SUMPRODUCT($E$5:$E$6785,$G$5:$G$6785)</f>
        <v>4868.6534870335436</v>
      </c>
    </row>
    <row r="6188" spans="1:8" x14ac:dyDescent="0.2">
      <c r="A6188" s="167" t="s">
        <v>12974</v>
      </c>
      <c r="B6188" s="163" t="s">
        <v>7347</v>
      </c>
      <c r="C6188" s="164" t="s">
        <v>7348</v>
      </c>
      <c r="D6188">
        <v>92.9</v>
      </c>
      <c r="E6188" s="4">
        <v>5347</v>
      </c>
      <c r="F6188">
        <f t="shared" si="193"/>
        <v>4</v>
      </c>
      <c r="G6188" s="6">
        <f t="shared" si="192"/>
        <v>1.7099397688077311</v>
      </c>
      <c r="H6188" s="4">
        <f>E6188*G6188*Inputs!$B$4/SUMPRODUCT($E$5:$E$6785,$G$5:$G$6785)</f>
        <v>4223.3095049917747</v>
      </c>
    </row>
    <row r="6189" spans="1:8" x14ac:dyDescent="0.2">
      <c r="A6189" s="167" t="s">
        <v>12974</v>
      </c>
      <c r="B6189" s="163" t="s">
        <v>7349</v>
      </c>
      <c r="C6189" s="164" t="s">
        <v>7350</v>
      </c>
      <c r="D6189">
        <v>120</v>
      </c>
      <c r="E6189" s="4">
        <v>7114</v>
      </c>
      <c r="F6189">
        <f t="shared" si="193"/>
        <v>6</v>
      </c>
      <c r="G6189" s="6">
        <f t="shared" si="192"/>
        <v>2.4451266266449672</v>
      </c>
      <c r="H6189" s="4">
        <f>E6189*G6189*Inputs!$B$4/SUMPRODUCT($E$5:$E$6785,$G$5:$G$6785)</f>
        <v>8034.8380690566109</v>
      </c>
    </row>
    <row r="6190" spans="1:8" x14ac:dyDescent="0.2">
      <c r="A6190" s="167" t="s">
        <v>12974</v>
      </c>
      <c r="B6190" s="163" t="s">
        <v>7351</v>
      </c>
      <c r="C6190" s="164" t="s">
        <v>7352</v>
      </c>
      <c r="D6190">
        <v>86.3</v>
      </c>
      <c r="E6190" s="4">
        <v>11913</v>
      </c>
      <c r="F6190">
        <f t="shared" si="193"/>
        <v>3</v>
      </c>
      <c r="G6190" s="6">
        <f t="shared" si="192"/>
        <v>1.4299489790507947</v>
      </c>
      <c r="H6190" s="4">
        <f>E6190*G6190*Inputs!$B$4/SUMPRODUCT($E$5:$E$6785,$G$5:$G$6785)</f>
        <v>7868.71102849418</v>
      </c>
    </row>
    <row r="6191" spans="1:8" x14ac:dyDescent="0.2">
      <c r="A6191" s="167" t="s">
        <v>12974</v>
      </c>
      <c r="B6191" s="163" t="s">
        <v>7353</v>
      </c>
      <c r="C6191" s="164" t="s">
        <v>7354</v>
      </c>
      <c r="D6191">
        <v>53.6</v>
      </c>
      <c r="E6191" s="4">
        <v>7162</v>
      </c>
      <c r="F6191">
        <f t="shared" si="193"/>
        <v>1</v>
      </c>
      <c r="G6191" s="6">
        <f t="shared" si="192"/>
        <v>1</v>
      </c>
      <c r="H6191" s="4">
        <f>E6191*G6191*Inputs!$B$4/SUMPRODUCT($E$5:$E$6785,$G$5:$G$6785)</f>
        <v>3308.2340659946694</v>
      </c>
    </row>
    <row r="6192" spans="1:8" x14ac:dyDescent="0.2">
      <c r="A6192" s="167" t="s">
        <v>12974</v>
      </c>
      <c r="B6192" s="163" t="s">
        <v>7355</v>
      </c>
      <c r="C6192" s="164" t="s">
        <v>7356</v>
      </c>
      <c r="D6192">
        <v>86.4</v>
      </c>
      <c r="E6192" s="4">
        <v>5759</v>
      </c>
      <c r="F6192">
        <f t="shared" si="193"/>
        <v>3</v>
      </c>
      <c r="G6192" s="6">
        <f t="shared" si="192"/>
        <v>1.4299489790507947</v>
      </c>
      <c r="H6192" s="4">
        <f>E6192*G6192*Inputs!$B$4/SUMPRODUCT($E$5:$E$6785,$G$5:$G$6785)</f>
        <v>3803.9038708216221</v>
      </c>
    </row>
    <row r="6193" spans="1:8" x14ac:dyDescent="0.2">
      <c r="A6193" s="167" t="s">
        <v>12974</v>
      </c>
      <c r="B6193" s="163" t="s">
        <v>7357</v>
      </c>
      <c r="C6193" s="164" t="s">
        <v>7358</v>
      </c>
      <c r="D6193">
        <v>82.1</v>
      </c>
      <c r="E6193" s="4">
        <v>6765</v>
      </c>
      <c r="F6193">
        <f t="shared" si="193"/>
        <v>3</v>
      </c>
      <c r="G6193" s="6">
        <f t="shared" si="192"/>
        <v>1.4299489790507947</v>
      </c>
      <c r="H6193" s="4">
        <f>E6193*G6193*Inputs!$B$4/SUMPRODUCT($E$5:$E$6785,$G$5:$G$6785)</f>
        <v>4468.3816089786906</v>
      </c>
    </row>
    <row r="6194" spans="1:8" x14ac:dyDescent="0.2">
      <c r="A6194" s="167" t="s">
        <v>12974</v>
      </c>
      <c r="B6194" s="163" t="s">
        <v>7359</v>
      </c>
      <c r="C6194" s="164" t="s">
        <v>7360</v>
      </c>
      <c r="D6194">
        <v>88.3</v>
      </c>
      <c r="E6194" s="4">
        <v>9811</v>
      </c>
      <c r="F6194">
        <f t="shared" si="193"/>
        <v>4</v>
      </c>
      <c r="G6194" s="6">
        <f t="shared" si="192"/>
        <v>1.7099397688077311</v>
      </c>
      <c r="H6194" s="4">
        <f>E6194*G6194*Inputs!$B$4/SUMPRODUCT($E$5:$E$6785,$G$5:$G$6785)</f>
        <v>7749.1845059798607</v>
      </c>
    </row>
    <row r="6195" spans="1:8" x14ac:dyDescent="0.2">
      <c r="A6195" s="167" t="s">
        <v>12974</v>
      </c>
      <c r="B6195" s="163" t="s">
        <v>7361</v>
      </c>
      <c r="C6195" s="164" t="s">
        <v>7362</v>
      </c>
      <c r="D6195">
        <v>68.900000000000006</v>
      </c>
      <c r="E6195" s="4">
        <v>7724</v>
      </c>
      <c r="F6195">
        <f t="shared" si="193"/>
        <v>2</v>
      </c>
      <c r="G6195" s="6">
        <f t="shared" si="192"/>
        <v>1.195804741189294</v>
      </c>
      <c r="H6195" s="4">
        <f>E6195*G6195*Inputs!$B$4/SUMPRODUCT($E$5:$E$6785,$G$5:$G$6785)</f>
        <v>4266.428274485439</v>
      </c>
    </row>
    <row r="6196" spans="1:8" x14ac:dyDescent="0.2">
      <c r="A6196" s="167" t="s">
        <v>12974</v>
      </c>
      <c r="B6196" s="163" t="s">
        <v>7363</v>
      </c>
      <c r="C6196" s="164" t="s">
        <v>7364</v>
      </c>
      <c r="D6196">
        <v>74.3</v>
      </c>
      <c r="E6196" s="4">
        <v>7930</v>
      </c>
      <c r="F6196">
        <f t="shared" si="193"/>
        <v>3</v>
      </c>
      <c r="G6196" s="6">
        <f t="shared" si="192"/>
        <v>1.4299489790507947</v>
      </c>
      <c r="H6196" s="4">
        <f>E6196*G6196*Inputs!$B$4/SUMPRODUCT($E$5:$E$6785,$G$5:$G$6785)</f>
        <v>5237.8811765263872</v>
      </c>
    </row>
    <row r="6197" spans="1:8" x14ac:dyDescent="0.2">
      <c r="A6197" s="167" t="s">
        <v>12974</v>
      </c>
      <c r="B6197" s="163" t="s">
        <v>7365</v>
      </c>
      <c r="C6197" s="164" t="s">
        <v>7366</v>
      </c>
      <c r="D6197">
        <v>78.099999999999994</v>
      </c>
      <c r="E6197" s="4">
        <v>6330</v>
      </c>
      <c r="F6197">
        <f t="shared" si="193"/>
        <v>3</v>
      </c>
      <c r="G6197" s="6">
        <f t="shared" si="192"/>
        <v>1.4299489790507947</v>
      </c>
      <c r="H6197" s="4">
        <f>E6197*G6197*Inputs!$B$4/SUMPRODUCT($E$5:$E$6785,$G$5:$G$6785)</f>
        <v>4181.0577361175319</v>
      </c>
    </row>
    <row r="6198" spans="1:8" x14ac:dyDescent="0.2">
      <c r="A6198" s="167" t="s">
        <v>12974</v>
      </c>
      <c r="B6198" s="163" t="s">
        <v>7367</v>
      </c>
      <c r="C6198" s="164" t="s">
        <v>7368</v>
      </c>
      <c r="D6198">
        <v>113.2</v>
      </c>
      <c r="E6198" s="4">
        <v>7421</v>
      </c>
      <c r="F6198">
        <f t="shared" si="193"/>
        <v>6</v>
      </c>
      <c r="G6198" s="6">
        <f t="shared" si="192"/>
        <v>2.4451266266449672</v>
      </c>
      <c r="H6198" s="4">
        <f>E6198*G6198*Inputs!$B$4/SUMPRODUCT($E$5:$E$6785,$G$5:$G$6785)</f>
        <v>8381.5762314406966</v>
      </c>
    </row>
    <row r="6199" spans="1:8" x14ac:dyDescent="0.2">
      <c r="A6199" s="167" t="s">
        <v>12974</v>
      </c>
      <c r="B6199" s="163" t="s">
        <v>7369</v>
      </c>
      <c r="C6199" s="164" t="s">
        <v>7370</v>
      </c>
      <c r="D6199">
        <v>87.6</v>
      </c>
      <c r="E6199" s="4">
        <v>8305</v>
      </c>
      <c r="F6199">
        <f t="shared" si="193"/>
        <v>4</v>
      </c>
      <c r="G6199" s="6">
        <f t="shared" si="192"/>
        <v>1.7099397688077311</v>
      </c>
      <c r="H6199" s="4">
        <f>E6199*G6199*Inputs!$B$4/SUMPRODUCT($E$5:$E$6785,$G$5:$G$6785)</f>
        <v>6559.6756010766221</v>
      </c>
    </row>
    <row r="6200" spans="1:8" x14ac:dyDescent="0.2">
      <c r="A6200" s="167" t="s">
        <v>12974</v>
      </c>
      <c r="B6200" s="163" t="s">
        <v>7371</v>
      </c>
      <c r="C6200" s="164" t="s">
        <v>7372</v>
      </c>
      <c r="D6200">
        <v>121.9</v>
      </c>
      <c r="E6200" s="4">
        <v>6428</v>
      </c>
      <c r="F6200">
        <f t="shared" si="193"/>
        <v>6</v>
      </c>
      <c r="G6200" s="6">
        <f t="shared" si="192"/>
        <v>2.4451266266449672</v>
      </c>
      <c r="H6200" s="4">
        <f>E6200*G6200*Inputs!$B$4/SUMPRODUCT($E$5:$E$6785,$G$5:$G$6785)</f>
        <v>7260.0420449670919</v>
      </c>
    </row>
    <row r="6201" spans="1:8" x14ac:dyDescent="0.2">
      <c r="A6201" s="167" t="s">
        <v>12974</v>
      </c>
      <c r="B6201" s="163" t="s">
        <v>7373</v>
      </c>
      <c r="C6201" s="164" t="s">
        <v>7374</v>
      </c>
      <c r="D6201">
        <v>139.69999999999999</v>
      </c>
      <c r="E6201" s="4">
        <v>7488</v>
      </c>
      <c r="F6201">
        <f t="shared" si="193"/>
        <v>8</v>
      </c>
      <c r="G6201" s="6">
        <f t="shared" si="192"/>
        <v>3.4964063234208851</v>
      </c>
      <c r="H6201" s="4">
        <f>E6201*G6201*Inputs!$B$4/SUMPRODUCT($E$5:$E$6785,$G$5:$G$6785)</f>
        <v>12093.434186213168</v>
      </c>
    </row>
    <row r="6202" spans="1:8" x14ac:dyDescent="0.2">
      <c r="A6202" s="167" t="s">
        <v>12974</v>
      </c>
      <c r="B6202" s="163" t="s">
        <v>7375</v>
      </c>
      <c r="C6202" s="164" t="s">
        <v>7376</v>
      </c>
      <c r="D6202">
        <v>74.7</v>
      </c>
      <c r="E6202" s="4">
        <v>7978</v>
      </c>
      <c r="F6202">
        <f t="shared" si="193"/>
        <v>3</v>
      </c>
      <c r="G6202" s="6">
        <f t="shared" si="192"/>
        <v>1.4299489790507947</v>
      </c>
      <c r="H6202" s="4">
        <f>E6202*G6202*Inputs!$B$4/SUMPRODUCT($E$5:$E$6785,$G$5:$G$6785)</f>
        <v>5269.5858797386536</v>
      </c>
    </row>
    <row r="6203" spans="1:8" x14ac:dyDescent="0.2">
      <c r="A6203" s="167" t="s">
        <v>12974</v>
      </c>
      <c r="B6203" s="163" t="s">
        <v>7377</v>
      </c>
      <c r="C6203" s="164" t="s">
        <v>7378</v>
      </c>
      <c r="D6203">
        <v>71.900000000000006</v>
      </c>
      <c r="E6203" s="4">
        <v>8050</v>
      </c>
      <c r="F6203">
        <f t="shared" si="193"/>
        <v>2</v>
      </c>
      <c r="G6203" s="6">
        <f t="shared" ref="G6203:G6266" si="194">VLOOKUP(F6203,$L$5:$M$15,2,0)</f>
        <v>1.195804741189294</v>
      </c>
      <c r="H6203" s="4">
        <f>E6203*G6203*Inputs!$B$4/SUMPRODUCT($E$5:$E$6785,$G$5:$G$6785)</f>
        <v>4446.4976190584912</v>
      </c>
    </row>
    <row r="6204" spans="1:8" x14ac:dyDescent="0.2">
      <c r="A6204" s="167" t="s">
        <v>12974</v>
      </c>
      <c r="B6204" s="163" t="s">
        <v>7379</v>
      </c>
      <c r="C6204" s="164" t="s">
        <v>7380</v>
      </c>
      <c r="D6204">
        <v>126.4</v>
      </c>
      <c r="E6204" s="4">
        <v>7527</v>
      </c>
      <c r="F6204">
        <f t="shared" ref="F6204:F6267" si="195">VLOOKUP(D6204,$K$5:$L$15,2)</f>
        <v>7</v>
      </c>
      <c r="G6204" s="6">
        <f t="shared" si="194"/>
        <v>2.9238940129502371</v>
      </c>
      <c r="H6204" s="4">
        <f>E6204*G6204*Inputs!$B$4/SUMPRODUCT($E$5:$E$6785,$G$5:$G$6785)</f>
        <v>10165.891139141546</v>
      </c>
    </row>
    <row r="6205" spans="1:8" x14ac:dyDescent="0.2">
      <c r="A6205" s="167" t="s">
        <v>12974</v>
      </c>
      <c r="B6205" s="163" t="s">
        <v>7381</v>
      </c>
      <c r="C6205" s="164" t="s">
        <v>7382</v>
      </c>
      <c r="D6205">
        <v>52.8</v>
      </c>
      <c r="E6205" s="4">
        <v>11865</v>
      </c>
      <c r="F6205">
        <f t="shared" si="195"/>
        <v>1</v>
      </c>
      <c r="G6205" s="6">
        <f t="shared" si="194"/>
        <v>1</v>
      </c>
      <c r="H6205" s="4">
        <f>E6205*G6205*Inputs!$B$4/SUMPRODUCT($E$5:$E$6785,$G$5:$G$6785)</f>
        <v>5480.6195466387535</v>
      </c>
    </row>
    <row r="6206" spans="1:8" x14ac:dyDescent="0.2">
      <c r="A6206" s="167" t="s">
        <v>12974</v>
      </c>
      <c r="B6206" s="163" t="s">
        <v>7383</v>
      </c>
      <c r="C6206" s="164" t="s">
        <v>7384</v>
      </c>
      <c r="D6206">
        <v>92.4</v>
      </c>
      <c r="E6206" s="4">
        <v>9080</v>
      </c>
      <c r="F6206">
        <f t="shared" si="195"/>
        <v>4</v>
      </c>
      <c r="G6206" s="6">
        <f t="shared" si="194"/>
        <v>1.7099397688077311</v>
      </c>
      <c r="H6206" s="4">
        <f>E6206*G6206*Inputs!$B$4/SUMPRODUCT($E$5:$E$6785,$G$5:$G$6785)</f>
        <v>7171.8066776370524</v>
      </c>
    </row>
    <row r="6207" spans="1:8" x14ac:dyDescent="0.2">
      <c r="A6207" s="167" t="s">
        <v>12974</v>
      </c>
      <c r="B6207" s="163" t="s">
        <v>7385</v>
      </c>
      <c r="C6207" s="164" t="s">
        <v>7386</v>
      </c>
      <c r="D6207">
        <v>109</v>
      </c>
      <c r="E6207" s="4">
        <v>7507</v>
      </c>
      <c r="F6207">
        <f t="shared" si="195"/>
        <v>5</v>
      </c>
      <c r="G6207" s="6">
        <f t="shared" si="194"/>
        <v>2.0447540826884101</v>
      </c>
      <c r="H6207" s="4">
        <f>E6207*G6207*Inputs!$B$4/SUMPRODUCT($E$5:$E$6785,$G$5:$G$6785)</f>
        <v>7090.378389105922</v>
      </c>
    </row>
    <row r="6208" spans="1:8" x14ac:dyDescent="0.2">
      <c r="A6208" s="167" t="s">
        <v>12974</v>
      </c>
      <c r="B6208" s="163" t="s">
        <v>7387</v>
      </c>
      <c r="C6208" s="164" t="s">
        <v>7388</v>
      </c>
      <c r="D6208">
        <v>111.7</v>
      </c>
      <c r="E6208" s="4">
        <v>7291</v>
      </c>
      <c r="F6208">
        <f t="shared" si="195"/>
        <v>6</v>
      </c>
      <c r="G6208" s="6">
        <f t="shared" si="194"/>
        <v>2.4451266266449672</v>
      </c>
      <c r="H6208" s="4">
        <f>E6208*G6208*Inputs!$B$4/SUMPRODUCT($E$5:$E$6785,$G$5:$G$6785)</f>
        <v>8234.7489965549266</v>
      </c>
    </row>
    <row r="6209" spans="1:8" x14ac:dyDescent="0.2">
      <c r="A6209" s="167" t="s">
        <v>12974</v>
      </c>
      <c r="B6209" s="163" t="s">
        <v>7389</v>
      </c>
      <c r="C6209" s="164" t="s">
        <v>7390</v>
      </c>
      <c r="D6209">
        <v>73.900000000000006</v>
      </c>
      <c r="E6209" s="4">
        <v>6947</v>
      </c>
      <c r="F6209">
        <f t="shared" si="195"/>
        <v>2</v>
      </c>
      <c r="G6209" s="6">
        <f t="shared" si="194"/>
        <v>1.195804741189294</v>
      </c>
      <c r="H6209" s="4">
        <f>E6209*G6209*Inputs!$B$4/SUMPRODUCT($E$5:$E$6785,$G$5:$G$6785)</f>
        <v>3837.2445912545754</v>
      </c>
    </row>
    <row r="6210" spans="1:8" x14ac:dyDescent="0.2">
      <c r="A6210" s="167" t="s">
        <v>12974</v>
      </c>
      <c r="B6210" s="163" t="s">
        <v>7391</v>
      </c>
      <c r="C6210" s="164" t="s">
        <v>7392</v>
      </c>
      <c r="D6210">
        <v>127.6</v>
      </c>
      <c r="E6210" s="4">
        <v>8089</v>
      </c>
      <c r="F6210">
        <f t="shared" si="195"/>
        <v>7</v>
      </c>
      <c r="G6210" s="6">
        <f t="shared" si="194"/>
        <v>2.9238940129502371</v>
      </c>
      <c r="H6210" s="4">
        <f>E6210*G6210*Inputs!$B$4/SUMPRODUCT($E$5:$E$6785,$G$5:$G$6785)</f>
        <v>10924.922734757003</v>
      </c>
    </row>
    <row r="6211" spans="1:8" x14ac:dyDescent="0.2">
      <c r="A6211" s="167" t="s">
        <v>12974</v>
      </c>
      <c r="B6211" s="163" t="s">
        <v>7393</v>
      </c>
      <c r="C6211" s="164" t="s">
        <v>7394</v>
      </c>
      <c r="D6211">
        <v>83</v>
      </c>
      <c r="E6211" s="4">
        <v>6253</v>
      </c>
      <c r="F6211">
        <f t="shared" si="195"/>
        <v>3</v>
      </c>
      <c r="G6211" s="6">
        <f t="shared" si="194"/>
        <v>1.4299489790507947</v>
      </c>
      <c r="H6211" s="4">
        <f>E6211*G6211*Inputs!$B$4/SUMPRODUCT($E$5:$E$6785,$G$5:$G$6785)</f>
        <v>4130.1981080478563</v>
      </c>
    </row>
    <row r="6212" spans="1:8" x14ac:dyDescent="0.2">
      <c r="A6212" s="167" t="s">
        <v>12974</v>
      </c>
      <c r="B6212" s="163" t="s">
        <v>7395</v>
      </c>
      <c r="C6212" s="164" t="s">
        <v>7396</v>
      </c>
      <c r="D6212">
        <v>125.9</v>
      </c>
      <c r="E6212" s="4">
        <v>7987</v>
      </c>
      <c r="F6212">
        <f t="shared" si="195"/>
        <v>7</v>
      </c>
      <c r="G6212" s="6">
        <f t="shared" si="194"/>
        <v>2.9238940129502371</v>
      </c>
      <c r="H6212" s="4">
        <f>E6212*G6212*Inputs!$B$4/SUMPRODUCT($E$5:$E$6785,$G$5:$G$6785)</f>
        <v>10787.162551922882</v>
      </c>
    </row>
    <row r="6213" spans="1:8" x14ac:dyDescent="0.2">
      <c r="A6213" s="167" t="s">
        <v>12974</v>
      </c>
      <c r="B6213" s="163" t="s">
        <v>7397</v>
      </c>
      <c r="C6213" s="164" t="s">
        <v>7398</v>
      </c>
      <c r="D6213">
        <v>80.3</v>
      </c>
      <c r="E6213" s="4">
        <v>10578</v>
      </c>
      <c r="F6213">
        <f t="shared" si="195"/>
        <v>3</v>
      </c>
      <c r="G6213" s="6">
        <f t="shared" si="194"/>
        <v>1.4299489790507947</v>
      </c>
      <c r="H6213" s="4">
        <f>E6213*G6213*Inputs!$B$4/SUMPRODUCT($E$5:$E$6785,$G$5:$G$6785)</f>
        <v>6986.9239704030424</v>
      </c>
    </row>
    <row r="6214" spans="1:8" x14ac:dyDescent="0.2">
      <c r="A6214" s="167" t="s">
        <v>12974</v>
      </c>
      <c r="B6214" s="163" t="s">
        <v>7399</v>
      </c>
      <c r="C6214" s="164" t="s">
        <v>7400</v>
      </c>
      <c r="D6214">
        <v>77.3</v>
      </c>
      <c r="E6214" s="4">
        <v>5292</v>
      </c>
      <c r="F6214">
        <f t="shared" si="195"/>
        <v>3</v>
      </c>
      <c r="G6214" s="6">
        <f t="shared" si="194"/>
        <v>1.4299489790507947</v>
      </c>
      <c r="H6214" s="4">
        <f>E6214*G6214*Inputs!$B$4/SUMPRODUCT($E$5:$E$6785,$G$5:$G$6785)</f>
        <v>3495.4435291522877</v>
      </c>
    </row>
    <row r="6215" spans="1:8" x14ac:dyDescent="0.2">
      <c r="A6215" s="167" t="s">
        <v>12974</v>
      </c>
      <c r="B6215" s="163" t="s">
        <v>7401</v>
      </c>
      <c r="C6215" s="164" t="s">
        <v>7402</v>
      </c>
      <c r="D6215">
        <v>71.400000000000006</v>
      </c>
      <c r="E6215" s="4">
        <v>6382</v>
      </c>
      <c r="F6215">
        <f t="shared" si="195"/>
        <v>2</v>
      </c>
      <c r="G6215" s="6">
        <f t="shared" si="194"/>
        <v>1.195804741189294</v>
      </c>
      <c r="H6215" s="4">
        <f>E6215*G6215*Inputs!$B$4/SUMPRODUCT($E$5:$E$6785,$G$5:$G$6785)</f>
        <v>3525.1612179914646</v>
      </c>
    </row>
    <row r="6216" spans="1:8" x14ac:dyDescent="0.2">
      <c r="A6216" s="167" t="s">
        <v>12974</v>
      </c>
      <c r="B6216" s="163" t="s">
        <v>7403</v>
      </c>
      <c r="C6216" s="164" t="s">
        <v>7404</v>
      </c>
      <c r="D6216">
        <v>82.8</v>
      </c>
      <c r="E6216" s="4">
        <v>7777</v>
      </c>
      <c r="F6216">
        <f t="shared" si="195"/>
        <v>3</v>
      </c>
      <c r="G6216" s="6">
        <f t="shared" si="194"/>
        <v>1.4299489790507947</v>
      </c>
      <c r="H6216" s="4">
        <f>E6216*G6216*Inputs!$B$4/SUMPRODUCT($E$5:$E$6785,$G$5:$G$6785)</f>
        <v>5136.8224350372911</v>
      </c>
    </row>
    <row r="6217" spans="1:8" x14ac:dyDescent="0.2">
      <c r="A6217" s="167" t="s">
        <v>12974</v>
      </c>
      <c r="B6217" s="163" t="s">
        <v>7405</v>
      </c>
      <c r="C6217" s="164" t="s">
        <v>7406</v>
      </c>
      <c r="D6217">
        <v>84.1</v>
      </c>
      <c r="E6217" s="4">
        <v>6529</v>
      </c>
      <c r="F6217">
        <f t="shared" si="195"/>
        <v>3</v>
      </c>
      <c r="G6217" s="6">
        <f t="shared" si="194"/>
        <v>1.4299489790507947</v>
      </c>
      <c r="H6217" s="4">
        <f>E6217*G6217*Inputs!$B$4/SUMPRODUCT($E$5:$E$6785,$G$5:$G$6785)</f>
        <v>4312.500151518384</v>
      </c>
    </row>
    <row r="6218" spans="1:8" x14ac:dyDescent="0.2">
      <c r="A6218" s="167" t="s">
        <v>12974</v>
      </c>
      <c r="B6218" s="163" t="s">
        <v>7407</v>
      </c>
      <c r="C6218" s="164" t="s">
        <v>7408</v>
      </c>
      <c r="D6218">
        <v>121.9</v>
      </c>
      <c r="E6218" s="4">
        <v>5948</v>
      </c>
      <c r="F6218">
        <f t="shared" si="195"/>
        <v>6</v>
      </c>
      <c r="G6218" s="6">
        <f t="shared" si="194"/>
        <v>2.4451266266449672</v>
      </c>
      <c r="H6218" s="4">
        <f>E6218*G6218*Inputs!$B$4/SUMPRODUCT($E$5:$E$6785,$G$5:$G$6785)</f>
        <v>6717.9107161581005</v>
      </c>
    </row>
    <row r="6219" spans="1:8" x14ac:dyDescent="0.2">
      <c r="A6219" s="167" t="s">
        <v>12974</v>
      </c>
      <c r="B6219" s="163" t="s">
        <v>7409</v>
      </c>
      <c r="C6219" s="164" t="s">
        <v>7410</v>
      </c>
      <c r="D6219">
        <v>106.6</v>
      </c>
      <c r="E6219" s="4">
        <v>7658</v>
      </c>
      <c r="F6219">
        <f t="shared" si="195"/>
        <v>5</v>
      </c>
      <c r="G6219" s="6">
        <f t="shared" si="194"/>
        <v>2.0447540826884101</v>
      </c>
      <c r="H6219" s="4">
        <f>E6219*G6219*Inputs!$B$4/SUMPRODUCT($E$5:$E$6785,$G$5:$G$6785)</f>
        <v>7232.9982288228521</v>
      </c>
    </row>
    <row r="6220" spans="1:8" x14ac:dyDescent="0.2">
      <c r="A6220" s="167" t="s">
        <v>12974</v>
      </c>
      <c r="B6220" s="163" t="s">
        <v>7411</v>
      </c>
      <c r="C6220" s="164" t="s">
        <v>7412</v>
      </c>
      <c r="D6220">
        <v>76.8</v>
      </c>
      <c r="E6220" s="4">
        <v>8696</v>
      </c>
      <c r="F6220">
        <f t="shared" si="195"/>
        <v>3</v>
      </c>
      <c r="G6220" s="6">
        <f t="shared" si="194"/>
        <v>1.4299489790507947</v>
      </c>
      <c r="H6220" s="4">
        <f>E6220*G6220*Inputs!$B$4/SUMPRODUCT($E$5:$E$6785,$G$5:$G$6785)</f>
        <v>5743.8353986221273</v>
      </c>
    </row>
    <row r="6221" spans="1:8" x14ac:dyDescent="0.2">
      <c r="A6221" s="167" t="s">
        <v>12974</v>
      </c>
      <c r="B6221" s="163" t="s">
        <v>7413</v>
      </c>
      <c r="C6221" s="164" t="s">
        <v>7414</v>
      </c>
      <c r="D6221">
        <v>76.099999999999994</v>
      </c>
      <c r="E6221" s="4">
        <v>8642</v>
      </c>
      <c r="F6221">
        <f t="shared" si="195"/>
        <v>3</v>
      </c>
      <c r="G6221" s="6">
        <f t="shared" si="194"/>
        <v>1.4299489790507947</v>
      </c>
      <c r="H6221" s="4">
        <f>E6221*G6221*Inputs!$B$4/SUMPRODUCT($E$5:$E$6785,$G$5:$G$6785)</f>
        <v>5708.1676075083278</v>
      </c>
    </row>
    <row r="6222" spans="1:8" x14ac:dyDescent="0.2">
      <c r="A6222" s="167" t="s">
        <v>12974</v>
      </c>
      <c r="B6222" s="163" t="s">
        <v>7415</v>
      </c>
      <c r="C6222" s="164" t="s">
        <v>7416</v>
      </c>
      <c r="D6222">
        <v>127.6</v>
      </c>
      <c r="E6222" s="4">
        <v>7952</v>
      </c>
      <c r="F6222">
        <f t="shared" si="195"/>
        <v>7</v>
      </c>
      <c r="G6222" s="6">
        <f t="shared" si="194"/>
        <v>2.9238940129502371</v>
      </c>
      <c r="H6222" s="4">
        <f>E6222*G6222*Inputs!$B$4/SUMPRODUCT($E$5:$E$6785,$G$5:$G$6785)</f>
        <v>10739.891900950386</v>
      </c>
    </row>
    <row r="6223" spans="1:8" x14ac:dyDescent="0.2">
      <c r="A6223" s="167" t="s">
        <v>12974</v>
      </c>
      <c r="B6223" s="163" t="s">
        <v>7417</v>
      </c>
      <c r="C6223" s="164" t="s">
        <v>7418</v>
      </c>
      <c r="D6223">
        <v>102.9</v>
      </c>
      <c r="E6223" s="4">
        <v>7852</v>
      </c>
      <c r="F6223">
        <f t="shared" si="195"/>
        <v>5</v>
      </c>
      <c r="G6223" s="6">
        <f t="shared" si="194"/>
        <v>2.0447540826884101</v>
      </c>
      <c r="H6223" s="4">
        <f>E6223*G6223*Inputs!$B$4/SUMPRODUCT($E$5:$E$6785,$G$5:$G$6785)</f>
        <v>7416.2316652803656</v>
      </c>
    </row>
    <row r="6224" spans="1:8" x14ac:dyDescent="0.2">
      <c r="A6224" s="167" t="s">
        <v>12974</v>
      </c>
      <c r="B6224" s="163" t="s">
        <v>7419</v>
      </c>
      <c r="C6224" s="164" t="s">
        <v>7420</v>
      </c>
      <c r="D6224">
        <v>107</v>
      </c>
      <c r="E6224" s="4">
        <v>7158</v>
      </c>
      <c r="F6224">
        <f t="shared" si="195"/>
        <v>5</v>
      </c>
      <c r="G6224" s="6">
        <f t="shared" si="194"/>
        <v>2.0447540826884101</v>
      </c>
      <c r="H6224" s="4">
        <f>E6224*G6224*Inputs!$B$4/SUMPRODUCT($E$5:$E$6785,$G$5:$G$6785)</f>
        <v>6760.7471039323555</v>
      </c>
    </row>
    <row r="6225" spans="1:8" x14ac:dyDescent="0.2">
      <c r="A6225" s="167" t="s">
        <v>12974</v>
      </c>
      <c r="B6225" s="163" t="s">
        <v>7421</v>
      </c>
      <c r="C6225" s="164" t="s">
        <v>2025</v>
      </c>
      <c r="D6225">
        <v>104.8</v>
      </c>
      <c r="E6225" s="4">
        <v>6020</v>
      </c>
      <c r="F6225">
        <f t="shared" si="195"/>
        <v>5</v>
      </c>
      <c r="G6225" s="6">
        <f t="shared" si="194"/>
        <v>2.0447540826884101</v>
      </c>
      <c r="H6225" s="4">
        <f>E6225*G6225*Inputs!$B$4/SUMPRODUCT($E$5:$E$6785,$G$5:$G$6785)</f>
        <v>5685.9035436815848</v>
      </c>
    </row>
    <row r="6226" spans="1:8" x14ac:dyDescent="0.2">
      <c r="A6226" s="167" t="s">
        <v>12974</v>
      </c>
      <c r="B6226" s="163" t="s">
        <v>2026</v>
      </c>
      <c r="C6226" s="164" t="s">
        <v>2027</v>
      </c>
      <c r="D6226">
        <v>124.9</v>
      </c>
      <c r="E6226" s="4">
        <v>6731</v>
      </c>
      <c r="F6226">
        <f t="shared" si="195"/>
        <v>7</v>
      </c>
      <c r="G6226" s="6">
        <f t="shared" si="194"/>
        <v>2.9238940129502371</v>
      </c>
      <c r="H6226" s="4">
        <f>E6226*G6226*Inputs!$B$4/SUMPRODUCT($E$5:$E$6785,$G$5:$G$6785)</f>
        <v>9090.8214770242776</v>
      </c>
    </row>
    <row r="6227" spans="1:8" x14ac:dyDescent="0.2">
      <c r="A6227" s="167" t="s">
        <v>12974</v>
      </c>
      <c r="B6227" s="163" t="s">
        <v>2028</v>
      </c>
      <c r="C6227" s="164" t="s">
        <v>2029</v>
      </c>
      <c r="D6227">
        <v>134.30000000000001</v>
      </c>
      <c r="E6227" s="4">
        <v>7033</v>
      </c>
      <c r="F6227">
        <f t="shared" si="195"/>
        <v>7</v>
      </c>
      <c r="G6227" s="6">
        <f t="shared" si="194"/>
        <v>2.9238940129502371</v>
      </c>
      <c r="H6227" s="4">
        <f>E6227*G6227*Inputs!$B$4/SUMPRODUCT($E$5:$E$6785,$G$5:$G$6785)</f>
        <v>9498.6996654155027</v>
      </c>
    </row>
    <row r="6228" spans="1:8" x14ac:dyDescent="0.2">
      <c r="A6228" s="167" t="s">
        <v>12974</v>
      </c>
      <c r="B6228" s="163" t="s">
        <v>2030</v>
      </c>
      <c r="C6228" s="164" t="s">
        <v>2031</v>
      </c>
      <c r="D6228">
        <v>84.9</v>
      </c>
      <c r="E6228" s="4">
        <v>7742</v>
      </c>
      <c r="F6228">
        <f t="shared" si="195"/>
        <v>3</v>
      </c>
      <c r="G6228" s="6">
        <f t="shared" si="194"/>
        <v>1.4299489790507947</v>
      </c>
      <c r="H6228" s="4">
        <f>E6228*G6228*Inputs!$B$4/SUMPRODUCT($E$5:$E$6785,$G$5:$G$6785)</f>
        <v>5113.704422278347</v>
      </c>
    </row>
    <row r="6229" spans="1:8" x14ac:dyDescent="0.2">
      <c r="A6229" s="167" t="s">
        <v>12974</v>
      </c>
      <c r="B6229" s="163" t="s">
        <v>2032</v>
      </c>
      <c r="C6229" s="164" t="s">
        <v>2033</v>
      </c>
      <c r="D6229">
        <v>64</v>
      </c>
      <c r="E6229" s="4">
        <v>7644</v>
      </c>
      <c r="F6229">
        <f t="shared" si="195"/>
        <v>2</v>
      </c>
      <c r="G6229" s="6">
        <f t="shared" si="194"/>
        <v>1.195804741189294</v>
      </c>
      <c r="H6229" s="4">
        <f>E6229*G6229*Inputs!$B$4/SUMPRODUCT($E$5:$E$6785,$G$5:$G$6785)</f>
        <v>4222.2394782711935</v>
      </c>
    </row>
    <row r="6230" spans="1:8" x14ac:dyDescent="0.2">
      <c r="A6230" s="167" t="s">
        <v>12974</v>
      </c>
      <c r="B6230" s="163" t="s">
        <v>2034</v>
      </c>
      <c r="C6230" s="164" t="s">
        <v>2035</v>
      </c>
      <c r="D6230">
        <v>90.4</v>
      </c>
      <c r="E6230" s="4">
        <v>9229</v>
      </c>
      <c r="F6230">
        <f t="shared" si="195"/>
        <v>4</v>
      </c>
      <c r="G6230" s="6">
        <f t="shared" si="194"/>
        <v>1.7099397688077311</v>
      </c>
      <c r="H6230" s="4">
        <f>E6230*G6230*Inputs!$B$4/SUMPRODUCT($E$5:$E$6785,$G$5:$G$6785)</f>
        <v>7289.4938136467363</v>
      </c>
    </row>
    <row r="6231" spans="1:8" x14ac:dyDescent="0.2">
      <c r="A6231" s="167" t="s">
        <v>2038</v>
      </c>
      <c r="B6231" s="163" t="s">
        <v>2036</v>
      </c>
      <c r="C6231" s="164" t="s">
        <v>2037</v>
      </c>
      <c r="D6231">
        <v>67.7</v>
      </c>
      <c r="E6231" s="4">
        <v>5789</v>
      </c>
      <c r="F6231">
        <f t="shared" si="195"/>
        <v>2</v>
      </c>
      <c r="G6231" s="6">
        <f t="shared" si="194"/>
        <v>1.195804741189294</v>
      </c>
      <c r="H6231" s="4">
        <f>E6231*G6231*Inputs!$B$4/SUMPRODUCT($E$5:$E$6785,$G$5:$G$6785)</f>
        <v>3197.6117660533669</v>
      </c>
    </row>
    <row r="6232" spans="1:8" x14ac:dyDescent="0.2">
      <c r="A6232" s="167" t="s">
        <v>2038</v>
      </c>
      <c r="B6232" s="163" t="s">
        <v>2039</v>
      </c>
      <c r="C6232" s="164" t="s">
        <v>2727</v>
      </c>
      <c r="D6232">
        <v>76.7</v>
      </c>
      <c r="E6232" s="4">
        <v>5485</v>
      </c>
      <c r="F6232">
        <f t="shared" si="195"/>
        <v>3</v>
      </c>
      <c r="G6232" s="6">
        <f t="shared" si="194"/>
        <v>1.4299489790507947</v>
      </c>
      <c r="H6232" s="4">
        <f>E6232*G6232*Inputs!$B$4/SUMPRODUCT($E$5:$E$6785,$G$5:$G$6785)</f>
        <v>3622.9228566516063</v>
      </c>
    </row>
    <row r="6233" spans="1:8" x14ac:dyDescent="0.2">
      <c r="A6233" s="167" t="s">
        <v>2038</v>
      </c>
      <c r="B6233" s="163" t="s">
        <v>2728</v>
      </c>
      <c r="C6233" s="164" t="s">
        <v>2729</v>
      </c>
      <c r="D6233">
        <v>83.6</v>
      </c>
      <c r="E6233" s="4">
        <v>5398</v>
      </c>
      <c r="F6233">
        <f t="shared" si="195"/>
        <v>3</v>
      </c>
      <c r="G6233" s="6">
        <f t="shared" si="194"/>
        <v>1.4299489790507947</v>
      </c>
      <c r="H6233" s="4">
        <f>E6233*G6233*Inputs!$B$4/SUMPRODUCT($E$5:$E$6785,$G$5:$G$6785)</f>
        <v>3565.4580820793744</v>
      </c>
    </row>
    <row r="6234" spans="1:8" x14ac:dyDescent="0.2">
      <c r="A6234" s="167" t="s">
        <v>2038</v>
      </c>
      <c r="B6234" s="163" t="s">
        <v>2730</v>
      </c>
      <c r="C6234" s="164" t="s">
        <v>2731</v>
      </c>
      <c r="D6234">
        <v>77.599999999999994</v>
      </c>
      <c r="E6234" s="4">
        <v>10258</v>
      </c>
      <c r="F6234">
        <f t="shared" si="195"/>
        <v>3</v>
      </c>
      <c r="G6234" s="6">
        <f t="shared" si="194"/>
        <v>1.4299489790507947</v>
      </c>
      <c r="H6234" s="4">
        <f>E6234*G6234*Inputs!$B$4/SUMPRODUCT($E$5:$E$6785,$G$5:$G$6785)</f>
        <v>6775.559282321271</v>
      </c>
    </row>
    <row r="6235" spans="1:8" x14ac:dyDescent="0.2">
      <c r="A6235" s="167" t="s">
        <v>2038</v>
      </c>
      <c r="B6235" s="163" t="s">
        <v>2732</v>
      </c>
      <c r="C6235" s="164" t="s">
        <v>2733</v>
      </c>
      <c r="D6235">
        <v>80</v>
      </c>
      <c r="E6235" s="4">
        <v>8179</v>
      </c>
      <c r="F6235">
        <f t="shared" si="195"/>
        <v>3</v>
      </c>
      <c r="G6235" s="6">
        <f t="shared" si="194"/>
        <v>1.4299489790507947</v>
      </c>
      <c r="H6235" s="4">
        <f>E6235*G6235*Inputs!$B$4/SUMPRODUCT($E$5:$E$6785,$G$5:$G$6785)</f>
        <v>5402.3493244400152</v>
      </c>
    </row>
    <row r="6236" spans="1:8" x14ac:dyDescent="0.2">
      <c r="A6236" s="167" t="s">
        <v>2038</v>
      </c>
      <c r="B6236" s="163" t="s">
        <v>2734</v>
      </c>
      <c r="C6236" s="164" t="s">
        <v>2735</v>
      </c>
      <c r="D6236">
        <v>62.8</v>
      </c>
      <c r="E6236" s="4">
        <v>5477</v>
      </c>
      <c r="F6236">
        <f t="shared" si="195"/>
        <v>2</v>
      </c>
      <c r="G6236" s="6">
        <f t="shared" si="194"/>
        <v>1.195804741189294</v>
      </c>
      <c r="H6236" s="4">
        <f>E6236*G6236*Inputs!$B$4/SUMPRODUCT($E$5:$E$6785,$G$5:$G$6785)</f>
        <v>3025.2754608178084</v>
      </c>
    </row>
    <row r="6237" spans="1:8" x14ac:dyDescent="0.2">
      <c r="A6237" s="167" t="s">
        <v>2038</v>
      </c>
      <c r="B6237" s="163" t="s">
        <v>2736</v>
      </c>
      <c r="C6237" s="164" t="s">
        <v>2737</v>
      </c>
      <c r="D6237">
        <v>98.2</v>
      </c>
      <c r="E6237" s="4">
        <v>10936</v>
      </c>
      <c r="F6237">
        <f t="shared" si="195"/>
        <v>4</v>
      </c>
      <c r="G6237" s="6">
        <f t="shared" si="194"/>
        <v>1.7099397688077311</v>
      </c>
      <c r="H6237" s="4">
        <f>E6237*G6237*Inputs!$B$4/SUMPRODUCT($E$5:$E$6785,$G$5:$G$6785)</f>
        <v>8637.7618751804857</v>
      </c>
    </row>
    <row r="6238" spans="1:8" x14ac:dyDescent="0.2">
      <c r="A6238" s="167" t="s">
        <v>2038</v>
      </c>
      <c r="B6238" s="163" t="s">
        <v>2738</v>
      </c>
      <c r="C6238" s="164" t="s">
        <v>2739</v>
      </c>
      <c r="D6238">
        <v>88.6</v>
      </c>
      <c r="E6238" s="4">
        <v>8307</v>
      </c>
      <c r="F6238">
        <f t="shared" si="195"/>
        <v>4</v>
      </c>
      <c r="G6238" s="6">
        <f t="shared" si="194"/>
        <v>1.7099397688077311</v>
      </c>
      <c r="H6238" s="4">
        <f>E6238*G6238*Inputs!$B$4/SUMPRODUCT($E$5:$E$6785,$G$5:$G$6785)</f>
        <v>6561.2552941774229</v>
      </c>
    </row>
    <row r="6239" spans="1:8" x14ac:dyDescent="0.2">
      <c r="A6239" s="167" t="s">
        <v>2038</v>
      </c>
      <c r="B6239" s="163" t="s">
        <v>2740</v>
      </c>
      <c r="C6239" s="164" t="s">
        <v>2741</v>
      </c>
      <c r="D6239">
        <v>69.8</v>
      </c>
      <c r="E6239" s="4">
        <v>7859</v>
      </c>
      <c r="F6239">
        <f t="shared" si="195"/>
        <v>2</v>
      </c>
      <c r="G6239" s="6">
        <f t="shared" si="194"/>
        <v>1.195804741189294</v>
      </c>
      <c r="H6239" s="4">
        <f>E6239*G6239*Inputs!$B$4/SUMPRODUCT($E$5:$E$6785,$G$5:$G$6785)</f>
        <v>4340.9968680969787</v>
      </c>
    </row>
    <row r="6240" spans="1:8" x14ac:dyDescent="0.2">
      <c r="A6240" s="167" t="s">
        <v>2038</v>
      </c>
      <c r="B6240" s="163" t="s">
        <v>2742</v>
      </c>
      <c r="C6240" s="164" t="s">
        <v>2743</v>
      </c>
      <c r="D6240">
        <v>64.5</v>
      </c>
      <c r="E6240" s="4">
        <v>10055</v>
      </c>
      <c r="F6240">
        <f t="shared" si="195"/>
        <v>2</v>
      </c>
      <c r="G6240" s="6">
        <f t="shared" si="194"/>
        <v>1.195804741189294</v>
      </c>
      <c r="H6240" s="4">
        <f>E6240*G6240*Inputs!$B$4/SUMPRODUCT($E$5:$E$6785,$G$5:$G$6785)</f>
        <v>5553.979324178028</v>
      </c>
    </row>
    <row r="6241" spans="1:8" x14ac:dyDescent="0.2">
      <c r="A6241" s="167" t="s">
        <v>2038</v>
      </c>
      <c r="B6241" s="163" t="s">
        <v>2744</v>
      </c>
      <c r="C6241" s="164" t="s">
        <v>2745</v>
      </c>
      <c r="D6241">
        <v>59.1</v>
      </c>
      <c r="E6241" s="4">
        <v>7818</v>
      </c>
      <c r="F6241">
        <f t="shared" si="195"/>
        <v>1</v>
      </c>
      <c r="G6241" s="6">
        <f t="shared" si="194"/>
        <v>1</v>
      </c>
      <c r="H6241" s="4">
        <f>E6241*G6241*Inputs!$B$4/SUMPRODUCT($E$5:$E$6785,$G$5:$G$6785)</f>
        <v>3611.250199378152</v>
      </c>
    </row>
    <row r="6242" spans="1:8" x14ac:dyDescent="0.2">
      <c r="A6242" s="167" t="s">
        <v>2038</v>
      </c>
      <c r="B6242" s="163" t="s">
        <v>2746</v>
      </c>
      <c r="C6242" s="164" t="s">
        <v>2747</v>
      </c>
      <c r="D6242">
        <v>94.1</v>
      </c>
      <c r="E6242" s="4">
        <v>10634</v>
      </c>
      <c r="F6242">
        <f t="shared" si="195"/>
        <v>4</v>
      </c>
      <c r="G6242" s="6">
        <f t="shared" si="194"/>
        <v>1.7099397688077311</v>
      </c>
      <c r="H6242" s="4">
        <f>E6242*G6242*Inputs!$B$4/SUMPRODUCT($E$5:$E$6785,$G$5:$G$6785)</f>
        <v>8399.2282169595182</v>
      </c>
    </row>
    <row r="6243" spans="1:8" x14ac:dyDescent="0.2">
      <c r="A6243" s="167" t="s">
        <v>2038</v>
      </c>
      <c r="B6243" s="163" t="s">
        <v>2748</v>
      </c>
      <c r="C6243" s="164" t="s">
        <v>2749</v>
      </c>
      <c r="D6243">
        <v>76.400000000000006</v>
      </c>
      <c r="E6243" s="4">
        <v>8517</v>
      </c>
      <c r="F6243">
        <f t="shared" si="195"/>
        <v>3</v>
      </c>
      <c r="G6243" s="6">
        <f t="shared" si="194"/>
        <v>1.4299489790507947</v>
      </c>
      <c r="H6243" s="4">
        <f>E6243*G6243*Inputs!$B$4/SUMPRODUCT($E$5:$E$6785,$G$5:$G$6785)</f>
        <v>5625.6032762263858</v>
      </c>
    </row>
    <row r="6244" spans="1:8" x14ac:dyDescent="0.2">
      <c r="A6244" s="167" t="s">
        <v>2038</v>
      </c>
      <c r="B6244" s="163" t="s">
        <v>2750</v>
      </c>
      <c r="C6244" s="164" t="s">
        <v>3728</v>
      </c>
      <c r="D6244">
        <v>67.900000000000006</v>
      </c>
      <c r="E6244" s="4">
        <v>8742</v>
      </c>
      <c r="F6244">
        <f t="shared" si="195"/>
        <v>2</v>
      </c>
      <c r="G6244" s="6">
        <f t="shared" si="194"/>
        <v>1.195804741189294</v>
      </c>
      <c r="H6244" s="4">
        <f>E6244*G6244*Inputs!$B$4/SUMPRODUCT($E$5:$E$6785,$G$5:$G$6785)</f>
        <v>4828.7307063117169</v>
      </c>
    </row>
    <row r="6245" spans="1:8" x14ac:dyDescent="0.2">
      <c r="A6245" s="167" t="s">
        <v>2038</v>
      </c>
      <c r="B6245" s="163" t="s">
        <v>3729</v>
      </c>
      <c r="C6245" s="164" t="s">
        <v>3730</v>
      </c>
      <c r="D6245">
        <v>98.8</v>
      </c>
      <c r="E6245" s="4">
        <v>9228</v>
      </c>
      <c r="F6245">
        <f t="shared" si="195"/>
        <v>4</v>
      </c>
      <c r="G6245" s="6">
        <f t="shared" si="194"/>
        <v>1.7099397688077311</v>
      </c>
      <c r="H6245" s="4">
        <f>E6245*G6245*Inputs!$B$4/SUMPRODUCT($E$5:$E$6785,$G$5:$G$6785)</f>
        <v>7288.703967096335</v>
      </c>
    </row>
    <row r="6246" spans="1:8" x14ac:dyDescent="0.2">
      <c r="A6246" s="167" t="s">
        <v>2038</v>
      </c>
      <c r="B6246" s="163" t="s">
        <v>3731</v>
      </c>
      <c r="C6246" s="164" t="s">
        <v>3732</v>
      </c>
      <c r="D6246">
        <v>67.7</v>
      </c>
      <c r="E6246" s="4">
        <v>7064</v>
      </c>
      <c r="F6246">
        <f t="shared" si="195"/>
        <v>2</v>
      </c>
      <c r="G6246" s="6">
        <f t="shared" si="194"/>
        <v>1.195804741189294</v>
      </c>
      <c r="H6246" s="4">
        <f>E6246*G6246*Inputs!$B$4/SUMPRODUCT($E$5:$E$6785,$G$5:$G$6785)</f>
        <v>3901.8707057179099</v>
      </c>
    </row>
    <row r="6247" spans="1:8" x14ac:dyDescent="0.2">
      <c r="A6247" s="167" t="s">
        <v>2038</v>
      </c>
      <c r="B6247" s="163" t="s">
        <v>3733</v>
      </c>
      <c r="C6247" s="164" t="s">
        <v>3734</v>
      </c>
      <c r="D6247">
        <v>87.2</v>
      </c>
      <c r="E6247" s="4">
        <v>10481</v>
      </c>
      <c r="F6247">
        <f t="shared" si="195"/>
        <v>4</v>
      </c>
      <c r="G6247" s="6">
        <f t="shared" si="194"/>
        <v>1.7099397688077311</v>
      </c>
      <c r="H6247" s="4">
        <f>E6247*G6247*Inputs!$B$4/SUMPRODUCT($E$5:$E$6785,$G$5:$G$6785)</f>
        <v>8278.3816947482337</v>
      </c>
    </row>
    <row r="6248" spans="1:8" x14ac:dyDescent="0.2">
      <c r="A6248" s="167" t="s">
        <v>2038</v>
      </c>
      <c r="B6248" s="163" t="s">
        <v>3735</v>
      </c>
      <c r="C6248" s="164" t="s">
        <v>3736</v>
      </c>
      <c r="D6248">
        <v>84.5</v>
      </c>
      <c r="E6248" s="4">
        <v>9679</v>
      </c>
      <c r="F6248">
        <f t="shared" si="195"/>
        <v>3</v>
      </c>
      <c r="G6248" s="6">
        <f t="shared" si="194"/>
        <v>1.4299489790507947</v>
      </c>
      <c r="H6248" s="4">
        <f>E6248*G6248*Inputs!$B$4/SUMPRODUCT($E$5:$E$6785,$G$5:$G$6785)</f>
        <v>6393.1212998233168</v>
      </c>
    </row>
    <row r="6249" spans="1:8" x14ac:dyDescent="0.2">
      <c r="A6249" s="167" t="s">
        <v>2038</v>
      </c>
      <c r="B6249" s="163" t="s">
        <v>3737</v>
      </c>
      <c r="C6249" s="164" t="s">
        <v>3738</v>
      </c>
      <c r="D6249">
        <v>88.4</v>
      </c>
      <c r="E6249" s="4">
        <v>7636</v>
      </c>
      <c r="F6249">
        <f t="shared" si="195"/>
        <v>4</v>
      </c>
      <c r="G6249" s="6">
        <f t="shared" si="194"/>
        <v>1.7099397688077311</v>
      </c>
      <c r="H6249" s="4">
        <f>E6249*G6249*Inputs!$B$4/SUMPRODUCT($E$5:$E$6785,$G$5:$G$6785)</f>
        <v>6031.2682588586495</v>
      </c>
    </row>
    <row r="6250" spans="1:8" x14ac:dyDescent="0.2">
      <c r="A6250" s="167" t="s">
        <v>2038</v>
      </c>
      <c r="B6250" s="163" t="s">
        <v>3739</v>
      </c>
      <c r="C6250" s="164" t="s">
        <v>3740</v>
      </c>
      <c r="D6250">
        <v>77.5</v>
      </c>
      <c r="E6250" s="4">
        <v>7377</v>
      </c>
      <c r="F6250">
        <f t="shared" si="195"/>
        <v>3</v>
      </c>
      <c r="G6250" s="6">
        <f t="shared" si="194"/>
        <v>1.4299489790507947</v>
      </c>
      <c r="H6250" s="4">
        <f>E6250*G6250*Inputs!$B$4/SUMPRODUCT($E$5:$E$6785,$G$5:$G$6785)</f>
        <v>4872.6165749350766</v>
      </c>
    </row>
    <row r="6251" spans="1:8" x14ac:dyDescent="0.2">
      <c r="A6251" s="167" t="s">
        <v>2038</v>
      </c>
      <c r="B6251" s="163" t="s">
        <v>3741</v>
      </c>
      <c r="C6251" s="164" t="s">
        <v>3742</v>
      </c>
      <c r="D6251">
        <v>96</v>
      </c>
      <c r="E6251" s="4">
        <v>8353</v>
      </c>
      <c r="F6251">
        <f t="shared" si="195"/>
        <v>4</v>
      </c>
      <c r="G6251" s="6">
        <f t="shared" si="194"/>
        <v>1.7099397688077311</v>
      </c>
      <c r="H6251" s="4">
        <f>E6251*G6251*Inputs!$B$4/SUMPRODUCT($E$5:$E$6785,$G$5:$G$6785)</f>
        <v>6597.5882354958485</v>
      </c>
    </row>
    <row r="6252" spans="1:8" x14ac:dyDescent="0.2">
      <c r="A6252" s="167" t="s">
        <v>2038</v>
      </c>
      <c r="B6252" s="163" t="s">
        <v>3743</v>
      </c>
      <c r="C6252" s="164" t="s">
        <v>3744</v>
      </c>
      <c r="D6252">
        <v>90.7</v>
      </c>
      <c r="E6252" s="4">
        <v>8126</v>
      </c>
      <c r="F6252">
        <f t="shared" si="195"/>
        <v>4</v>
      </c>
      <c r="G6252" s="6">
        <f t="shared" si="194"/>
        <v>1.7099397688077311</v>
      </c>
      <c r="H6252" s="4">
        <f>E6252*G6252*Inputs!$B$4/SUMPRODUCT($E$5:$E$6785,$G$5:$G$6785)</f>
        <v>6418.2930685549218</v>
      </c>
    </row>
    <row r="6253" spans="1:8" x14ac:dyDescent="0.2">
      <c r="A6253" s="167" t="s">
        <v>2038</v>
      </c>
      <c r="B6253" s="163" t="s">
        <v>3745</v>
      </c>
      <c r="C6253" s="164" t="s">
        <v>3746</v>
      </c>
      <c r="D6253">
        <v>86.6</v>
      </c>
      <c r="E6253" s="4">
        <v>7847</v>
      </c>
      <c r="F6253">
        <f t="shared" si="195"/>
        <v>3</v>
      </c>
      <c r="G6253" s="6">
        <f t="shared" si="194"/>
        <v>1.4299489790507947</v>
      </c>
      <c r="H6253" s="4">
        <f>E6253*G6253*Inputs!$B$4/SUMPRODUCT($E$5:$E$6785,$G$5:$G$6785)</f>
        <v>5183.0584605551776</v>
      </c>
    </row>
    <row r="6254" spans="1:8" x14ac:dyDescent="0.2">
      <c r="A6254" s="167" t="s">
        <v>2038</v>
      </c>
      <c r="B6254" s="163" t="s">
        <v>3747</v>
      </c>
      <c r="C6254" s="164" t="s">
        <v>3748</v>
      </c>
      <c r="D6254">
        <v>136.69999999999999</v>
      </c>
      <c r="E6254" s="4">
        <v>9654</v>
      </c>
      <c r="F6254">
        <f t="shared" si="195"/>
        <v>8</v>
      </c>
      <c r="G6254" s="6">
        <f t="shared" si="194"/>
        <v>3.4964063234208851</v>
      </c>
      <c r="H6254" s="4">
        <f>E6254*G6254*Inputs!$B$4/SUMPRODUCT($E$5:$E$6785,$G$5:$G$6785)</f>
        <v>15591.615068603356</v>
      </c>
    </row>
    <row r="6255" spans="1:8" x14ac:dyDescent="0.2">
      <c r="A6255" s="167" t="s">
        <v>2038</v>
      </c>
      <c r="B6255" s="163" t="s">
        <v>3749</v>
      </c>
      <c r="C6255" s="164" t="s">
        <v>3750</v>
      </c>
      <c r="D6255">
        <v>123.1</v>
      </c>
      <c r="E6255" s="4">
        <v>8927</v>
      </c>
      <c r="F6255">
        <f t="shared" si="195"/>
        <v>6</v>
      </c>
      <c r="G6255" s="6">
        <f t="shared" si="194"/>
        <v>2.4451266266449672</v>
      </c>
      <c r="H6255" s="4">
        <f>E6255*G6255*Inputs!$B$4/SUMPRODUCT($E$5:$E$6785,$G$5:$G$6785)</f>
        <v>10082.513275578909</v>
      </c>
    </row>
    <row r="6256" spans="1:8" x14ac:dyDescent="0.2">
      <c r="A6256" s="167" t="s">
        <v>2038</v>
      </c>
      <c r="B6256" s="163" t="s">
        <v>3751</v>
      </c>
      <c r="C6256" s="164" t="s">
        <v>3752</v>
      </c>
      <c r="D6256">
        <v>81.900000000000006</v>
      </c>
      <c r="E6256" s="4">
        <v>8541</v>
      </c>
      <c r="F6256">
        <f t="shared" si="195"/>
        <v>3</v>
      </c>
      <c r="G6256" s="6">
        <f t="shared" si="194"/>
        <v>1.4299489790507947</v>
      </c>
      <c r="H6256" s="4">
        <f>E6256*G6256*Inputs!$B$4/SUMPRODUCT($E$5:$E$6785,$G$5:$G$6785)</f>
        <v>5641.4556278325181</v>
      </c>
    </row>
    <row r="6257" spans="1:8" x14ac:dyDescent="0.2">
      <c r="A6257" s="167" t="s">
        <v>2038</v>
      </c>
      <c r="B6257" s="163" t="s">
        <v>3753</v>
      </c>
      <c r="C6257" s="164" t="s">
        <v>3754</v>
      </c>
      <c r="D6257">
        <v>65.400000000000006</v>
      </c>
      <c r="E6257" s="4">
        <v>7088</v>
      </c>
      <c r="F6257">
        <f t="shared" si="195"/>
        <v>2</v>
      </c>
      <c r="G6257" s="6">
        <f t="shared" si="194"/>
        <v>1.195804741189294</v>
      </c>
      <c r="H6257" s="4">
        <f>E6257*G6257*Inputs!$B$4/SUMPRODUCT($E$5:$E$6785,$G$5:$G$6785)</f>
        <v>3915.1273445821839</v>
      </c>
    </row>
    <row r="6258" spans="1:8" x14ac:dyDescent="0.2">
      <c r="A6258" s="167" t="s">
        <v>2038</v>
      </c>
      <c r="B6258" s="163" t="s">
        <v>3755</v>
      </c>
      <c r="C6258" s="164" t="s">
        <v>3756</v>
      </c>
      <c r="D6258">
        <v>137.80000000000001</v>
      </c>
      <c r="E6258" s="4">
        <v>8514</v>
      </c>
      <c r="F6258">
        <f t="shared" si="195"/>
        <v>8</v>
      </c>
      <c r="G6258" s="6">
        <f t="shared" si="194"/>
        <v>3.4964063234208851</v>
      </c>
      <c r="H6258" s="4">
        <f>E6258*G6258*Inputs!$B$4/SUMPRODUCT($E$5:$E$6785,$G$5:$G$6785)</f>
        <v>13750.467235766415</v>
      </c>
    </row>
    <row r="6259" spans="1:8" x14ac:dyDescent="0.2">
      <c r="A6259" s="167" t="s">
        <v>2038</v>
      </c>
      <c r="B6259" s="163" t="s">
        <v>3757</v>
      </c>
      <c r="C6259" s="164" t="s">
        <v>3758</v>
      </c>
      <c r="D6259">
        <v>100.9</v>
      </c>
      <c r="E6259" s="4">
        <v>7457</v>
      </c>
      <c r="F6259">
        <f t="shared" si="195"/>
        <v>5</v>
      </c>
      <c r="G6259" s="6">
        <f t="shared" si="194"/>
        <v>2.0447540826884101</v>
      </c>
      <c r="H6259" s="4">
        <f>E6259*G6259*Inputs!$B$4/SUMPRODUCT($E$5:$E$6785,$G$5:$G$6785)</f>
        <v>7043.153276616873</v>
      </c>
    </row>
    <row r="6260" spans="1:8" x14ac:dyDescent="0.2">
      <c r="A6260" s="167" t="s">
        <v>2038</v>
      </c>
      <c r="B6260" s="163" t="s">
        <v>3759</v>
      </c>
      <c r="C6260" s="164" t="s">
        <v>3760</v>
      </c>
      <c r="D6260">
        <v>133.5</v>
      </c>
      <c r="E6260" s="4">
        <v>8224</v>
      </c>
      <c r="F6260">
        <f t="shared" si="195"/>
        <v>7</v>
      </c>
      <c r="G6260" s="6">
        <f t="shared" si="194"/>
        <v>2.9238940129502371</v>
      </c>
      <c r="H6260" s="4">
        <f>E6260*G6260*Inputs!$B$4/SUMPRODUCT($E$5:$E$6785,$G$5:$G$6785)</f>
        <v>11107.252388508046</v>
      </c>
    </row>
    <row r="6261" spans="1:8" x14ac:dyDescent="0.2">
      <c r="A6261" s="167" t="s">
        <v>2038</v>
      </c>
      <c r="B6261" s="163" t="s">
        <v>3761</v>
      </c>
      <c r="C6261" s="164" t="s">
        <v>8151</v>
      </c>
      <c r="D6261">
        <v>101.3</v>
      </c>
      <c r="E6261" s="4">
        <v>6542</v>
      </c>
      <c r="F6261">
        <f t="shared" si="195"/>
        <v>5</v>
      </c>
      <c r="G6261" s="6">
        <f t="shared" si="194"/>
        <v>2.0447540826884101</v>
      </c>
      <c r="H6261" s="4">
        <f>E6261*G6261*Inputs!$B$4/SUMPRODUCT($E$5:$E$6785,$G$5:$G$6785)</f>
        <v>6178.9337180672637</v>
      </c>
    </row>
    <row r="6262" spans="1:8" x14ac:dyDescent="0.2">
      <c r="A6262" s="167" t="s">
        <v>2038</v>
      </c>
      <c r="B6262" s="163" t="s">
        <v>8152</v>
      </c>
      <c r="C6262" s="164" t="s">
        <v>8153</v>
      </c>
      <c r="D6262">
        <v>110.4</v>
      </c>
      <c r="E6262" s="4">
        <v>8596</v>
      </c>
      <c r="F6262">
        <f t="shared" si="195"/>
        <v>5</v>
      </c>
      <c r="G6262" s="6">
        <f t="shared" si="194"/>
        <v>2.0447540826884101</v>
      </c>
      <c r="H6262" s="4">
        <f>E6262*G6262*Inputs!$B$4/SUMPRODUCT($E$5:$E$6785,$G$5:$G$6785)</f>
        <v>8118.9413391174248</v>
      </c>
    </row>
    <row r="6263" spans="1:8" x14ac:dyDescent="0.2">
      <c r="A6263" s="167" t="s">
        <v>2038</v>
      </c>
      <c r="B6263" s="163" t="s">
        <v>8154</v>
      </c>
      <c r="C6263" s="164" t="s">
        <v>8155</v>
      </c>
      <c r="D6263">
        <v>71.2</v>
      </c>
      <c r="E6263" s="4">
        <v>7025</v>
      </c>
      <c r="F6263">
        <f t="shared" si="195"/>
        <v>2</v>
      </c>
      <c r="G6263" s="6">
        <f t="shared" si="194"/>
        <v>1.195804741189294</v>
      </c>
      <c r="H6263" s="4">
        <f>E6263*G6263*Inputs!$B$4/SUMPRODUCT($E$5:$E$6785,$G$5:$G$6785)</f>
        <v>3880.3286675634654</v>
      </c>
    </row>
    <row r="6264" spans="1:8" x14ac:dyDescent="0.2">
      <c r="A6264" s="167" t="s">
        <v>2038</v>
      </c>
      <c r="B6264" s="163" t="s">
        <v>8156</v>
      </c>
      <c r="C6264" s="164" t="s">
        <v>8157</v>
      </c>
      <c r="D6264">
        <v>116.7</v>
      </c>
      <c r="E6264" s="4">
        <v>8362</v>
      </c>
      <c r="F6264">
        <f t="shared" si="195"/>
        <v>6</v>
      </c>
      <c r="G6264" s="6">
        <f t="shared" si="194"/>
        <v>2.4451266266449672</v>
      </c>
      <c r="H6264" s="4">
        <f>E6264*G6264*Inputs!$B$4/SUMPRODUCT($E$5:$E$6785,$G$5:$G$6785)</f>
        <v>9444.3795239599913</v>
      </c>
    </row>
    <row r="6265" spans="1:8" x14ac:dyDescent="0.2">
      <c r="A6265" s="167" t="s">
        <v>2038</v>
      </c>
      <c r="B6265" s="163" t="s">
        <v>8158</v>
      </c>
      <c r="C6265" s="164" t="s">
        <v>8159</v>
      </c>
      <c r="D6265">
        <v>75.8</v>
      </c>
      <c r="E6265" s="4">
        <v>7634</v>
      </c>
      <c r="F6265">
        <f t="shared" si="195"/>
        <v>3</v>
      </c>
      <c r="G6265" s="6">
        <f t="shared" si="194"/>
        <v>1.4299489790507947</v>
      </c>
      <c r="H6265" s="4">
        <f>E6265*G6265*Inputs!$B$4/SUMPRODUCT($E$5:$E$6785,$G$5:$G$6785)</f>
        <v>5042.368840050749</v>
      </c>
    </row>
    <row r="6266" spans="1:8" x14ac:dyDescent="0.2">
      <c r="A6266" s="167" t="s">
        <v>2038</v>
      </c>
      <c r="B6266" s="163" t="s">
        <v>8160</v>
      </c>
      <c r="C6266" s="164" t="s">
        <v>8161</v>
      </c>
      <c r="D6266">
        <v>65</v>
      </c>
      <c r="E6266" s="4">
        <v>8560</v>
      </c>
      <c r="F6266">
        <f t="shared" si="195"/>
        <v>2</v>
      </c>
      <c r="G6266" s="6">
        <f t="shared" si="194"/>
        <v>1.195804741189294</v>
      </c>
      <c r="H6266" s="4">
        <f>E6266*G6266*Inputs!$B$4/SUMPRODUCT($E$5:$E$6785,$G$5:$G$6785)</f>
        <v>4728.2011949243079</v>
      </c>
    </row>
    <row r="6267" spans="1:8" x14ac:dyDescent="0.2">
      <c r="A6267" s="167" t="s">
        <v>2038</v>
      </c>
      <c r="B6267" s="163" t="s">
        <v>8162</v>
      </c>
      <c r="C6267" s="164" t="s">
        <v>8163</v>
      </c>
      <c r="D6267">
        <v>81.5</v>
      </c>
      <c r="E6267" s="4">
        <v>7042</v>
      </c>
      <c r="F6267">
        <f t="shared" si="195"/>
        <v>3</v>
      </c>
      <c r="G6267" s="6">
        <f t="shared" ref="G6267:G6330" si="196">VLOOKUP(F6267,$L$5:$M$15,2,0)</f>
        <v>1.4299489790507947</v>
      </c>
      <c r="H6267" s="4">
        <f>E6267*G6267*Inputs!$B$4/SUMPRODUCT($E$5:$E$6785,$G$5:$G$6785)</f>
        <v>4651.3441670994725</v>
      </c>
    </row>
    <row r="6268" spans="1:8" x14ac:dyDescent="0.2">
      <c r="A6268" s="167" t="s">
        <v>2038</v>
      </c>
      <c r="B6268" s="163" t="s">
        <v>8164</v>
      </c>
      <c r="C6268" s="164" t="s">
        <v>8165</v>
      </c>
      <c r="D6268">
        <v>55.2</v>
      </c>
      <c r="E6268" s="4">
        <v>8067</v>
      </c>
      <c r="F6268">
        <f t="shared" ref="F6268:F6331" si="197">VLOOKUP(D6268,$K$5:$L$15,2)</f>
        <v>1</v>
      </c>
      <c r="G6268" s="6">
        <f t="shared" si="196"/>
        <v>1</v>
      </c>
      <c r="H6268" s="4">
        <f>E6268*G6268*Inputs!$B$4/SUMPRODUCT($E$5:$E$6785,$G$5:$G$6785)</f>
        <v>3726.2669939093826</v>
      </c>
    </row>
    <row r="6269" spans="1:8" x14ac:dyDescent="0.2">
      <c r="A6269" s="167" t="s">
        <v>2038</v>
      </c>
      <c r="B6269" s="163" t="s">
        <v>8166</v>
      </c>
      <c r="C6269" s="164" t="s">
        <v>8167</v>
      </c>
      <c r="D6269">
        <v>81.8</v>
      </c>
      <c r="E6269" s="4">
        <v>6936</v>
      </c>
      <c r="F6269">
        <f t="shared" si="197"/>
        <v>3</v>
      </c>
      <c r="G6269" s="6">
        <f t="shared" si="196"/>
        <v>1.4299489790507947</v>
      </c>
      <c r="H6269" s="4">
        <f>E6269*G6269*Inputs!$B$4/SUMPRODUCT($E$5:$E$6785,$G$5:$G$6785)</f>
        <v>4581.3296141723858</v>
      </c>
    </row>
    <row r="6270" spans="1:8" x14ac:dyDescent="0.2">
      <c r="A6270" s="167" t="s">
        <v>2038</v>
      </c>
      <c r="B6270" s="163" t="s">
        <v>8058</v>
      </c>
      <c r="C6270" s="164" t="s">
        <v>8059</v>
      </c>
      <c r="D6270">
        <v>68.2</v>
      </c>
      <c r="E6270" s="4">
        <v>9072</v>
      </c>
      <c r="F6270">
        <f t="shared" si="197"/>
        <v>2</v>
      </c>
      <c r="G6270" s="6">
        <f t="shared" si="196"/>
        <v>1.195804741189294</v>
      </c>
      <c r="H6270" s="4">
        <f>E6270*G6270*Inputs!$B$4/SUMPRODUCT($E$5:$E$6785,$G$5:$G$6785)</f>
        <v>5011.0094906954828</v>
      </c>
    </row>
    <row r="6271" spans="1:8" x14ac:dyDescent="0.2">
      <c r="A6271" s="167" t="s">
        <v>2038</v>
      </c>
      <c r="B6271" s="163" t="s">
        <v>8060</v>
      </c>
      <c r="C6271" s="164" t="s">
        <v>8061</v>
      </c>
      <c r="D6271">
        <v>71.7</v>
      </c>
      <c r="E6271" s="4">
        <v>8222</v>
      </c>
      <c r="F6271">
        <f t="shared" si="197"/>
        <v>2</v>
      </c>
      <c r="G6271" s="6">
        <f t="shared" si="196"/>
        <v>1.195804741189294</v>
      </c>
      <c r="H6271" s="4">
        <f>E6271*G6271*Inputs!$B$4/SUMPRODUCT($E$5:$E$6785,$G$5:$G$6785)</f>
        <v>4541.5035309191189</v>
      </c>
    </row>
    <row r="6272" spans="1:8" x14ac:dyDescent="0.2">
      <c r="A6272" s="167" t="s">
        <v>2038</v>
      </c>
      <c r="B6272" s="163" t="s">
        <v>8062</v>
      </c>
      <c r="C6272" s="164" t="s">
        <v>8063</v>
      </c>
      <c r="D6272">
        <v>85.6</v>
      </c>
      <c r="E6272" s="4">
        <v>6390</v>
      </c>
      <c r="F6272">
        <f t="shared" si="197"/>
        <v>3</v>
      </c>
      <c r="G6272" s="6">
        <f t="shared" si="196"/>
        <v>1.4299489790507947</v>
      </c>
      <c r="H6272" s="4">
        <f>E6272*G6272*Inputs!$B$4/SUMPRODUCT($E$5:$E$6785,$G$5:$G$6785)</f>
        <v>4220.6886151328645</v>
      </c>
    </row>
    <row r="6273" spans="1:8" x14ac:dyDescent="0.2">
      <c r="A6273" s="167" t="s">
        <v>2038</v>
      </c>
      <c r="B6273" s="163" t="s">
        <v>8064</v>
      </c>
      <c r="C6273" s="164" t="s">
        <v>8065</v>
      </c>
      <c r="D6273">
        <v>77.8</v>
      </c>
      <c r="E6273" s="4">
        <v>6827</v>
      </c>
      <c r="F6273">
        <f t="shared" si="197"/>
        <v>3</v>
      </c>
      <c r="G6273" s="6">
        <f t="shared" si="196"/>
        <v>1.4299489790507947</v>
      </c>
      <c r="H6273" s="4">
        <f>E6273*G6273*Inputs!$B$4/SUMPRODUCT($E$5:$E$6785,$G$5:$G$6785)</f>
        <v>4509.3335172945326</v>
      </c>
    </row>
    <row r="6274" spans="1:8" x14ac:dyDescent="0.2">
      <c r="A6274" s="167" t="s">
        <v>2038</v>
      </c>
      <c r="B6274" s="163" t="s">
        <v>8066</v>
      </c>
      <c r="C6274" s="164" t="s">
        <v>8067</v>
      </c>
      <c r="D6274">
        <v>80</v>
      </c>
      <c r="E6274" s="4">
        <v>10673</v>
      </c>
      <c r="F6274">
        <f t="shared" si="197"/>
        <v>3</v>
      </c>
      <c r="G6274" s="6">
        <f t="shared" si="196"/>
        <v>1.4299489790507947</v>
      </c>
      <c r="H6274" s="4">
        <f>E6274*G6274*Inputs!$B$4/SUMPRODUCT($E$5:$E$6785,$G$5:$G$6785)</f>
        <v>7049.6728621773182</v>
      </c>
    </row>
    <row r="6275" spans="1:8" x14ac:dyDescent="0.2">
      <c r="A6275" s="167" t="s">
        <v>2038</v>
      </c>
      <c r="B6275" s="163" t="s">
        <v>8068</v>
      </c>
      <c r="C6275" s="164" t="s">
        <v>8069</v>
      </c>
      <c r="D6275">
        <v>86.6</v>
      </c>
      <c r="E6275" s="4">
        <v>8333</v>
      </c>
      <c r="F6275">
        <f t="shared" si="197"/>
        <v>3</v>
      </c>
      <c r="G6275" s="6">
        <f t="shared" si="196"/>
        <v>1.4299489790507947</v>
      </c>
      <c r="H6275" s="4">
        <f>E6275*G6275*Inputs!$B$4/SUMPRODUCT($E$5:$E$6785,$G$5:$G$6785)</f>
        <v>5504.0685805793673</v>
      </c>
    </row>
    <row r="6276" spans="1:8" x14ac:dyDescent="0.2">
      <c r="A6276" s="167" t="s">
        <v>2038</v>
      </c>
      <c r="B6276" s="163" t="s">
        <v>8070</v>
      </c>
      <c r="C6276" s="164" t="s">
        <v>8071</v>
      </c>
      <c r="D6276">
        <v>76.3</v>
      </c>
      <c r="E6276" s="4">
        <v>7231</v>
      </c>
      <c r="F6276">
        <f t="shared" si="197"/>
        <v>3</v>
      </c>
      <c r="G6276" s="6">
        <f t="shared" si="196"/>
        <v>1.4299489790507947</v>
      </c>
      <c r="H6276" s="4">
        <f>E6276*G6276*Inputs!$B$4/SUMPRODUCT($E$5:$E$6785,$G$5:$G$6785)</f>
        <v>4776.1814359977689</v>
      </c>
    </row>
    <row r="6277" spans="1:8" x14ac:dyDescent="0.2">
      <c r="A6277" s="167" t="s">
        <v>2038</v>
      </c>
      <c r="B6277" s="163" t="s">
        <v>8072</v>
      </c>
      <c r="C6277" s="164" t="s">
        <v>8073</v>
      </c>
      <c r="D6277">
        <v>78.3</v>
      </c>
      <c r="E6277" s="4">
        <v>6264</v>
      </c>
      <c r="F6277">
        <f t="shared" si="197"/>
        <v>3</v>
      </c>
      <c r="G6277" s="6">
        <f t="shared" si="196"/>
        <v>1.4299489790507947</v>
      </c>
      <c r="H6277" s="4">
        <f>E6277*G6277*Inputs!$B$4/SUMPRODUCT($E$5:$E$6785,$G$5:$G$6785)</f>
        <v>4137.4637692006672</v>
      </c>
    </row>
    <row r="6278" spans="1:8" x14ac:dyDescent="0.2">
      <c r="A6278" s="167" t="s">
        <v>2038</v>
      </c>
      <c r="B6278" s="163" t="s">
        <v>8074</v>
      </c>
      <c r="C6278" s="164" t="s">
        <v>8075</v>
      </c>
      <c r="D6278">
        <v>80.8</v>
      </c>
      <c r="E6278" s="4">
        <v>7139</v>
      </c>
      <c r="F6278">
        <f t="shared" si="197"/>
        <v>3</v>
      </c>
      <c r="G6278" s="6">
        <f t="shared" si="196"/>
        <v>1.4299489790507947</v>
      </c>
      <c r="H6278" s="4">
        <f>E6278*G6278*Inputs!$B$4/SUMPRODUCT($E$5:$E$6785,$G$5:$G$6785)</f>
        <v>4715.4140881742596</v>
      </c>
    </row>
    <row r="6279" spans="1:8" x14ac:dyDescent="0.2">
      <c r="A6279" s="167" t="s">
        <v>2038</v>
      </c>
      <c r="B6279" s="163" t="s">
        <v>8076</v>
      </c>
      <c r="C6279" s="164" t="s">
        <v>8077</v>
      </c>
      <c r="D6279">
        <v>114.1</v>
      </c>
      <c r="E6279" s="4">
        <v>6825</v>
      </c>
      <c r="F6279">
        <f t="shared" si="197"/>
        <v>6</v>
      </c>
      <c r="G6279" s="6">
        <f t="shared" si="196"/>
        <v>2.4451266266449672</v>
      </c>
      <c r="H6279" s="4">
        <f>E6279*G6279*Inputs!$B$4/SUMPRODUCT($E$5:$E$6785,$G$5:$G$6785)</f>
        <v>7708.4298315028627</v>
      </c>
    </row>
    <row r="6280" spans="1:8" x14ac:dyDescent="0.2">
      <c r="A6280" s="167" t="s">
        <v>2038</v>
      </c>
      <c r="B6280" s="163" t="s">
        <v>8078</v>
      </c>
      <c r="C6280" s="164" t="s">
        <v>8079</v>
      </c>
      <c r="D6280">
        <v>56.6</v>
      </c>
      <c r="E6280" s="4">
        <v>6291</v>
      </c>
      <c r="F6280">
        <f t="shared" si="197"/>
        <v>1</v>
      </c>
      <c r="G6280" s="6">
        <f t="shared" si="196"/>
        <v>1</v>
      </c>
      <c r="H6280" s="4">
        <f>E6280*G6280*Inputs!$B$4/SUMPRODUCT($E$5:$E$6785,$G$5:$G$6785)</f>
        <v>2905.9062425541001</v>
      </c>
    </row>
    <row r="6281" spans="1:8" x14ac:dyDescent="0.2">
      <c r="A6281" s="167" t="s">
        <v>2038</v>
      </c>
      <c r="B6281" s="163" t="s">
        <v>8080</v>
      </c>
      <c r="C6281" s="164" t="s">
        <v>8081</v>
      </c>
      <c r="D6281">
        <v>58</v>
      </c>
      <c r="E6281" s="4">
        <v>7391</v>
      </c>
      <c r="F6281">
        <f t="shared" si="197"/>
        <v>1</v>
      </c>
      <c r="G6281" s="6">
        <f t="shared" si="196"/>
        <v>1</v>
      </c>
      <c r="H6281" s="4">
        <f>E6281*G6281*Inputs!$B$4/SUMPRODUCT($E$5:$E$6785,$G$5:$G$6785)</f>
        <v>3414.0125637764036</v>
      </c>
    </row>
    <row r="6282" spans="1:8" x14ac:dyDescent="0.2">
      <c r="A6282" s="167" t="s">
        <v>2038</v>
      </c>
      <c r="B6282" s="163" t="s">
        <v>8082</v>
      </c>
      <c r="C6282" s="164" t="s">
        <v>8083</v>
      </c>
      <c r="D6282">
        <v>89.8</v>
      </c>
      <c r="E6282" s="4">
        <v>7505</v>
      </c>
      <c r="F6282">
        <f t="shared" si="197"/>
        <v>4</v>
      </c>
      <c r="G6282" s="6">
        <f t="shared" si="196"/>
        <v>1.7099397688077311</v>
      </c>
      <c r="H6282" s="4">
        <f>E6282*G6282*Inputs!$B$4/SUMPRODUCT($E$5:$E$6785,$G$5:$G$6785)</f>
        <v>5927.7983607561773</v>
      </c>
    </row>
    <row r="6283" spans="1:8" x14ac:dyDescent="0.2">
      <c r="A6283" s="167" t="s">
        <v>2038</v>
      </c>
      <c r="B6283" s="163" t="s">
        <v>8084</v>
      </c>
      <c r="C6283" s="164" t="s">
        <v>8085</v>
      </c>
      <c r="D6283">
        <v>89.7</v>
      </c>
      <c r="E6283" s="4">
        <v>8733</v>
      </c>
      <c r="F6283">
        <f t="shared" si="197"/>
        <v>4</v>
      </c>
      <c r="G6283" s="6">
        <f t="shared" si="196"/>
        <v>1.7099397688077311</v>
      </c>
      <c r="H6283" s="4">
        <f>E6283*G6283*Inputs!$B$4/SUMPRODUCT($E$5:$E$6785,$G$5:$G$6785)</f>
        <v>6897.7299246480598</v>
      </c>
    </row>
    <row r="6284" spans="1:8" x14ac:dyDescent="0.2">
      <c r="A6284" s="167" t="s">
        <v>2038</v>
      </c>
      <c r="B6284" s="163" t="s">
        <v>8086</v>
      </c>
      <c r="C6284" s="164" t="s">
        <v>8087</v>
      </c>
      <c r="D6284">
        <v>67</v>
      </c>
      <c r="E6284" s="4">
        <v>9052</v>
      </c>
      <c r="F6284">
        <f t="shared" si="197"/>
        <v>2</v>
      </c>
      <c r="G6284" s="6">
        <f t="shared" si="196"/>
        <v>1.195804741189294</v>
      </c>
      <c r="H6284" s="4">
        <f>E6284*G6284*Inputs!$B$4/SUMPRODUCT($E$5:$E$6785,$G$5:$G$6785)</f>
        <v>4999.9622916419203</v>
      </c>
    </row>
    <row r="6285" spans="1:8" x14ac:dyDescent="0.2">
      <c r="A6285" s="167" t="s">
        <v>2038</v>
      </c>
      <c r="B6285" s="163" t="s">
        <v>3102</v>
      </c>
      <c r="C6285" s="164" t="s">
        <v>3103</v>
      </c>
      <c r="D6285">
        <v>77.900000000000006</v>
      </c>
      <c r="E6285" s="4">
        <v>7845</v>
      </c>
      <c r="F6285">
        <f t="shared" si="197"/>
        <v>3</v>
      </c>
      <c r="G6285" s="6">
        <f t="shared" si="196"/>
        <v>1.4299489790507947</v>
      </c>
      <c r="H6285" s="4">
        <f>E6285*G6285*Inputs!$B$4/SUMPRODUCT($E$5:$E$6785,$G$5:$G$6785)</f>
        <v>5181.7374312546672</v>
      </c>
    </row>
    <row r="6286" spans="1:8" x14ac:dyDescent="0.2">
      <c r="A6286" s="167" t="s">
        <v>2038</v>
      </c>
      <c r="B6286" s="163" t="s">
        <v>3104</v>
      </c>
      <c r="C6286" s="164" t="s">
        <v>3105</v>
      </c>
      <c r="D6286">
        <v>73.7</v>
      </c>
      <c r="E6286" s="4">
        <v>5892</v>
      </c>
      <c r="F6286">
        <f t="shared" si="197"/>
        <v>2</v>
      </c>
      <c r="G6286" s="6">
        <f t="shared" si="196"/>
        <v>1.195804741189294</v>
      </c>
      <c r="H6286" s="4">
        <f>E6286*G6286*Inputs!$B$4/SUMPRODUCT($E$5:$E$6785,$G$5:$G$6785)</f>
        <v>3254.5048411792086</v>
      </c>
    </row>
    <row r="6287" spans="1:8" x14ac:dyDescent="0.2">
      <c r="A6287" s="167" t="s">
        <v>2038</v>
      </c>
      <c r="B6287" s="163" t="s">
        <v>3106</v>
      </c>
      <c r="C6287" s="164" t="s">
        <v>3107</v>
      </c>
      <c r="D6287">
        <v>63.6</v>
      </c>
      <c r="E6287" s="4">
        <v>7062</v>
      </c>
      <c r="F6287">
        <f t="shared" si="197"/>
        <v>2</v>
      </c>
      <c r="G6287" s="6">
        <f t="shared" si="196"/>
        <v>1.195804741189294</v>
      </c>
      <c r="H6287" s="4">
        <f>E6287*G6287*Inputs!$B$4/SUMPRODUCT($E$5:$E$6785,$G$5:$G$6785)</f>
        <v>3900.7659858125544</v>
      </c>
    </row>
    <row r="6288" spans="1:8" x14ac:dyDescent="0.2">
      <c r="A6288" s="167" t="s">
        <v>2038</v>
      </c>
      <c r="B6288" s="163" t="s">
        <v>3108</v>
      </c>
      <c r="C6288" s="164" t="s">
        <v>3109</v>
      </c>
      <c r="D6288">
        <v>94.6</v>
      </c>
      <c r="E6288" s="4">
        <v>7024</v>
      </c>
      <c r="F6288">
        <f t="shared" si="197"/>
        <v>4</v>
      </c>
      <c r="G6288" s="6">
        <f t="shared" si="196"/>
        <v>1.7099397688077311</v>
      </c>
      <c r="H6288" s="4">
        <f>E6288*G6288*Inputs!$B$4/SUMPRODUCT($E$5:$E$6785,$G$5:$G$6785)</f>
        <v>5547.8821700135086</v>
      </c>
    </row>
    <row r="6289" spans="1:8" x14ac:dyDescent="0.2">
      <c r="A6289" s="167" t="s">
        <v>2038</v>
      </c>
      <c r="B6289" s="163" t="s">
        <v>3110</v>
      </c>
      <c r="C6289" s="164" t="s">
        <v>3111</v>
      </c>
      <c r="D6289">
        <v>69.3</v>
      </c>
      <c r="E6289" s="4">
        <v>7442</v>
      </c>
      <c r="F6289">
        <f t="shared" si="197"/>
        <v>2</v>
      </c>
      <c r="G6289" s="6">
        <f t="shared" si="196"/>
        <v>1.195804741189294</v>
      </c>
      <c r="H6289" s="4">
        <f>E6289*G6289*Inputs!$B$4/SUMPRODUCT($E$5:$E$6785,$G$5:$G$6785)</f>
        <v>4110.662767830222</v>
      </c>
    </row>
    <row r="6290" spans="1:8" x14ac:dyDescent="0.2">
      <c r="A6290" s="167" t="s">
        <v>2038</v>
      </c>
      <c r="B6290" s="163" t="s">
        <v>3112</v>
      </c>
      <c r="C6290" s="164" t="s">
        <v>3113</v>
      </c>
      <c r="D6290">
        <v>81.5</v>
      </c>
      <c r="E6290" s="4">
        <v>10068</v>
      </c>
      <c r="F6290">
        <f t="shared" si="197"/>
        <v>3</v>
      </c>
      <c r="G6290" s="6">
        <f t="shared" si="196"/>
        <v>1.4299489790507947</v>
      </c>
      <c r="H6290" s="4">
        <f>E6290*G6290*Inputs!$B$4/SUMPRODUCT($E$5:$E$6785,$G$5:$G$6785)</f>
        <v>6650.0614987727195</v>
      </c>
    </row>
    <row r="6291" spans="1:8" x14ac:dyDescent="0.2">
      <c r="A6291" s="167" t="s">
        <v>2038</v>
      </c>
      <c r="B6291" s="163" t="s">
        <v>3114</v>
      </c>
      <c r="C6291" s="164" t="s">
        <v>3115</v>
      </c>
      <c r="D6291">
        <v>75.400000000000006</v>
      </c>
      <c r="E6291" s="4">
        <v>5905</v>
      </c>
      <c r="F6291">
        <f t="shared" si="197"/>
        <v>3</v>
      </c>
      <c r="G6291" s="6">
        <f t="shared" si="196"/>
        <v>1.4299489790507947</v>
      </c>
      <c r="H6291" s="4">
        <f>E6291*G6291*Inputs!$B$4/SUMPRODUCT($E$5:$E$6785,$G$5:$G$6785)</f>
        <v>3900.3390097589299</v>
      </c>
    </row>
    <row r="6292" spans="1:8" x14ac:dyDescent="0.2">
      <c r="A6292" s="167" t="s">
        <v>2038</v>
      </c>
      <c r="B6292" s="163" t="s">
        <v>243</v>
      </c>
      <c r="C6292" s="164" t="s">
        <v>244</v>
      </c>
      <c r="D6292">
        <v>71.5</v>
      </c>
      <c r="E6292" s="4">
        <v>9039</v>
      </c>
      <c r="F6292">
        <f t="shared" si="197"/>
        <v>2</v>
      </c>
      <c r="G6292" s="6">
        <f t="shared" si="196"/>
        <v>1.195804741189294</v>
      </c>
      <c r="H6292" s="4">
        <f>E6292*G6292*Inputs!$B$4/SUMPRODUCT($E$5:$E$6785,$G$5:$G$6785)</f>
        <v>4992.7816122571057</v>
      </c>
    </row>
    <row r="6293" spans="1:8" x14ac:dyDescent="0.2">
      <c r="A6293" s="167" t="s">
        <v>2038</v>
      </c>
      <c r="B6293" s="163" t="s">
        <v>245</v>
      </c>
      <c r="C6293" s="164" t="s">
        <v>246</v>
      </c>
      <c r="D6293">
        <v>75.5</v>
      </c>
      <c r="E6293" s="4">
        <v>8236</v>
      </c>
      <c r="F6293">
        <f t="shared" si="197"/>
        <v>3</v>
      </c>
      <c r="G6293" s="6">
        <f t="shared" si="196"/>
        <v>1.4299489790507947</v>
      </c>
      <c r="H6293" s="4">
        <f>E6293*G6293*Inputs!$B$4/SUMPRODUCT($E$5:$E$6785,$G$5:$G$6785)</f>
        <v>5439.9986595045802</v>
      </c>
    </row>
    <row r="6294" spans="1:8" x14ac:dyDescent="0.2">
      <c r="A6294" s="167" t="s">
        <v>2038</v>
      </c>
      <c r="B6294" s="163" t="s">
        <v>247</v>
      </c>
      <c r="C6294" s="164" t="s">
        <v>248</v>
      </c>
      <c r="D6294">
        <v>87.7</v>
      </c>
      <c r="E6294" s="4">
        <v>8076</v>
      </c>
      <c r="F6294">
        <f t="shared" si="197"/>
        <v>4</v>
      </c>
      <c r="G6294" s="6">
        <f t="shared" si="196"/>
        <v>1.7099397688077311</v>
      </c>
      <c r="H6294" s="4">
        <f>E6294*G6294*Inputs!$B$4/SUMPRODUCT($E$5:$E$6785,$G$5:$G$6785)</f>
        <v>6378.8007410348946</v>
      </c>
    </row>
    <row r="6295" spans="1:8" x14ac:dyDescent="0.2">
      <c r="A6295" s="167" t="s">
        <v>2038</v>
      </c>
      <c r="B6295" s="163" t="s">
        <v>249</v>
      </c>
      <c r="C6295" s="164" t="s">
        <v>250</v>
      </c>
      <c r="D6295">
        <v>62</v>
      </c>
      <c r="E6295" s="4">
        <v>7109</v>
      </c>
      <c r="F6295">
        <f t="shared" si="197"/>
        <v>2</v>
      </c>
      <c r="G6295" s="6">
        <f t="shared" si="196"/>
        <v>1.195804741189294</v>
      </c>
      <c r="H6295" s="4">
        <f>E6295*G6295*Inputs!$B$4/SUMPRODUCT($E$5:$E$6785,$G$5:$G$6785)</f>
        <v>3926.7269035884242</v>
      </c>
    </row>
    <row r="6296" spans="1:8" x14ac:dyDescent="0.2">
      <c r="A6296" s="167" t="s">
        <v>2038</v>
      </c>
      <c r="B6296" s="163" t="s">
        <v>251</v>
      </c>
      <c r="C6296" s="164" t="s">
        <v>8097</v>
      </c>
      <c r="D6296">
        <v>65.099999999999994</v>
      </c>
      <c r="E6296" s="4">
        <v>6558</v>
      </c>
      <c r="F6296">
        <f t="shared" si="197"/>
        <v>2</v>
      </c>
      <c r="G6296" s="6">
        <f t="shared" si="196"/>
        <v>1.195804741189294</v>
      </c>
      <c r="H6296" s="4">
        <f>E6296*G6296*Inputs!$B$4/SUMPRODUCT($E$5:$E$6785,$G$5:$G$6785)</f>
        <v>3622.3765696628052</v>
      </c>
    </row>
    <row r="6297" spans="1:8" x14ac:dyDescent="0.2">
      <c r="A6297" s="167" t="s">
        <v>2038</v>
      </c>
      <c r="B6297" s="163" t="s">
        <v>8098</v>
      </c>
      <c r="C6297" s="164" t="s">
        <v>8099</v>
      </c>
      <c r="D6297">
        <v>69.900000000000006</v>
      </c>
      <c r="E6297" s="4">
        <v>10347</v>
      </c>
      <c r="F6297">
        <f t="shared" si="197"/>
        <v>2</v>
      </c>
      <c r="G6297" s="6">
        <f t="shared" si="196"/>
        <v>1.195804741189294</v>
      </c>
      <c r="H6297" s="4">
        <f>E6297*G6297*Inputs!$B$4/SUMPRODUCT($E$5:$E$6785,$G$5:$G$6785)</f>
        <v>5715.2684303600263</v>
      </c>
    </row>
    <row r="6298" spans="1:8" x14ac:dyDescent="0.2">
      <c r="A6298" s="167" t="s">
        <v>2038</v>
      </c>
      <c r="B6298" s="163" t="s">
        <v>8100</v>
      </c>
      <c r="C6298" s="164" t="s">
        <v>8101</v>
      </c>
      <c r="D6298">
        <v>74.3</v>
      </c>
      <c r="E6298" s="4">
        <v>7958</v>
      </c>
      <c r="F6298">
        <f t="shared" si="197"/>
        <v>3</v>
      </c>
      <c r="G6298" s="6">
        <f t="shared" si="196"/>
        <v>1.4299489790507947</v>
      </c>
      <c r="H6298" s="4">
        <f>E6298*G6298*Inputs!$B$4/SUMPRODUCT($E$5:$E$6785,$G$5:$G$6785)</f>
        <v>5256.3755867335421</v>
      </c>
    </row>
    <row r="6299" spans="1:8" x14ac:dyDescent="0.2">
      <c r="A6299" s="167" t="s">
        <v>2038</v>
      </c>
      <c r="B6299" s="163" t="s">
        <v>8102</v>
      </c>
      <c r="C6299" s="164" t="s">
        <v>8103</v>
      </c>
      <c r="D6299">
        <v>64.900000000000006</v>
      </c>
      <c r="E6299" s="4">
        <v>9160</v>
      </c>
      <c r="F6299">
        <f t="shared" si="197"/>
        <v>2</v>
      </c>
      <c r="G6299" s="6">
        <f t="shared" si="196"/>
        <v>1.195804741189294</v>
      </c>
      <c r="H6299" s="4">
        <f>E6299*G6299*Inputs!$B$4/SUMPRODUCT($E$5:$E$6785,$G$5:$G$6785)</f>
        <v>5059.6171665311522</v>
      </c>
    </row>
    <row r="6300" spans="1:8" x14ac:dyDescent="0.2">
      <c r="A6300" s="167" t="s">
        <v>2038</v>
      </c>
      <c r="B6300" s="163" t="s">
        <v>8104</v>
      </c>
      <c r="C6300" s="164" t="s">
        <v>8105</v>
      </c>
      <c r="D6300">
        <v>65.900000000000006</v>
      </c>
      <c r="E6300" s="4">
        <v>12626</v>
      </c>
      <c r="F6300">
        <f t="shared" si="197"/>
        <v>2</v>
      </c>
      <c r="G6300" s="6">
        <f t="shared" si="196"/>
        <v>1.195804741189294</v>
      </c>
      <c r="H6300" s="4">
        <f>E6300*G6300*Inputs!$B$4/SUMPRODUCT($E$5:$E$6785,$G$5:$G$6785)</f>
        <v>6974.0967625133553</v>
      </c>
    </row>
    <row r="6301" spans="1:8" x14ac:dyDescent="0.2">
      <c r="A6301" s="167" t="s">
        <v>2038</v>
      </c>
      <c r="B6301" s="163" t="s">
        <v>8106</v>
      </c>
      <c r="C6301" s="164" t="s">
        <v>8107</v>
      </c>
      <c r="D6301">
        <v>64.400000000000006</v>
      </c>
      <c r="E6301" s="4">
        <v>8160</v>
      </c>
      <c r="F6301">
        <f t="shared" si="197"/>
        <v>2</v>
      </c>
      <c r="G6301" s="6">
        <f t="shared" si="196"/>
        <v>1.195804741189294</v>
      </c>
      <c r="H6301" s="4">
        <f>E6301*G6301*Inputs!$B$4/SUMPRODUCT($E$5:$E$6785,$G$5:$G$6785)</f>
        <v>4507.2572138530786</v>
      </c>
    </row>
    <row r="6302" spans="1:8" x14ac:dyDescent="0.2">
      <c r="A6302" s="167" t="s">
        <v>2038</v>
      </c>
      <c r="B6302" s="163" t="s">
        <v>8108</v>
      </c>
      <c r="C6302" s="164" t="s">
        <v>8109</v>
      </c>
      <c r="D6302">
        <v>79</v>
      </c>
      <c r="E6302" s="4">
        <v>8899</v>
      </c>
      <c r="F6302">
        <f t="shared" si="197"/>
        <v>3</v>
      </c>
      <c r="G6302" s="6">
        <f t="shared" si="196"/>
        <v>1.4299489790507947</v>
      </c>
      <c r="H6302" s="4">
        <f>E6302*G6302*Inputs!$B$4/SUMPRODUCT($E$5:$E$6785,$G$5:$G$6785)</f>
        <v>5877.9198726240011</v>
      </c>
    </row>
    <row r="6303" spans="1:8" x14ac:dyDescent="0.2">
      <c r="A6303" s="167" t="s">
        <v>2038</v>
      </c>
      <c r="B6303" s="163" t="s">
        <v>8110</v>
      </c>
      <c r="C6303" s="164" t="s">
        <v>8111</v>
      </c>
      <c r="D6303">
        <v>65.900000000000006</v>
      </c>
      <c r="E6303" s="4">
        <v>8541</v>
      </c>
      <c r="F6303">
        <f t="shared" si="197"/>
        <v>2</v>
      </c>
      <c r="G6303" s="6">
        <f t="shared" si="196"/>
        <v>1.195804741189294</v>
      </c>
      <c r="H6303" s="4">
        <f>E6303*G6303*Inputs!$B$4/SUMPRODUCT($E$5:$E$6785,$G$5:$G$6785)</f>
        <v>4717.7063558234258</v>
      </c>
    </row>
    <row r="6304" spans="1:8" x14ac:dyDescent="0.2">
      <c r="A6304" s="167" t="s">
        <v>2038</v>
      </c>
      <c r="B6304" s="163" t="s">
        <v>8112</v>
      </c>
      <c r="C6304" s="164" t="s">
        <v>8113</v>
      </c>
      <c r="D6304">
        <v>100.5</v>
      </c>
      <c r="E6304" s="4">
        <v>7670</v>
      </c>
      <c r="F6304">
        <f t="shared" si="197"/>
        <v>5</v>
      </c>
      <c r="G6304" s="6">
        <f t="shared" si="196"/>
        <v>2.0447540826884101</v>
      </c>
      <c r="H6304" s="4">
        <f>E6304*G6304*Inputs!$B$4/SUMPRODUCT($E$5:$E$6785,$G$5:$G$6785)</f>
        <v>7244.3322558202244</v>
      </c>
    </row>
    <row r="6305" spans="1:8" x14ac:dyDescent="0.2">
      <c r="A6305" s="167" t="s">
        <v>2038</v>
      </c>
      <c r="B6305" s="163" t="s">
        <v>8114</v>
      </c>
      <c r="C6305" s="164" t="s">
        <v>8115</v>
      </c>
      <c r="D6305">
        <v>128.1</v>
      </c>
      <c r="E6305" s="4">
        <v>5997</v>
      </c>
      <c r="F6305">
        <f t="shared" si="197"/>
        <v>7</v>
      </c>
      <c r="G6305" s="6">
        <f t="shared" si="196"/>
        <v>2.9238940129502371</v>
      </c>
      <c r="H6305" s="4">
        <f>E6305*G6305*Inputs!$B$4/SUMPRODUCT($E$5:$E$6785,$G$5:$G$6785)</f>
        <v>8099.488396629712</v>
      </c>
    </row>
    <row r="6306" spans="1:8" x14ac:dyDescent="0.2">
      <c r="A6306" s="167" t="s">
        <v>2038</v>
      </c>
      <c r="B6306" s="163" t="s">
        <v>8116</v>
      </c>
      <c r="C6306" s="164" t="s">
        <v>8117</v>
      </c>
      <c r="D6306">
        <v>73.5</v>
      </c>
      <c r="E6306" s="4">
        <v>7085</v>
      </c>
      <c r="F6306">
        <f t="shared" si="197"/>
        <v>2</v>
      </c>
      <c r="G6306" s="6">
        <f t="shared" si="196"/>
        <v>1.195804741189294</v>
      </c>
      <c r="H6306" s="4">
        <f>E6306*G6306*Inputs!$B$4/SUMPRODUCT($E$5:$E$6785,$G$5:$G$6785)</f>
        <v>3913.4702647241497</v>
      </c>
    </row>
    <row r="6307" spans="1:8" x14ac:dyDescent="0.2">
      <c r="A6307" s="167" t="s">
        <v>2038</v>
      </c>
      <c r="B6307" s="163" t="s">
        <v>8118</v>
      </c>
      <c r="C6307" s="164" t="s">
        <v>8119</v>
      </c>
      <c r="D6307">
        <v>128.80000000000001</v>
      </c>
      <c r="E6307" s="4">
        <v>7838</v>
      </c>
      <c r="F6307">
        <f t="shared" si="197"/>
        <v>7</v>
      </c>
      <c r="G6307" s="6">
        <f t="shared" si="196"/>
        <v>2.9238940129502371</v>
      </c>
      <c r="H6307" s="4">
        <f>E6307*G6307*Inputs!$B$4/SUMPRODUCT($E$5:$E$6785,$G$5:$G$6785)</f>
        <v>10585.924637782839</v>
      </c>
    </row>
    <row r="6308" spans="1:8" x14ac:dyDescent="0.2">
      <c r="A6308" s="167" t="s">
        <v>2038</v>
      </c>
      <c r="B6308" s="163" t="s">
        <v>8120</v>
      </c>
      <c r="C6308" s="164" t="s">
        <v>8121</v>
      </c>
      <c r="D6308">
        <v>93.5</v>
      </c>
      <c r="E6308" s="4">
        <v>7512</v>
      </c>
      <c r="F6308">
        <f t="shared" si="197"/>
        <v>4</v>
      </c>
      <c r="G6308" s="6">
        <f t="shared" si="196"/>
        <v>1.7099397688077311</v>
      </c>
      <c r="H6308" s="4">
        <f>E6308*G6308*Inputs!$B$4/SUMPRODUCT($E$5:$E$6785,$G$5:$G$6785)</f>
        <v>5933.3272866089801</v>
      </c>
    </row>
    <row r="6309" spans="1:8" x14ac:dyDescent="0.2">
      <c r="A6309" s="167" t="s">
        <v>2038</v>
      </c>
      <c r="B6309" s="163" t="s">
        <v>8122</v>
      </c>
      <c r="C6309" s="164" t="s">
        <v>8123</v>
      </c>
      <c r="D6309">
        <v>110.9</v>
      </c>
      <c r="E6309" s="4">
        <v>10205</v>
      </c>
      <c r="F6309">
        <f t="shared" si="197"/>
        <v>5</v>
      </c>
      <c r="G6309" s="6">
        <f t="shared" si="196"/>
        <v>2.0447540826884101</v>
      </c>
      <c r="H6309" s="4">
        <f>E6309*G6309*Inputs!$B$4/SUMPRODUCT($E$5:$E$6785,$G$5:$G$6785)</f>
        <v>9638.6454590150443</v>
      </c>
    </row>
    <row r="6310" spans="1:8" x14ac:dyDescent="0.2">
      <c r="A6310" s="167" t="s">
        <v>2038</v>
      </c>
      <c r="B6310" s="163" t="s">
        <v>8182</v>
      </c>
      <c r="C6310" s="164" t="s">
        <v>8183</v>
      </c>
      <c r="D6310">
        <v>91.1</v>
      </c>
      <c r="E6310" s="4">
        <v>7402</v>
      </c>
      <c r="F6310">
        <f t="shared" si="197"/>
        <v>4</v>
      </c>
      <c r="G6310" s="6">
        <f t="shared" si="196"/>
        <v>1.7099397688077311</v>
      </c>
      <c r="H6310" s="4">
        <f>E6310*G6310*Inputs!$B$4/SUMPRODUCT($E$5:$E$6785,$G$5:$G$6785)</f>
        <v>5846.444166064919</v>
      </c>
    </row>
    <row r="6311" spans="1:8" x14ac:dyDescent="0.2">
      <c r="A6311" s="167" t="s">
        <v>2038</v>
      </c>
      <c r="B6311" s="163" t="s">
        <v>8184</v>
      </c>
      <c r="C6311" s="164" t="s">
        <v>8185</v>
      </c>
      <c r="D6311">
        <v>67.8</v>
      </c>
      <c r="E6311" s="4">
        <v>7457</v>
      </c>
      <c r="F6311">
        <f t="shared" si="197"/>
        <v>2</v>
      </c>
      <c r="G6311" s="6">
        <f t="shared" si="196"/>
        <v>1.195804741189294</v>
      </c>
      <c r="H6311" s="4">
        <f>E6311*G6311*Inputs!$B$4/SUMPRODUCT($E$5:$E$6785,$G$5:$G$6785)</f>
        <v>4118.9481671203939</v>
      </c>
    </row>
    <row r="6312" spans="1:8" x14ac:dyDescent="0.2">
      <c r="A6312" s="167" t="s">
        <v>2038</v>
      </c>
      <c r="B6312" s="163" t="s">
        <v>8186</v>
      </c>
      <c r="C6312" s="164" t="s">
        <v>8187</v>
      </c>
      <c r="D6312">
        <v>160.6</v>
      </c>
      <c r="E6312" s="4">
        <v>7714</v>
      </c>
      <c r="F6312">
        <f t="shared" si="197"/>
        <v>9</v>
      </c>
      <c r="G6312" s="6">
        <f t="shared" si="196"/>
        <v>4.1810192586709229</v>
      </c>
      <c r="H6312" s="4">
        <f>E6312*G6312*Inputs!$B$4/SUMPRODUCT($E$5:$E$6785,$G$5:$G$6785)</f>
        <v>14897.854049019063</v>
      </c>
    </row>
    <row r="6313" spans="1:8" x14ac:dyDescent="0.2">
      <c r="A6313" s="167" t="s">
        <v>2038</v>
      </c>
      <c r="B6313" s="163" t="s">
        <v>8188</v>
      </c>
      <c r="C6313" s="164" t="s">
        <v>8189</v>
      </c>
      <c r="D6313">
        <v>97.5</v>
      </c>
      <c r="E6313" s="4">
        <v>6808</v>
      </c>
      <c r="F6313">
        <f t="shared" si="197"/>
        <v>4</v>
      </c>
      <c r="G6313" s="6">
        <f t="shared" si="196"/>
        <v>1.7099397688077311</v>
      </c>
      <c r="H6313" s="4">
        <f>E6313*G6313*Inputs!$B$4/SUMPRODUCT($E$5:$E$6785,$G$5:$G$6785)</f>
        <v>5377.275315126989</v>
      </c>
    </row>
    <row r="6314" spans="1:8" x14ac:dyDescent="0.2">
      <c r="A6314" s="167" t="s">
        <v>2038</v>
      </c>
      <c r="B6314" s="163" t="s">
        <v>8190</v>
      </c>
      <c r="C6314" s="164" t="s">
        <v>8191</v>
      </c>
      <c r="D6314">
        <v>86.5</v>
      </c>
      <c r="E6314" s="4">
        <v>7968</v>
      </c>
      <c r="F6314">
        <f t="shared" si="197"/>
        <v>3</v>
      </c>
      <c r="G6314" s="6">
        <f t="shared" si="196"/>
        <v>1.4299489790507947</v>
      </c>
      <c r="H6314" s="4">
        <f>E6314*G6314*Inputs!$B$4/SUMPRODUCT($E$5:$E$6785,$G$5:$G$6785)</f>
        <v>5262.9807332360979</v>
      </c>
    </row>
    <row r="6315" spans="1:8" x14ac:dyDescent="0.2">
      <c r="A6315" s="167" t="s">
        <v>2038</v>
      </c>
      <c r="B6315" s="163" t="s">
        <v>8192</v>
      </c>
      <c r="C6315" s="164" t="s">
        <v>8193</v>
      </c>
      <c r="D6315">
        <v>84</v>
      </c>
      <c r="E6315" s="4">
        <v>8161</v>
      </c>
      <c r="F6315">
        <f t="shared" si="197"/>
        <v>3</v>
      </c>
      <c r="G6315" s="6">
        <f t="shared" si="196"/>
        <v>1.4299489790507947</v>
      </c>
      <c r="H6315" s="4">
        <f>E6315*G6315*Inputs!$B$4/SUMPRODUCT($E$5:$E$6785,$G$5:$G$6785)</f>
        <v>5390.460060735415</v>
      </c>
    </row>
    <row r="6316" spans="1:8" x14ac:dyDescent="0.2">
      <c r="A6316" s="167" t="s">
        <v>2038</v>
      </c>
      <c r="B6316" s="163" t="s">
        <v>8194</v>
      </c>
      <c r="C6316" s="164" t="s">
        <v>8195</v>
      </c>
      <c r="D6316">
        <v>75.7</v>
      </c>
      <c r="E6316" s="4">
        <v>8656</v>
      </c>
      <c r="F6316">
        <f t="shared" si="197"/>
        <v>3</v>
      </c>
      <c r="G6316" s="6">
        <f t="shared" si="196"/>
        <v>1.4299489790507947</v>
      </c>
      <c r="H6316" s="4">
        <f>E6316*G6316*Inputs!$B$4/SUMPRODUCT($E$5:$E$6785,$G$5:$G$6785)</f>
        <v>5717.4148126119044</v>
      </c>
    </row>
    <row r="6317" spans="1:8" x14ac:dyDescent="0.2">
      <c r="A6317" s="167" t="s">
        <v>2038</v>
      </c>
      <c r="B6317" s="163" t="s">
        <v>8196</v>
      </c>
      <c r="C6317" s="164" t="s">
        <v>8197</v>
      </c>
      <c r="D6317">
        <v>80.900000000000006</v>
      </c>
      <c r="E6317" s="4">
        <v>10234</v>
      </c>
      <c r="F6317">
        <f t="shared" si="197"/>
        <v>3</v>
      </c>
      <c r="G6317" s="6">
        <f t="shared" si="196"/>
        <v>1.4299489790507947</v>
      </c>
      <c r="H6317" s="4">
        <f>E6317*G6317*Inputs!$B$4/SUMPRODUCT($E$5:$E$6785,$G$5:$G$6785)</f>
        <v>6759.7069307151387</v>
      </c>
    </row>
    <row r="6318" spans="1:8" x14ac:dyDescent="0.2">
      <c r="A6318" s="167" t="s">
        <v>2038</v>
      </c>
      <c r="B6318" s="163" t="s">
        <v>8198</v>
      </c>
      <c r="C6318" s="164" t="s">
        <v>8199</v>
      </c>
      <c r="D6318">
        <v>84.2</v>
      </c>
      <c r="E6318" s="4">
        <v>7358</v>
      </c>
      <c r="F6318">
        <f t="shared" si="197"/>
        <v>3</v>
      </c>
      <c r="G6318" s="6">
        <f t="shared" si="196"/>
        <v>1.4299489790507947</v>
      </c>
      <c r="H6318" s="4">
        <f>E6318*G6318*Inputs!$B$4/SUMPRODUCT($E$5:$E$6785,$G$5:$G$6785)</f>
        <v>4860.0667965802222</v>
      </c>
    </row>
    <row r="6319" spans="1:8" x14ac:dyDescent="0.2">
      <c r="A6319" s="167" t="s">
        <v>2038</v>
      </c>
      <c r="B6319" s="163" t="s">
        <v>8200</v>
      </c>
      <c r="C6319" s="164" t="s">
        <v>8201</v>
      </c>
      <c r="D6319">
        <v>83</v>
      </c>
      <c r="E6319" s="4">
        <v>6105</v>
      </c>
      <c r="F6319">
        <f t="shared" si="197"/>
        <v>3</v>
      </c>
      <c r="G6319" s="6">
        <f t="shared" si="196"/>
        <v>1.4299489790507947</v>
      </c>
      <c r="H6319" s="4">
        <f>E6319*G6319*Inputs!$B$4/SUMPRODUCT($E$5:$E$6785,$G$5:$G$6785)</f>
        <v>4032.4419398100367</v>
      </c>
    </row>
    <row r="6320" spans="1:8" x14ac:dyDescent="0.2">
      <c r="A6320" s="167" t="s">
        <v>2038</v>
      </c>
      <c r="B6320" s="163" t="s">
        <v>8202</v>
      </c>
      <c r="C6320" s="164" t="s">
        <v>8203</v>
      </c>
      <c r="D6320">
        <v>78.599999999999994</v>
      </c>
      <c r="E6320" s="4">
        <v>7032</v>
      </c>
      <c r="F6320">
        <f t="shared" si="197"/>
        <v>3</v>
      </c>
      <c r="G6320" s="6">
        <f t="shared" si="196"/>
        <v>1.4299489790507947</v>
      </c>
      <c r="H6320" s="4">
        <f>E6320*G6320*Inputs!$B$4/SUMPRODUCT($E$5:$E$6785,$G$5:$G$6785)</f>
        <v>4644.7390205969168</v>
      </c>
    </row>
    <row r="6321" spans="1:8" x14ac:dyDescent="0.2">
      <c r="A6321" s="167" t="s">
        <v>8206</v>
      </c>
      <c r="B6321" s="163" t="s">
        <v>8204</v>
      </c>
      <c r="C6321" s="164" t="s">
        <v>8205</v>
      </c>
      <c r="D6321">
        <v>76</v>
      </c>
      <c r="E6321" s="4">
        <v>6299</v>
      </c>
      <c r="F6321">
        <f t="shared" si="197"/>
        <v>3</v>
      </c>
      <c r="G6321" s="6">
        <f t="shared" si="196"/>
        <v>1.4299489790507947</v>
      </c>
      <c r="H6321" s="4">
        <f>E6321*G6321*Inputs!$B$4/SUMPRODUCT($E$5:$E$6785,$G$5:$G$6785)</f>
        <v>4160.5817819596114</v>
      </c>
    </row>
    <row r="6322" spans="1:8" x14ac:dyDescent="0.2">
      <c r="A6322" s="167" t="s">
        <v>8206</v>
      </c>
      <c r="B6322" s="163" t="s">
        <v>8207</v>
      </c>
      <c r="C6322" s="164" t="s">
        <v>8208</v>
      </c>
      <c r="D6322">
        <v>64.2</v>
      </c>
      <c r="E6322" s="4">
        <v>6418</v>
      </c>
      <c r="F6322">
        <f t="shared" si="197"/>
        <v>2</v>
      </c>
      <c r="G6322" s="6">
        <f t="shared" si="196"/>
        <v>1.195804741189294</v>
      </c>
      <c r="H6322" s="4">
        <f>E6322*G6322*Inputs!$B$4/SUMPRODUCT($E$5:$E$6785,$G$5:$G$6785)</f>
        <v>3545.0461762878749</v>
      </c>
    </row>
    <row r="6323" spans="1:8" x14ac:dyDescent="0.2">
      <c r="A6323" s="167" t="s">
        <v>8206</v>
      </c>
      <c r="B6323" s="163" t="s">
        <v>8209</v>
      </c>
      <c r="C6323" s="164" t="s">
        <v>8210</v>
      </c>
      <c r="D6323">
        <v>99.7</v>
      </c>
      <c r="E6323" s="4">
        <v>7021</v>
      </c>
      <c r="F6323">
        <f t="shared" si="197"/>
        <v>5</v>
      </c>
      <c r="G6323" s="6">
        <f t="shared" si="196"/>
        <v>2.0447540826884101</v>
      </c>
      <c r="H6323" s="4">
        <f>E6323*G6323*Inputs!$B$4/SUMPRODUCT($E$5:$E$6785,$G$5:$G$6785)</f>
        <v>6631.3502957123601</v>
      </c>
    </row>
    <row r="6324" spans="1:8" x14ac:dyDescent="0.2">
      <c r="A6324" s="167" t="s">
        <v>8206</v>
      </c>
      <c r="B6324" s="163" t="s">
        <v>8211</v>
      </c>
      <c r="C6324" s="164" t="s">
        <v>8212</v>
      </c>
      <c r="D6324">
        <v>96.9</v>
      </c>
      <c r="E6324" s="4">
        <v>6966</v>
      </c>
      <c r="F6324">
        <f t="shared" si="197"/>
        <v>4</v>
      </c>
      <c r="G6324" s="6">
        <f t="shared" si="196"/>
        <v>1.7099397688077311</v>
      </c>
      <c r="H6324" s="4">
        <f>E6324*G6324*Inputs!$B$4/SUMPRODUCT($E$5:$E$6785,$G$5:$G$6785)</f>
        <v>5502.0710700902764</v>
      </c>
    </row>
    <row r="6325" spans="1:8" x14ac:dyDescent="0.2">
      <c r="A6325" s="167" t="s">
        <v>8206</v>
      </c>
      <c r="B6325" s="163" t="s">
        <v>8213</v>
      </c>
      <c r="C6325" s="164" t="s">
        <v>8214</v>
      </c>
      <c r="D6325">
        <v>60.3</v>
      </c>
      <c r="E6325" s="4">
        <v>6423</v>
      </c>
      <c r="F6325">
        <f t="shared" si="197"/>
        <v>1</v>
      </c>
      <c r="G6325" s="6">
        <f t="shared" si="196"/>
        <v>1</v>
      </c>
      <c r="H6325" s="4">
        <f>E6325*G6325*Inputs!$B$4/SUMPRODUCT($E$5:$E$6785,$G$5:$G$6785)</f>
        <v>2966.8790011007768</v>
      </c>
    </row>
    <row r="6326" spans="1:8" x14ac:dyDescent="0.2">
      <c r="A6326" s="167" t="s">
        <v>8206</v>
      </c>
      <c r="B6326" s="163" t="s">
        <v>8215</v>
      </c>
      <c r="C6326" s="164" t="s">
        <v>8216</v>
      </c>
      <c r="D6326">
        <v>70.099999999999994</v>
      </c>
      <c r="E6326" s="4">
        <v>6711</v>
      </c>
      <c r="F6326">
        <f t="shared" si="197"/>
        <v>2</v>
      </c>
      <c r="G6326" s="6">
        <f t="shared" si="196"/>
        <v>1.195804741189294</v>
      </c>
      <c r="H6326" s="4">
        <f>E6326*G6326*Inputs!$B$4/SUMPRODUCT($E$5:$E$6785,$G$5:$G$6785)</f>
        <v>3706.8876424225505</v>
      </c>
    </row>
    <row r="6327" spans="1:8" x14ac:dyDescent="0.2">
      <c r="A6327" s="167" t="s">
        <v>8206</v>
      </c>
      <c r="B6327" s="163" t="s">
        <v>12239</v>
      </c>
      <c r="C6327" s="164" t="s">
        <v>12240</v>
      </c>
      <c r="D6327">
        <v>86.9</v>
      </c>
      <c r="E6327" s="4">
        <v>6522</v>
      </c>
      <c r="F6327">
        <f t="shared" si="197"/>
        <v>4</v>
      </c>
      <c r="G6327" s="6">
        <f t="shared" si="196"/>
        <v>1.7099397688077311</v>
      </c>
      <c r="H6327" s="4">
        <f>E6327*G6327*Inputs!$B$4/SUMPRODUCT($E$5:$E$6785,$G$5:$G$6785)</f>
        <v>5151.3792017124297</v>
      </c>
    </row>
    <row r="6328" spans="1:8" x14ac:dyDescent="0.2">
      <c r="A6328" s="167" t="s">
        <v>8206</v>
      </c>
      <c r="B6328" s="163" t="s">
        <v>12241</v>
      </c>
      <c r="C6328" s="164" t="s">
        <v>12242</v>
      </c>
      <c r="D6328">
        <v>100.4</v>
      </c>
      <c r="E6328" s="4">
        <v>7638</v>
      </c>
      <c r="F6328">
        <f t="shared" si="197"/>
        <v>5</v>
      </c>
      <c r="G6328" s="6">
        <f t="shared" si="196"/>
        <v>2.0447540826884101</v>
      </c>
      <c r="H6328" s="4">
        <f>E6328*G6328*Inputs!$B$4/SUMPRODUCT($E$5:$E$6785,$G$5:$G$6785)</f>
        <v>7214.108183827233</v>
      </c>
    </row>
    <row r="6329" spans="1:8" x14ac:dyDescent="0.2">
      <c r="A6329" s="167" t="s">
        <v>8206</v>
      </c>
      <c r="B6329" s="163" t="s">
        <v>12243</v>
      </c>
      <c r="C6329" s="164" t="s">
        <v>12244</v>
      </c>
      <c r="D6329">
        <v>53.8</v>
      </c>
      <c r="E6329" s="4">
        <v>8559</v>
      </c>
      <c r="F6329">
        <f t="shared" si="197"/>
        <v>1</v>
      </c>
      <c r="G6329" s="6">
        <f t="shared" si="196"/>
        <v>1</v>
      </c>
      <c r="H6329" s="4">
        <f>E6329*G6329*Inputs!$B$4/SUMPRODUCT($E$5:$E$6785,$G$5:$G$6785)</f>
        <v>3953.5290939469946</v>
      </c>
    </row>
    <row r="6330" spans="1:8" x14ac:dyDescent="0.2">
      <c r="A6330" s="167" t="s">
        <v>8206</v>
      </c>
      <c r="B6330" s="163" t="s">
        <v>12245</v>
      </c>
      <c r="C6330" s="164" t="s">
        <v>12246</v>
      </c>
      <c r="D6330">
        <v>84.8</v>
      </c>
      <c r="E6330" s="4">
        <v>6469</v>
      </c>
      <c r="F6330">
        <f t="shared" si="197"/>
        <v>3</v>
      </c>
      <c r="G6330" s="6">
        <f t="shared" si="196"/>
        <v>1.4299489790507947</v>
      </c>
      <c r="H6330" s="4">
        <f>E6330*G6330*Inputs!$B$4/SUMPRODUCT($E$5:$E$6785,$G$5:$G$6785)</f>
        <v>4272.8692725030523</v>
      </c>
    </row>
    <row r="6331" spans="1:8" x14ac:dyDescent="0.2">
      <c r="A6331" s="167" t="s">
        <v>8206</v>
      </c>
      <c r="B6331" s="163" t="s">
        <v>12247</v>
      </c>
      <c r="C6331" s="164" t="s">
        <v>12248</v>
      </c>
      <c r="D6331">
        <v>52.9</v>
      </c>
      <c r="E6331" s="4">
        <v>6174</v>
      </c>
      <c r="F6331">
        <f t="shared" si="197"/>
        <v>1</v>
      </c>
      <c r="G6331" s="6">
        <f t="shared" ref="G6331:G6394" si="198">VLOOKUP(F6331,$L$5:$M$15,2,0)</f>
        <v>1</v>
      </c>
      <c r="H6331" s="4">
        <f>E6331*G6331*Inputs!$B$4/SUMPRODUCT($E$5:$E$6785,$G$5:$G$6785)</f>
        <v>2851.8622065695463</v>
      </c>
    </row>
    <row r="6332" spans="1:8" x14ac:dyDescent="0.2">
      <c r="A6332" s="167" t="s">
        <v>8206</v>
      </c>
      <c r="B6332" s="163" t="s">
        <v>12249</v>
      </c>
      <c r="C6332" s="164" t="s">
        <v>12250</v>
      </c>
      <c r="D6332">
        <v>90.5</v>
      </c>
      <c r="E6332" s="4">
        <v>8565</v>
      </c>
      <c r="F6332">
        <f t="shared" ref="F6332:F6395" si="199">VLOOKUP(D6332,$K$5:$L$15,2)</f>
        <v>4</v>
      </c>
      <c r="G6332" s="6">
        <f t="shared" si="198"/>
        <v>1.7099397688077311</v>
      </c>
      <c r="H6332" s="4">
        <f>E6332*G6332*Inputs!$B$4/SUMPRODUCT($E$5:$E$6785,$G$5:$G$6785)</f>
        <v>6765.0357041807674</v>
      </c>
    </row>
    <row r="6333" spans="1:8" x14ac:dyDescent="0.2">
      <c r="A6333" s="167" t="s">
        <v>8206</v>
      </c>
      <c r="B6333" s="163" t="s">
        <v>12251</v>
      </c>
      <c r="C6333" s="164" t="s">
        <v>12252</v>
      </c>
      <c r="D6333">
        <v>63.3</v>
      </c>
      <c r="E6333" s="4">
        <v>6657</v>
      </c>
      <c r="F6333">
        <f t="shared" si="199"/>
        <v>2</v>
      </c>
      <c r="G6333" s="6">
        <f t="shared" si="198"/>
        <v>1.195804741189294</v>
      </c>
      <c r="H6333" s="4">
        <f>E6333*G6333*Inputs!$B$4/SUMPRODUCT($E$5:$E$6785,$G$5:$G$6785)</f>
        <v>3677.060204977935</v>
      </c>
    </row>
    <row r="6334" spans="1:8" x14ac:dyDescent="0.2">
      <c r="A6334" s="167" t="s">
        <v>8206</v>
      </c>
      <c r="B6334" s="163" t="s">
        <v>12253</v>
      </c>
      <c r="C6334" s="164" t="s">
        <v>14253</v>
      </c>
      <c r="D6334">
        <v>78</v>
      </c>
      <c r="E6334" s="4">
        <v>9329</v>
      </c>
      <c r="F6334">
        <f t="shared" si="199"/>
        <v>3</v>
      </c>
      <c r="G6334" s="6">
        <f t="shared" si="198"/>
        <v>1.4299489790507947</v>
      </c>
      <c r="H6334" s="4">
        <f>E6334*G6334*Inputs!$B$4/SUMPRODUCT($E$5:$E$6785,$G$5:$G$6785)</f>
        <v>6161.9411722338791</v>
      </c>
    </row>
    <row r="6335" spans="1:8" x14ac:dyDescent="0.2">
      <c r="A6335" s="167" t="s">
        <v>8206</v>
      </c>
      <c r="B6335" s="163" t="s">
        <v>11127</v>
      </c>
      <c r="C6335" s="164" t="s">
        <v>11128</v>
      </c>
      <c r="D6335">
        <v>73.2</v>
      </c>
      <c r="E6335" s="4">
        <v>6987</v>
      </c>
      <c r="F6335">
        <f t="shared" si="199"/>
        <v>2</v>
      </c>
      <c r="G6335" s="6">
        <f t="shared" si="198"/>
        <v>1.195804741189294</v>
      </c>
      <c r="H6335" s="4">
        <f>E6335*G6335*Inputs!$B$4/SUMPRODUCT($E$5:$E$6785,$G$5:$G$6785)</f>
        <v>3859.3389893616986</v>
      </c>
    </row>
    <row r="6336" spans="1:8" x14ac:dyDescent="0.2">
      <c r="A6336" s="167" t="s">
        <v>8206</v>
      </c>
      <c r="B6336" s="163" t="s">
        <v>11129</v>
      </c>
      <c r="C6336" s="164" t="s">
        <v>11130</v>
      </c>
      <c r="D6336">
        <v>67.599999999999994</v>
      </c>
      <c r="E6336" s="4">
        <v>6543</v>
      </c>
      <c r="F6336">
        <f t="shared" si="199"/>
        <v>2</v>
      </c>
      <c r="G6336" s="6">
        <f t="shared" si="198"/>
        <v>1.195804741189294</v>
      </c>
      <c r="H6336" s="4">
        <f>E6336*G6336*Inputs!$B$4/SUMPRODUCT($E$5:$E$6785,$G$5:$G$6785)</f>
        <v>3614.0911703726347</v>
      </c>
    </row>
    <row r="6337" spans="1:8" x14ac:dyDescent="0.2">
      <c r="A6337" s="167" t="s">
        <v>8206</v>
      </c>
      <c r="B6337" s="163" t="s">
        <v>11131</v>
      </c>
      <c r="C6337" s="164" t="s">
        <v>11132</v>
      </c>
      <c r="D6337">
        <v>82.6</v>
      </c>
      <c r="E6337" s="4">
        <v>10387</v>
      </c>
      <c r="F6337">
        <f t="shared" si="199"/>
        <v>3</v>
      </c>
      <c r="G6337" s="6">
        <f t="shared" si="198"/>
        <v>1.4299489790507947</v>
      </c>
      <c r="H6337" s="4">
        <f>E6337*G6337*Inputs!$B$4/SUMPRODUCT($E$5:$E$6785,$G$5:$G$6785)</f>
        <v>6860.7656722042348</v>
      </c>
    </row>
    <row r="6338" spans="1:8" x14ac:dyDescent="0.2">
      <c r="A6338" s="167" t="s">
        <v>8206</v>
      </c>
      <c r="B6338" s="163" t="s">
        <v>11133</v>
      </c>
      <c r="C6338" s="164" t="s">
        <v>11134</v>
      </c>
      <c r="D6338">
        <v>63.6</v>
      </c>
      <c r="E6338" s="4">
        <v>8262</v>
      </c>
      <c r="F6338">
        <f t="shared" si="199"/>
        <v>2</v>
      </c>
      <c r="G6338" s="6">
        <f t="shared" si="198"/>
        <v>1.195804741189294</v>
      </c>
      <c r="H6338" s="4">
        <f>E6338*G6338*Inputs!$B$4/SUMPRODUCT($E$5:$E$6785,$G$5:$G$6785)</f>
        <v>4563.5979290262421</v>
      </c>
    </row>
    <row r="6339" spans="1:8" x14ac:dyDescent="0.2">
      <c r="A6339" s="167" t="s">
        <v>8206</v>
      </c>
      <c r="B6339" s="163" t="s">
        <v>8168</v>
      </c>
      <c r="C6339" s="164" t="s">
        <v>8169</v>
      </c>
      <c r="D6339">
        <v>78.8</v>
      </c>
      <c r="E6339" s="4">
        <v>7874</v>
      </c>
      <c r="F6339">
        <f t="shared" si="199"/>
        <v>3</v>
      </c>
      <c r="G6339" s="6">
        <f t="shared" si="198"/>
        <v>1.4299489790507947</v>
      </c>
      <c r="H6339" s="4">
        <f>E6339*G6339*Inputs!$B$4/SUMPRODUCT($E$5:$E$6785,$G$5:$G$6785)</f>
        <v>5200.8923561120773</v>
      </c>
    </row>
    <row r="6340" spans="1:8" x14ac:dyDescent="0.2">
      <c r="A6340" s="167" t="s">
        <v>8206</v>
      </c>
      <c r="B6340" s="163" t="s">
        <v>8170</v>
      </c>
      <c r="C6340" s="164" t="s">
        <v>8171</v>
      </c>
      <c r="D6340">
        <v>98.9</v>
      </c>
      <c r="E6340" s="4">
        <v>6885</v>
      </c>
      <c r="F6340">
        <f t="shared" si="199"/>
        <v>4</v>
      </c>
      <c r="G6340" s="6">
        <f t="shared" si="198"/>
        <v>1.7099397688077311</v>
      </c>
      <c r="H6340" s="4">
        <f>E6340*G6340*Inputs!$B$4/SUMPRODUCT($E$5:$E$6785,$G$5:$G$6785)</f>
        <v>5438.0934995078314</v>
      </c>
    </row>
    <row r="6341" spans="1:8" x14ac:dyDescent="0.2">
      <c r="A6341" s="167" t="s">
        <v>8206</v>
      </c>
      <c r="B6341" s="163" t="s">
        <v>8172</v>
      </c>
      <c r="C6341" s="164" t="s">
        <v>8173</v>
      </c>
      <c r="D6341">
        <v>54.9</v>
      </c>
      <c r="E6341" s="4">
        <v>8722</v>
      </c>
      <c r="F6341">
        <f t="shared" si="199"/>
        <v>1</v>
      </c>
      <c r="G6341" s="6">
        <f t="shared" si="198"/>
        <v>1</v>
      </c>
      <c r="H6341" s="4">
        <f>E6341*G6341*Inputs!$B$4/SUMPRODUCT($E$5:$E$6785,$G$5:$G$6785)</f>
        <v>4028.8212124553907</v>
      </c>
    </row>
    <row r="6342" spans="1:8" x14ac:dyDescent="0.2">
      <c r="A6342" s="167" t="s">
        <v>8206</v>
      </c>
      <c r="B6342" s="163" t="s">
        <v>8174</v>
      </c>
      <c r="C6342" s="164" t="s">
        <v>8175</v>
      </c>
      <c r="D6342">
        <v>64.7</v>
      </c>
      <c r="E6342" s="4">
        <v>6638</v>
      </c>
      <c r="F6342">
        <f t="shared" si="199"/>
        <v>2</v>
      </c>
      <c r="G6342" s="6">
        <f t="shared" si="198"/>
        <v>1.195804741189294</v>
      </c>
      <c r="H6342" s="4">
        <f>E6342*G6342*Inputs!$B$4/SUMPRODUCT($E$5:$E$6785,$G$5:$G$6785)</f>
        <v>3666.5653658770507</v>
      </c>
    </row>
    <row r="6343" spans="1:8" x14ac:dyDescent="0.2">
      <c r="A6343" s="167" t="s">
        <v>8206</v>
      </c>
      <c r="B6343" s="163" t="s">
        <v>8176</v>
      </c>
      <c r="C6343" s="164" t="s">
        <v>8177</v>
      </c>
      <c r="D6343">
        <v>93.7</v>
      </c>
      <c r="E6343" s="4">
        <v>8870</v>
      </c>
      <c r="F6343">
        <f t="shared" si="199"/>
        <v>4</v>
      </c>
      <c r="G6343" s="6">
        <f t="shared" si="198"/>
        <v>1.7099397688077311</v>
      </c>
      <c r="H6343" s="4">
        <f>E6343*G6343*Inputs!$B$4/SUMPRODUCT($E$5:$E$6785,$G$5:$G$6785)</f>
        <v>7005.9389020529361</v>
      </c>
    </row>
    <row r="6344" spans="1:8" x14ac:dyDescent="0.2">
      <c r="A6344" s="167" t="s">
        <v>8206</v>
      </c>
      <c r="B6344" s="163" t="s">
        <v>8178</v>
      </c>
      <c r="C6344" s="164" t="s">
        <v>11995</v>
      </c>
      <c r="D6344">
        <v>64.400000000000006</v>
      </c>
      <c r="E6344" s="4">
        <v>10430</v>
      </c>
      <c r="F6344">
        <f t="shared" si="199"/>
        <v>2</v>
      </c>
      <c r="G6344" s="6">
        <f t="shared" si="198"/>
        <v>1.195804741189294</v>
      </c>
      <c r="H6344" s="4">
        <f>E6344*G6344*Inputs!$B$4/SUMPRODUCT($E$5:$E$6785,$G$5:$G$6785)</f>
        <v>5761.114306432306</v>
      </c>
    </row>
    <row r="6345" spans="1:8" x14ac:dyDescent="0.2">
      <c r="A6345" s="167" t="s">
        <v>8206</v>
      </c>
      <c r="B6345" s="163" t="s">
        <v>11996</v>
      </c>
      <c r="C6345" s="164" t="s">
        <v>11997</v>
      </c>
      <c r="D6345">
        <v>91.7</v>
      </c>
      <c r="E6345" s="4">
        <v>9353</v>
      </c>
      <c r="F6345">
        <f t="shared" si="199"/>
        <v>4</v>
      </c>
      <c r="G6345" s="6">
        <f t="shared" si="198"/>
        <v>1.7099397688077311</v>
      </c>
      <c r="H6345" s="4">
        <f>E6345*G6345*Inputs!$B$4/SUMPRODUCT($E$5:$E$6785,$G$5:$G$6785)</f>
        <v>7387.4347858964056</v>
      </c>
    </row>
    <row r="6346" spans="1:8" x14ac:dyDescent="0.2">
      <c r="A6346" s="167" t="s">
        <v>8206</v>
      </c>
      <c r="B6346" s="163" t="s">
        <v>11998</v>
      </c>
      <c r="C6346" s="164" t="s">
        <v>11999</v>
      </c>
      <c r="D6346">
        <v>85.3</v>
      </c>
      <c r="E6346" s="4">
        <v>6655</v>
      </c>
      <c r="F6346">
        <f t="shared" si="199"/>
        <v>3</v>
      </c>
      <c r="G6346" s="6">
        <f t="shared" si="198"/>
        <v>1.4299489790507947</v>
      </c>
      <c r="H6346" s="4">
        <f>E6346*G6346*Inputs!$B$4/SUMPRODUCT($E$5:$E$6785,$G$5:$G$6785)</f>
        <v>4395.7249974505803</v>
      </c>
    </row>
    <row r="6347" spans="1:8" x14ac:dyDescent="0.2">
      <c r="A6347" s="167" t="s">
        <v>8206</v>
      </c>
      <c r="B6347" s="163" t="s">
        <v>12000</v>
      </c>
      <c r="C6347" s="164" t="s">
        <v>12001</v>
      </c>
      <c r="D6347">
        <v>62.4</v>
      </c>
      <c r="E6347" s="4">
        <v>8845</v>
      </c>
      <c r="F6347">
        <f t="shared" si="199"/>
        <v>2</v>
      </c>
      <c r="G6347" s="6">
        <f t="shared" si="198"/>
        <v>1.195804741189294</v>
      </c>
      <c r="H6347" s="4">
        <f>E6347*G6347*Inputs!$B$4/SUMPRODUCT($E$5:$E$6785,$G$5:$G$6785)</f>
        <v>4885.623781437559</v>
      </c>
    </row>
    <row r="6348" spans="1:8" x14ac:dyDescent="0.2">
      <c r="A6348" s="167" t="s">
        <v>8206</v>
      </c>
      <c r="B6348" s="163" t="s">
        <v>12002</v>
      </c>
      <c r="C6348" s="164" t="s">
        <v>12003</v>
      </c>
      <c r="D6348">
        <v>81.599999999999994</v>
      </c>
      <c r="E6348" s="4">
        <v>8623</v>
      </c>
      <c r="F6348">
        <f t="shared" si="199"/>
        <v>3</v>
      </c>
      <c r="G6348" s="6">
        <f t="shared" si="198"/>
        <v>1.4299489790507947</v>
      </c>
      <c r="H6348" s="4">
        <f>E6348*G6348*Inputs!$B$4/SUMPRODUCT($E$5:$E$6785,$G$5:$G$6785)</f>
        <v>5695.6178291534734</v>
      </c>
    </row>
    <row r="6349" spans="1:8" x14ac:dyDescent="0.2">
      <c r="A6349" s="167" t="s">
        <v>8206</v>
      </c>
      <c r="B6349" s="163" t="s">
        <v>12004</v>
      </c>
      <c r="C6349" s="164" t="s">
        <v>12005</v>
      </c>
      <c r="D6349">
        <v>76.099999999999994</v>
      </c>
      <c r="E6349" s="4">
        <v>7779</v>
      </c>
      <c r="F6349">
        <f t="shared" si="199"/>
        <v>3</v>
      </c>
      <c r="G6349" s="6">
        <f t="shared" si="198"/>
        <v>1.4299489790507947</v>
      </c>
      <c r="H6349" s="4">
        <f>E6349*G6349*Inputs!$B$4/SUMPRODUCT($E$5:$E$6785,$G$5:$G$6785)</f>
        <v>5138.1434643378007</v>
      </c>
    </row>
    <row r="6350" spans="1:8" x14ac:dyDescent="0.2">
      <c r="A6350" s="167" t="s">
        <v>8206</v>
      </c>
      <c r="B6350" s="163" t="s">
        <v>12006</v>
      </c>
      <c r="C6350" s="164" t="s">
        <v>12007</v>
      </c>
      <c r="D6350">
        <v>59.1</v>
      </c>
      <c r="E6350" s="4">
        <v>9882</v>
      </c>
      <c r="F6350">
        <f t="shared" si="199"/>
        <v>1</v>
      </c>
      <c r="G6350" s="6">
        <f t="shared" si="198"/>
        <v>1</v>
      </c>
      <c r="H6350" s="4">
        <f>E6350*G6350*Inputs!$B$4/SUMPRODUCT($E$5:$E$6785,$G$5:$G$6785)</f>
        <v>4564.6424239261833</v>
      </c>
    </row>
    <row r="6351" spans="1:8" x14ac:dyDescent="0.2">
      <c r="A6351" s="167" t="s">
        <v>8206</v>
      </c>
      <c r="B6351" s="163" t="s">
        <v>12008</v>
      </c>
      <c r="C6351" s="164" t="s">
        <v>12009</v>
      </c>
      <c r="D6351">
        <v>73.599999999999994</v>
      </c>
      <c r="E6351" s="4">
        <v>7587</v>
      </c>
      <c r="F6351">
        <f t="shared" si="199"/>
        <v>2</v>
      </c>
      <c r="G6351" s="6">
        <f t="shared" si="198"/>
        <v>1.195804741189294</v>
      </c>
      <c r="H6351" s="4">
        <f>E6351*G6351*Inputs!$B$4/SUMPRODUCT($E$5:$E$6785,$G$5:$G$6785)</f>
        <v>4190.7549609685429</v>
      </c>
    </row>
    <row r="6352" spans="1:8" x14ac:dyDescent="0.2">
      <c r="A6352" s="167" t="s">
        <v>8206</v>
      </c>
      <c r="B6352" s="163" t="s">
        <v>12010</v>
      </c>
      <c r="C6352" s="164" t="s">
        <v>12011</v>
      </c>
      <c r="D6352">
        <v>75.5</v>
      </c>
      <c r="E6352" s="4">
        <v>8442</v>
      </c>
      <c r="F6352">
        <f t="shared" si="199"/>
        <v>3</v>
      </c>
      <c r="G6352" s="6">
        <f t="shared" si="198"/>
        <v>1.4299489790507947</v>
      </c>
      <c r="H6352" s="4">
        <f>E6352*G6352*Inputs!$B$4/SUMPRODUCT($E$5:$E$6785,$G$5:$G$6785)</f>
        <v>5576.0646774572206</v>
      </c>
    </row>
    <row r="6353" spans="1:8" x14ac:dyDescent="0.2">
      <c r="A6353" s="167" t="s">
        <v>8206</v>
      </c>
      <c r="B6353" s="163" t="s">
        <v>12012</v>
      </c>
      <c r="C6353" s="164" t="s">
        <v>12013</v>
      </c>
      <c r="D6353">
        <v>76.8</v>
      </c>
      <c r="E6353" s="4">
        <v>7911</v>
      </c>
      <c r="F6353">
        <f t="shared" si="199"/>
        <v>3</v>
      </c>
      <c r="G6353" s="6">
        <f t="shared" si="198"/>
        <v>1.4299489790507947</v>
      </c>
      <c r="H6353" s="4">
        <f>E6353*G6353*Inputs!$B$4/SUMPRODUCT($E$5:$E$6785,$G$5:$G$6785)</f>
        <v>5225.3313981715328</v>
      </c>
    </row>
    <row r="6354" spans="1:8" x14ac:dyDescent="0.2">
      <c r="A6354" s="167" t="s">
        <v>8206</v>
      </c>
      <c r="B6354" s="163" t="s">
        <v>12014</v>
      </c>
      <c r="C6354" s="164" t="s">
        <v>12015</v>
      </c>
      <c r="D6354">
        <v>117.3</v>
      </c>
      <c r="E6354" s="4">
        <v>6463</v>
      </c>
      <c r="F6354">
        <f t="shared" si="199"/>
        <v>6</v>
      </c>
      <c r="G6354" s="6">
        <f t="shared" si="198"/>
        <v>2.4451266266449672</v>
      </c>
      <c r="H6354" s="4">
        <f>E6354*G6354*Inputs!$B$4/SUMPRODUCT($E$5:$E$6785,$G$5:$G$6785)</f>
        <v>7299.5724543594142</v>
      </c>
    </row>
    <row r="6355" spans="1:8" x14ac:dyDescent="0.2">
      <c r="A6355" s="167" t="s">
        <v>8206</v>
      </c>
      <c r="B6355" s="163" t="s">
        <v>12016</v>
      </c>
      <c r="C6355" s="164" t="s">
        <v>12017</v>
      </c>
      <c r="D6355">
        <v>69.5</v>
      </c>
      <c r="E6355" s="4">
        <v>8275</v>
      </c>
      <c r="F6355">
        <f t="shared" si="199"/>
        <v>2</v>
      </c>
      <c r="G6355" s="6">
        <f t="shared" si="198"/>
        <v>1.195804741189294</v>
      </c>
      <c r="H6355" s="4">
        <f>E6355*G6355*Inputs!$B$4/SUMPRODUCT($E$5:$E$6785,$G$5:$G$6785)</f>
        <v>4570.7786084110576</v>
      </c>
    </row>
    <row r="6356" spans="1:8" x14ac:dyDescent="0.2">
      <c r="A6356" s="167" t="s">
        <v>8206</v>
      </c>
      <c r="B6356" s="163" t="s">
        <v>12018</v>
      </c>
      <c r="C6356" s="164" t="s">
        <v>12019</v>
      </c>
      <c r="D6356">
        <v>68.099999999999994</v>
      </c>
      <c r="E6356" s="4">
        <v>5989</v>
      </c>
      <c r="F6356">
        <f t="shared" si="199"/>
        <v>2</v>
      </c>
      <c r="G6356" s="6">
        <f t="shared" si="198"/>
        <v>1.195804741189294</v>
      </c>
      <c r="H6356" s="4">
        <f>E6356*G6356*Inputs!$B$4/SUMPRODUCT($E$5:$E$6785,$G$5:$G$6785)</f>
        <v>3308.0837565889815</v>
      </c>
    </row>
    <row r="6357" spans="1:8" x14ac:dyDescent="0.2">
      <c r="A6357" s="167" t="s">
        <v>8206</v>
      </c>
      <c r="B6357" s="163" t="s">
        <v>12020</v>
      </c>
      <c r="C6357" s="164" t="s">
        <v>12021</v>
      </c>
      <c r="D6357">
        <v>98.5</v>
      </c>
      <c r="E6357" s="4">
        <v>6175</v>
      </c>
      <c r="F6357">
        <f t="shared" si="199"/>
        <v>4</v>
      </c>
      <c r="G6357" s="6">
        <f t="shared" si="198"/>
        <v>1.7099397688077311</v>
      </c>
      <c r="H6357" s="4">
        <f>E6357*G6357*Inputs!$B$4/SUMPRODUCT($E$5:$E$6785,$G$5:$G$6785)</f>
        <v>4877.3024487234361</v>
      </c>
    </row>
    <row r="6358" spans="1:8" x14ac:dyDescent="0.2">
      <c r="A6358" s="167" t="s">
        <v>8206</v>
      </c>
      <c r="B6358" s="163" t="s">
        <v>12022</v>
      </c>
      <c r="C6358" s="164" t="s">
        <v>12023</v>
      </c>
      <c r="D6358">
        <v>29.7</v>
      </c>
      <c r="E6358" s="4">
        <v>8812</v>
      </c>
      <c r="F6358">
        <f t="shared" si="199"/>
        <v>1</v>
      </c>
      <c r="G6358" s="6">
        <f t="shared" si="198"/>
        <v>1</v>
      </c>
      <c r="H6358" s="4">
        <f>E6358*G6358*Inputs!$B$4/SUMPRODUCT($E$5:$E$6785,$G$5:$G$6785)</f>
        <v>4070.3935478281246</v>
      </c>
    </row>
    <row r="6359" spans="1:8" x14ac:dyDescent="0.2">
      <c r="A6359" s="167" t="s">
        <v>8206</v>
      </c>
      <c r="B6359" s="163" t="s">
        <v>12024</v>
      </c>
      <c r="C6359" s="164" t="s">
        <v>12025</v>
      </c>
      <c r="D6359">
        <v>102.9</v>
      </c>
      <c r="E6359" s="4">
        <v>6147</v>
      </c>
      <c r="F6359">
        <f t="shared" si="199"/>
        <v>5</v>
      </c>
      <c r="G6359" s="6">
        <f t="shared" si="198"/>
        <v>2.0447540826884101</v>
      </c>
      <c r="H6359" s="4">
        <f>E6359*G6359*Inputs!$B$4/SUMPRODUCT($E$5:$E$6785,$G$5:$G$6785)</f>
        <v>5805.8553294037711</v>
      </c>
    </row>
    <row r="6360" spans="1:8" x14ac:dyDescent="0.2">
      <c r="A6360" s="167" t="s">
        <v>8206</v>
      </c>
      <c r="B6360" s="163" t="s">
        <v>12026</v>
      </c>
      <c r="C6360" s="164" t="s">
        <v>12027</v>
      </c>
      <c r="D6360">
        <v>98.8</v>
      </c>
      <c r="E6360" s="4">
        <v>10253</v>
      </c>
      <c r="F6360">
        <f t="shared" si="199"/>
        <v>4</v>
      </c>
      <c r="G6360" s="6">
        <f t="shared" si="198"/>
        <v>1.7099397688077311</v>
      </c>
      <c r="H6360" s="4">
        <f>E6360*G6360*Inputs!$B$4/SUMPRODUCT($E$5:$E$6785,$G$5:$G$6785)</f>
        <v>8098.2966812569057</v>
      </c>
    </row>
    <row r="6361" spans="1:8" x14ac:dyDescent="0.2">
      <c r="A6361" s="167" t="s">
        <v>8206</v>
      </c>
      <c r="B6361" s="163" t="s">
        <v>12028</v>
      </c>
      <c r="C6361" s="164" t="s">
        <v>12029</v>
      </c>
      <c r="D6361">
        <v>73</v>
      </c>
      <c r="E6361" s="4">
        <v>6406</v>
      </c>
      <c r="F6361">
        <f t="shared" si="199"/>
        <v>2</v>
      </c>
      <c r="G6361" s="6">
        <f t="shared" si="198"/>
        <v>1.195804741189294</v>
      </c>
      <c r="H6361" s="4">
        <f>E6361*G6361*Inputs!$B$4/SUMPRODUCT($E$5:$E$6785,$G$5:$G$6785)</f>
        <v>3538.4178568557381</v>
      </c>
    </row>
    <row r="6362" spans="1:8" x14ac:dyDescent="0.2">
      <c r="A6362" s="167" t="s">
        <v>8206</v>
      </c>
      <c r="B6362" s="163" t="s">
        <v>12030</v>
      </c>
      <c r="C6362" s="164" t="s">
        <v>12031</v>
      </c>
      <c r="D6362">
        <v>73.2</v>
      </c>
      <c r="E6362" s="4">
        <v>8889</v>
      </c>
      <c r="F6362">
        <f t="shared" si="199"/>
        <v>2</v>
      </c>
      <c r="G6362" s="6">
        <f t="shared" si="198"/>
        <v>1.195804741189294</v>
      </c>
      <c r="H6362" s="4">
        <f>E6362*G6362*Inputs!$B$4/SUMPRODUCT($E$5:$E$6785,$G$5:$G$6785)</f>
        <v>4909.9276193553942</v>
      </c>
    </row>
    <row r="6363" spans="1:8" x14ac:dyDescent="0.2">
      <c r="A6363" s="167" t="s">
        <v>8206</v>
      </c>
      <c r="B6363" s="163" t="s">
        <v>12032</v>
      </c>
      <c r="C6363" s="164" t="s">
        <v>12033</v>
      </c>
      <c r="D6363">
        <v>56.5</v>
      </c>
      <c r="E6363" s="4">
        <v>5782</v>
      </c>
      <c r="F6363">
        <f t="shared" si="199"/>
        <v>1</v>
      </c>
      <c r="G6363" s="6">
        <f t="shared" si="198"/>
        <v>1</v>
      </c>
      <c r="H6363" s="4">
        <f>E6363*G6363*Inputs!$B$4/SUMPRODUCT($E$5:$E$6785,$G$5:$G$6785)</f>
        <v>2670.7915902794161</v>
      </c>
    </row>
    <row r="6364" spans="1:8" x14ac:dyDescent="0.2">
      <c r="A6364" s="167" t="s">
        <v>8206</v>
      </c>
      <c r="B6364" s="163" t="s">
        <v>12034</v>
      </c>
      <c r="C6364" s="164" t="s">
        <v>12035</v>
      </c>
      <c r="D6364">
        <v>80.7</v>
      </c>
      <c r="E6364" s="4">
        <v>7985</v>
      </c>
      <c r="F6364">
        <f t="shared" si="199"/>
        <v>3</v>
      </c>
      <c r="G6364" s="6">
        <f t="shared" si="198"/>
        <v>1.4299489790507947</v>
      </c>
      <c r="H6364" s="4">
        <f>E6364*G6364*Inputs!$B$4/SUMPRODUCT($E$5:$E$6785,$G$5:$G$6785)</f>
        <v>5274.209482290441</v>
      </c>
    </row>
    <row r="6365" spans="1:8" x14ac:dyDescent="0.2">
      <c r="A6365" s="167" t="s">
        <v>8206</v>
      </c>
      <c r="B6365" s="163" t="s">
        <v>12036</v>
      </c>
      <c r="C6365" s="164" t="s">
        <v>12037</v>
      </c>
      <c r="D6365">
        <v>56.2</v>
      </c>
      <c r="E6365" s="4">
        <v>5662</v>
      </c>
      <c r="F6365">
        <f t="shared" si="199"/>
        <v>1</v>
      </c>
      <c r="G6365" s="6">
        <f t="shared" si="198"/>
        <v>1</v>
      </c>
      <c r="H6365" s="4">
        <f>E6365*G6365*Inputs!$B$4/SUMPRODUCT($E$5:$E$6785,$G$5:$G$6785)</f>
        <v>2615.3618097824378</v>
      </c>
    </row>
    <row r="6366" spans="1:8" x14ac:dyDescent="0.2">
      <c r="A6366" s="167" t="s">
        <v>8206</v>
      </c>
      <c r="B6366" s="163" t="s">
        <v>12038</v>
      </c>
      <c r="C6366" s="164" t="s">
        <v>12039</v>
      </c>
      <c r="D6366">
        <v>71.3</v>
      </c>
      <c r="E6366" s="4">
        <v>6810</v>
      </c>
      <c r="F6366">
        <f t="shared" si="199"/>
        <v>2</v>
      </c>
      <c r="G6366" s="6">
        <f t="shared" si="198"/>
        <v>1.195804741189294</v>
      </c>
      <c r="H6366" s="4">
        <f>E6366*G6366*Inputs!$B$4/SUMPRODUCT($E$5:$E$6785,$G$5:$G$6785)</f>
        <v>3761.5712777376798</v>
      </c>
    </row>
    <row r="6367" spans="1:8" x14ac:dyDescent="0.2">
      <c r="A6367" s="167" t="s">
        <v>8206</v>
      </c>
      <c r="B6367" s="163" t="s">
        <v>12040</v>
      </c>
      <c r="C6367" s="164" t="s">
        <v>12041</v>
      </c>
      <c r="D6367">
        <v>69.099999999999994</v>
      </c>
      <c r="E6367" s="4">
        <v>5696</v>
      </c>
      <c r="F6367">
        <f t="shared" si="199"/>
        <v>2</v>
      </c>
      <c r="G6367" s="6">
        <f t="shared" si="198"/>
        <v>1.195804741189294</v>
      </c>
      <c r="H6367" s="4">
        <f>E6367*G6367*Inputs!$B$4/SUMPRODUCT($E$5:$E$6785,$G$5:$G$6785)</f>
        <v>3146.2422904543059</v>
      </c>
    </row>
    <row r="6368" spans="1:8" x14ac:dyDescent="0.2">
      <c r="A6368" s="167" t="s">
        <v>8206</v>
      </c>
      <c r="B6368" s="163" t="s">
        <v>12042</v>
      </c>
      <c r="C6368" s="164" t="s">
        <v>12043</v>
      </c>
      <c r="D6368">
        <v>118</v>
      </c>
      <c r="E6368" s="4">
        <v>6621</v>
      </c>
      <c r="F6368">
        <f t="shared" si="199"/>
        <v>6</v>
      </c>
      <c r="G6368" s="6">
        <f t="shared" si="198"/>
        <v>2.4451266266449672</v>
      </c>
      <c r="H6368" s="4">
        <f>E6368*G6368*Inputs!$B$4/SUMPRODUCT($E$5:$E$6785,$G$5:$G$6785)</f>
        <v>7478.0240167590418</v>
      </c>
    </row>
    <row r="6369" spans="1:8" x14ac:dyDescent="0.2">
      <c r="A6369" s="167" t="s">
        <v>8206</v>
      </c>
      <c r="B6369" s="163" t="s">
        <v>3877</v>
      </c>
      <c r="C6369" s="164" t="s">
        <v>3878</v>
      </c>
      <c r="D6369">
        <v>72.099999999999994</v>
      </c>
      <c r="E6369" s="4">
        <v>5785</v>
      </c>
      <c r="F6369">
        <f t="shared" si="199"/>
        <v>2</v>
      </c>
      <c r="G6369" s="6">
        <f t="shared" si="198"/>
        <v>1.195804741189294</v>
      </c>
      <c r="H6369" s="4">
        <f>E6369*G6369*Inputs!$B$4/SUMPRODUCT($E$5:$E$6785,$G$5:$G$6785)</f>
        <v>3195.4023262426545</v>
      </c>
    </row>
    <row r="6370" spans="1:8" x14ac:dyDescent="0.2">
      <c r="A6370" s="167" t="s">
        <v>8206</v>
      </c>
      <c r="B6370" s="163" t="s">
        <v>3879</v>
      </c>
      <c r="C6370" s="164" t="s">
        <v>3880</v>
      </c>
      <c r="D6370">
        <v>68.900000000000006</v>
      </c>
      <c r="E6370" s="4">
        <v>7891</v>
      </c>
      <c r="F6370">
        <f t="shared" si="199"/>
        <v>2</v>
      </c>
      <c r="G6370" s="6">
        <f t="shared" si="198"/>
        <v>1.195804741189294</v>
      </c>
      <c r="H6370" s="4">
        <f>E6370*G6370*Inputs!$B$4/SUMPRODUCT($E$5:$E$6785,$G$5:$G$6785)</f>
        <v>4358.6723865826771</v>
      </c>
    </row>
    <row r="6371" spans="1:8" x14ac:dyDescent="0.2">
      <c r="A6371" s="167" t="s">
        <v>8206</v>
      </c>
      <c r="B6371" s="163" t="s">
        <v>3881</v>
      </c>
      <c r="C6371" s="164" t="s">
        <v>3882</v>
      </c>
      <c r="D6371">
        <v>67</v>
      </c>
      <c r="E6371" s="4">
        <v>5768</v>
      </c>
      <c r="F6371">
        <f t="shared" si="199"/>
        <v>2</v>
      </c>
      <c r="G6371" s="6">
        <f t="shared" si="198"/>
        <v>1.195804741189294</v>
      </c>
      <c r="H6371" s="4">
        <f>E6371*G6371*Inputs!$B$4/SUMPRODUCT($E$5:$E$6785,$G$5:$G$6785)</f>
        <v>3186.0122070471275</v>
      </c>
    </row>
    <row r="6372" spans="1:8" x14ac:dyDescent="0.2">
      <c r="A6372" s="167" t="s">
        <v>8206</v>
      </c>
      <c r="B6372" s="163" t="s">
        <v>3883</v>
      </c>
      <c r="C6372" s="164" t="s">
        <v>3884</v>
      </c>
      <c r="D6372">
        <v>68</v>
      </c>
      <c r="E6372" s="4">
        <v>5610</v>
      </c>
      <c r="F6372">
        <f t="shared" si="199"/>
        <v>2</v>
      </c>
      <c r="G6372" s="6">
        <f t="shared" si="198"/>
        <v>1.195804741189294</v>
      </c>
      <c r="H6372" s="4">
        <f>E6372*G6372*Inputs!$B$4/SUMPRODUCT($E$5:$E$6785,$G$5:$G$6785)</f>
        <v>3098.7393345239921</v>
      </c>
    </row>
    <row r="6373" spans="1:8" x14ac:dyDescent="0.2">
      <c r="A6373" s="167" t="s">
        <v>8206</v>
      </c>
      <c r="B6373" s="163" t="s">
        <v>3885</v>
      </c>
      <c r="C6373" s="164" t="s">
        <v>3886</v>
      </c>
      <c r="D6373">
        <v>81</v>
      </c>
      <c r="E6373" s="4">
        <v>6639</v>
      </c>
      <c r="F6373">
        <f t="shared" si="199"/>
        <v>3</v>
      </c>
      <c r="G6373" s="6">
        <f t="shared" si="198"/>
        <v>1.4299489790507947</v>
      </c>
      <c r="H6373" s="4">
        <f>E6373*G6373*Inputs!$B$4/SUMPRODUCT($E$5:$E$6785,$G$5:$G$6785)</f>
        <v>4385.1567630464924</v>
      </c>
    </row>
    <row r="6374" spans="1:8" x14ac:dyDescent="0.2">
      <c r="A6374" s="167" t="s">
        <v>8206</v>
      </c>
      <c r="B6374" s="163" t="s">
        <v>3887</v>
      </c>
      <c r="C6374" s="164" t="s">
        <v>3888</v>
      </c>
      <c r="D6374">
        <v>76</v>
      </c>
      <c r="E6374" s="4">
        <v>6258</v>
      </c>
      <c r="F6374">
        <f t="shared" si="199"/>
        <v>3</v>
      </c>
      <c r="G6374" s="6">
        <f t="shared" si="198"/>
        <v>1.4299489790507947</v>
      </c>
      <c r="H6374" s="4">
        <f>E6374*G6374*Inputs!$B$4/SUMPRODUCT($E$5:$E$6785,$G$5:$G$6785)</f>
        <v>4133.5006812991342</v>
      </c>
    </row>
    <row r="6375" spans="1:8" x14ac:dyDescent="0.2">
      <c r="A6375" s="167" t="s">
        <v>8206</v>
      </c>
      <c r="B6375" s="163" t="s">
        <v>3889</v>
      </c>
      <c r="C6375" s="164" t="s">
        <v>3890</v>
      </c>
      <c r="D6375">
        <v>86.5</v>
      </c>
      <c r="E6375" s="4">
        <v>6920</v>
      </c>
      <c r="F6375">
        <f t="shared" si="199"/>
        <v>3</v>
      </c>
      <c r="G6375" s="6">
        <f t="shared" si="198"/>
        <v>1.4299489790507947</v>
      </c>
      <c r="H6375" s="4">
        <f>E6375*G6375*Inputs!$B$4/SUMPRODUCT($E$5:$E$6785,$G$5:$G$6785)</f>
        <v>4570.761379768297</v>
      </c>
    </row>
    <row r="6376" spans="1:8" x14ac:dyDescent="0.2">
      <c r="A6376" s="167" t="s">
        <v>8206</v>
      </c>
      <c r="B6376" s="163" t="s">
        <v>3891</v>
      </c>
      <c r="C6376" s="164" t="s">
        <v>3892</v>
      </c>
      <c r="D6376">
        <v>98.9</v>
      </c>
      <c r="E6376" s="4">
        <v>6329</v>
      </c>
      <c r="F6376">
        <f t="shared" si="199"/>
        <v>4</v>
      </c>
      <c r="G6376" s="6">
        <f t="shared" si="198"/>
        <v>1.7099397688077311</v>
      </c>
      <c r="H6376" s="4">
        <f>E6376*G6376*Inputs!$B$4/SUMPRODUCT($E$5:$E$6785,$G$5:$G$6785)</f>
        <v>4998.9388174851229</v>
      </c>
    </row>
    <row r="6377" spans="1:8" x14ac:dyDescent="0.2">
      <c r="A6377" s="167" t="s">
        <v>8206</v>
      </c>
      <c r="B6377" s="163" t="s">
        <v>3893</v>
      </c>
      <c r="C6377" s="164" t="s">
        <v>3894</v>
      </c>
      <c r="D6377">
        <v>71.5</v>
      </c>
      <c r="E6377" s="4">
        <v>7565</v>
      </c>
      <c r="F6377">
        <f t="shared" si="199"/>
        <v>2</v>
      </c>
      <c r="G6377" s="6">
        <f t="shared" si="198"/>
        <v>1.195804741189294</v>
      </c>
      <c r="H6377" s="4">
        <f>E6377*G6377*Inputs!$B$4/SUMPRODUCT($E$5:$E$6785,$G$5:$G$6785)</f>
        <v>4178.6030420096258</v>
      </c>
    </row>
    <row r="6378" spans="1:8" x14ac:dyDescent="0.2">
      <c r="A6378" s="167" t="s">
        <v>8206</v>
      </c>
      <c r="B6378" s="163" t="s">
        <v>3895</v>
      </c>
      <c r="C6378" s="164" t="s">
        <v>3896</v>
      </c>
      <c r="D6378">
        <v>81.900000000000006</v>
      </c>
      <c r="E6378" s="4">
        <v>6738</v>
      </c>
      <c r="F6378">
        <f t="shared" si="199"/>
        <v>3</v>
      </c>
      <c r="G6378" s="6">
        <f t="shared" si="198"/>
        <v>1.4299489790507947</v>
      </c>
      <c r="H6378" s="4">
        <f>E6378*G6378*Inputs!$B$4/SUMPRODUCT($E$5:$E$6785,$G$5:$G$6785)</f>
        <v>4450.5477134217899</v>
      </c>
    </row>
    <row r="6379" spans="1:8" x14ac:dyDescent="0.2">
      <c r="A6379" s="167" t="s">
        <v>8206</v>
      </c>
      <c r="B6379" s="163" t="s">
        <v>3897</v>
      </c>
      <c r="C6379" s="164" t="s">
        <v>3898</v>
      </c>
      <c r="D6379">
        <v>70.900000000000006</v>
      </c>
      <c r="E6379" s="4">
        <v>6280</v>
      </c>
      <c r="F6379">
        <f t="shared" si="199"/>
        <v>2</v>
      </c>
      <c r="G6379" s="6">
        <f t="shared" si="198"/>
        <v>1.195804741189294</v>
      </c>
      <c r="H6379" s="4">
        <f>E6379*G6379*Inputs!$B$4/SUMPRODUCT($E$5:$E$6785,$G$5:$G$6785)</f>
        <v>3468.8205028183011</v>
      </c>
    </row>
    <row r="6380" spans="1:8" x14ac:dyDescent="0.2">
      <c r="A6380" s="167" t="s">
        <v>8206</v>
      </c>
      <c r="B6380" s="163" t="s">
        <v>3899</v>
      </c>
      <c r="C6380" s="164" t="s">
        <v>3900</v>
      </c>
      <c r="D6380">
        <v>59.4</v>
      </c>
      <c r="E6380" s="4">
        <v>8958</v>
      </c>
      <c r="F6380">
        <f t="shared" si="199"/>
        <v>1</v>
      </c>
      <c r="G6380" s="6">
        <f t="shared" si="198"/>
        <v>1</v>
      </c>
      <c r="H6380" s="4">
        <f>E6380*G6380*Inputs!$B$4/SUMPRODUCT($E$5:$E$6785,$G$5:$G$6785)</f>
        <v>4137.8331140994487</v>
      </c>
    </row>
    <row r="6381" spans="1:8" x14ac:dyDescent="0.2">
      <c r="A6381" s="167" t="s">
        <v>8206</v>
      </c>
      <c r="B6381" s="163" t="s">
        <v>3901</v>
      </c>
      <c r="C6381" s="164" t="s">
        <v>3902</v>
      </c>
      <c r="D6381">
        <v>59.8</v>
      </c>
      <c r="E6381" s="4">
        <v>6039</v>
      </c>
      <c r="F6381">
        <f t="shared" si="199"/>
        <v>1</v>
      </c>
      <c r="G6381" s="6">
        <f t="shared" si="198"/>
        <v>1</v>
      </c>
      <c r="H6381" s="4">
        <f>E6381*G6381*Inputs!$B$4/SUMPRODUCT($E$5:$E$6785,$G$5:$G$6785)</f>
        <v>2789.5037035104451</v>
      </c>
    </row>
    <row r="6382" spans="1:8" x14ac:dyDescent="0.2">
      <c r="A6382" s="167" t="s">
        <v>8206</v>
      </c>
      <c r="B6382" s="163" t="s">
        <v>3903</v>
      </c>
      <c r="C6382" s="164" t="s">
        <v>3904</v>
      </c>
      <c r="D6382">
        <v>67.900000000000006</v>
      </c>
      <c r="E6382" s="4">
        <v>8539</v>
      </c>
      <c r="F6382">
        <f t="shared" si="199"/>
        <v>2</v>
      </c>
      <c r="G6382" s="6">
        <f t="shared" si="198"/>
        <v>1.195804741189294</v>
      </c>
      <c r="H6382" s="4">
        <f>E6382*G6382*Inputs!$B$4/SUMPRODUCT($E$5:$E$6785,$G$5:$G$6785)</f>
        <v>4716.6016359180685</v>
      </c>
    </row>
    <row r="6383" spans="1:8" x14ac:dyDescent="0.2">
      <c r="A6383" s="167" t="s">
        <v>8206</v>
      </c>
      <c r="B6383" s="163" t="s">
        <v>3905</v>
      </c>
      <c r="C6383" s="164" t="s">
        <v>3906</v>
      </c>
      <c r="D6383">
        <v>104</v>
      </c>
      <c r="E6383" s="4">
        <v>6046</v>
      </c>
      <c r="F6383">
        <f t="shared" si="199"/>
        <v>5</v>
      </c>
      <c r="G6383" s="6">
        <f t="shared" si="198"/>
        <v>2.0447540826884101</v>
      </c>
      <c r="H6383" s="4">
        <f>E6383*G6383*Inputs!$B$4/SUMPRODUCT($E$5:$E$6785,$G$5:$G$6785)</f>
        <v>5710.4606021758909</v>
      </c>
    </row>
    <row r="6384" spans="1:8" x14ac:dyDescent="0.2">
      <c r="A6384" s="167" t="s">
        <v>8206</v>
      </c>
      <c r="B6384" s="163" t="s">
        <v>8124</v>
      </c>
      <c r="C6384" s="164" t="s">
        <v>8125</v>
      </c>
      <c r="D6384">
        <v>75.900000000000006</v>
      </c>
      <c r="E6384" s="4">
        <v>7219</v>
      </c>
      <c r="F6384">
        <f t="shared" si="199"/>
        <v>3</v>
      </c>
      <c r="G6384" s="6">
        <f t="shared" si="198"/>
        <v>1.4299489790507947</v>
      </c>
      <c r="H6384" s="4">
        <f>E6384*G6384*Inputs!$B$4/SUMPRODUCT($E$5:$E$6785,$G$5:$G$6785)</f>
        <v>4768.2552601947018</v>
      </c>
    </row>
    <row r="6385" spans="1:8" x14ac:dyDescent="0.2">
      <c r="A6385" s="167" t="s">
        <v>8206</v>
      </c>
      <c r="B6385" s="163" t="s">
        <v>8126</v>
      </c>
      <c r="C6385" s="164" t="s">
        <v>8127</v>
      </c>
      <c r="D6385">
        <v>80.400000000000006</v>
      </c>
      <c r="E6385" s="4">
        <v>6638</v>
      </c>
      <c r="F6385">
        <f t="shared" si="199"/>
        <v>3</v>
      </c>
      <c r="G6385" s="6">
        <f t="shared" si="198"/>
        <v>1.4299489790507947</v>
      </c>
      <c r="H6385" s="4">
        <f>E6385*G6385*Inputs!$B$4/SUMPRODUCT($E$5:$E$6785,$G$5:$G$6785)</f>
        <v>4384.4962483962372</v>
      </c>
    </row>
    <row r="6386" spans="1:8" x14ac:dyDescent="0.2">
      <c r="A6386" s="167" t="s">
        <v>8206</v>
      </c>
      <c r="B6386" s="163" t="s">
        <v>8128</v>
      </c>
      <c r="C6386" s="164" t="s">
        <v>8129</v>
      </c>
      <c r="D6386">
        <v>139.6</v>
      </c>
      <c r="E6386" s="4">
        <v>6488</v>
      </c>
      <c r="F6386">
        <f t="shared" si="199"/>
        <v>8</v>
      </c>
      <c r="G6386" s="6">
        <f t="shared" si="198"/>
        <v>3.4964063234208851</v>
      </c>
      <c r="H6386" s="4">
        <f>E6386*G6386*Inputs!$B$4/SUMPRODUCT($E$5:$E$6785,$G$5:$G$6785)</f>
        <v>10478.392227584274</v>
      </c>
    </row>
    <row r="6387" spans="1:8" x14ac:dyDescent="0.2">
      <c r="A6387" s="167" t="s">
        <v>8206</v>
      </c>
      <c r="B6387" s="163" t="s">
        <v>8130</v>
      </c>
      <c r="C6387" s="164" t="s">
        <v>8131</v>
      </c>
      <c r="D6387">
        <v>58.2</v>
      </c>
      <c r="E6387" s="4">
        <v>9954</v>
      </c>
      <c r="F6387">
        <f t="shared" si="199"/>
        <v>1</v>
      </c>
      <c r="G6387" s="6">
        <f t="shared" si="198"/>
        <v>1</v>
      </c>
      <c r="H6387" s="4">
        <f>E6387*G6387*Inputs!$B$4/SUMPRODUCT($E$5:$E$6785,$G$5:$G$6785)</f>
        <v>4597.9002922243708</v>
      </c>
    </row>
    <row r="6388" spans="1:8" x14ac:dyDescent="0.2">
      <c r="A6388" s="167" t="s">
        <v>8206</v>
      </c>
      <c r="B6388" s="163" t="s">
        <v>8132</v>
      </c>
      <c r="C6388" s="164" t="s">
        <v>8133</v>
      </c>
      <c r="D6388">
        <v>94.3</v>
      </c>
      <c r="E6388" s="4">
        <v>10043</v>
      </c>
      <c r="F6388">
        <f t="shared" si="199"/>
        <v>4</v>
      </c>
      <c r="G6388" s="6">
        <f t="shared" si="198"/>
        <v>1.7099397688077311</v>
      </c>
      <c r="H6388" s="4">
        <f>E6388*G6388*Inputs!$B$4/SUMPRODUCT($E$5:$E$6785,$G$5:$G$6785)</f>
        <v>7932.4289056727894</v>
      </c>
    </row>
    <row r="6389" spans="1:8" x14ac:dyDescent="0.2">
      <c r="A6389" s="167" t="s">
        <v>8206</v>
      </c>
      <c r="B6389" s="163" t="s">
        <v>8134</v>
      </c>
      <c r="C6389" s="164" t="s">
        <v>8135</v>
      </c>
      <c r="D6389">
        <v>69.3</v>
      </c>
      <c r="E6389" s="4">
        <v>9565</v>
      </c>
      <c r="F6389">
        <f t="shared" si="199"/>
        <v>2</v>
      </c>
      <c r="G6389" s="6">
        <f t="shared" si="198"/>
        <v>1.195804741189294</v>
      </c>
      <c r="H6389" s="4">
        <f>E6389*G6389*Inputs!$B$4/SUMPRODUCT($E$5:$E$6785,$G$5:$G$6785)</f>
        <v>5283.3229473657721</v>
      </c>
    </row>
    <row r="6390" spans="1:8" x14ac:dyDescent="0.2">
      <c r="A6390" s="167" t="s">
        <v>8206</v>
      </c>
      <c r="B6390" s="163" t="s">
        <v>8136</v>
      </c>
      <c r="C6390" s="164" t="s">
        <v>8137</v>
      </c>
      <c r="D6390">
        <v>61.8</v>
      </c>
      <c r="E6390" s="4">
        <v>7886</v>
      </c>
      <c r="F6390">
        <f t="shared" si="199"/>
        <v>1</v>
      </c>
      <c r="G6390" s="6">
        <f t="shared" si="198"/>
        <v>1</v>
      </c>
      <c r="H6390" s="4">
        <f>E6390*G6390*Inputs!$B$4/SUMPRODUCT($E$5:$E$6785,$G$5:$G$6785)</f>
        <v>3642.6604083264401</v>
      </c>
    </row>
    <row r="6391" spans="1:8" x14ac:dyDescent="0.2">
      <c r="A6391" s="167" t="s">
        <v>8206</v>
      </c>
      <c r="B6391" s="163" t="s">
        <v>8138</v>
      </c>
      <c r="C6391" s="164" t="s">
        <v>8139</v>
      </c>
      <c r="D6391">
        <v>110.9</v>
      </c>
      <c r="E6391" s="4">
        <v>6537</v>
      </c>
      <c r="F6391">
        <f t="shared" si="199"/>
        <v>5</v>
      </c>
      <c r="G6391" s="6">
        <f t="shared" si="198"/>
        <v>2.0447540826884101</v>
      </c>
      <c r="H6391" s="4">
        <f>E6391*G6391*Inputs!$B$4/SUMPRODUCT($E$5:$E$6785,$G$5:$G$6785)</f>
        <v>6174.2112068183578</v>
      </c>
    </row>
    <row r="6392" spans="1:8" x14ac:dyDescent="0.2">
      <c r="A6392" s="167" t="s">
        <v>8206</v>
      </c>
      <c r="B6392" s="163" t="s">
        <v>8140</v>
      </c>
      <c r="C6392" s="164" t="s">
        <v>8141</v>
      </c>
      <c r="D6392">
        <v>84.1</v>
      </c>
      <c r="E6392" s="4">
        <v>9391</v>
      </c>
      <c r="F6392">
        <f t="shared" si="199"/>
        <v>3</v>
      </c>
      <c r="G6392" s="6">
        <f t="shared" si="198"/>
        <v>1.4299489790507947</v>
      </c>
      <c r="H6392" s="4">
        <f>E6392*G6392*Inputs!$B$4/SUMPRODUCT($E$5:$E$6785,$G$5:$G$6785)</f>
        <v>6202.893080549723</v>
      </c>
    </row>
    <row r="6393" spans="1:8" x14ac:dyDescent="0.2">
      <c r="A6393" s="167" t="s">
        <v>8206</v>
      </c>
      <c r="B6393" s="163" t="s">
        <v>8142</v>
      </c>
      <c r="C6393" s="164" t="s">
        <v>8143</v>
      </c>
      <c r="D6393">
        <v>79.8</v>
      </c>
      <c r="E6393" s="4">
        <v>6958</v>
      </c>
      <c r="F6393">
        <f t="shared" si="199"/>
        <v>3</v>
      </c>
      <c r="G6393" s="6">
        <f t="shared" si="198"/>
        <v>1.4299489790507947</v>
      </c>
      <c r="H6393" s="4">
        <f>E6393*G6393*Inputs!$B$4/SUMPRODUCT($E$5:$E$6785,$G$5:$G$6785)</f>
        <v>4595.8609364780086</v>
      </c>
    </row>
    <row r="6394" spans="1:8" x14ac:dyDescent="0.2">
      <c r="A6394" s="167" t="s">
        <v>8206</v>
      </c>
      <c r="B6394" s="163" t="s">
        <v>8144</v>
      </c>
      <c r="C6394" s="164" t="s">
        <v>8145</v>
      </c>
      <c r="D6394">
        <v>80.099999999999994</v>
      </c>
      <c r="E6394" s="4">
        <v>7991</v>
      </c>
      <c r="F6394">
        <f t="shared" si="199"/>
        <v>3</v>
      </c>
      <c r="G6394" s="6">
        <f t="shared" si="198"/>
        <v>1.4299489790507947</v>
      </c>
      <c r="H6394" s="4">
        <f>E6394*G6394*Inputs!$B$4/SUMPRODUCT($E$5:$E$6785,$G$5:$G$6785)</f>
        <v>5278.172570191975</v>
      </c>
    </row>
    <row r="6395" spans="1:8" x14ac:dyDescent="0.2">
      <c r="A6395" s="167" t="s">
        <v>8206</v>
      </c>
      <c r="B6395" s="163" t="s">
        <v>8146</v>
      </c>
      <c r="C6395" s="164" t="s">
        <v>8222</v>
      </c>
      <c r="D6395">
        <v>60.7</v>
      </c>
      <c r="E6395" s="4">
        <v>5972</v>
      </c>
      <c r="F6395">
        <f t="shared" si="199"/>
        <v>1</v>
      </c>
      <c r="G6395" s="6">
        <f t="shared" ref="G6395:G6458" si="200">VLOOKUP(F6395,$L$5:$M$15,2,0)</f>
        <v>1</v>
      </c>
      <c r="H6395" s="4">
        <f>E6395*G6395*Inputs!$B$4/SUMPRODUCT($E$5:$E$6785,$G$5:$G$6785)</f>
        <v>2758.5554093996325</v>
      </c>
    </row>
    <row r="6396" spans="1:8" x14ac:dyDescent="0.2">
      <c r="A6396" s="167" t="s">
        <v>8206</v>
      </c>
      <c r="B6396" s="163" t="s">
        <v>8223</v>
      </c>
      <c r="C6396" s="164" t="s">
        <v>8224</v>
      </c>
      <c r="D6396">
        <v>102.6</v>
      </c>
      <c r="E6396" s="4">
        <v>8135</v>
      </c>
      <c r="F6396">
        <f t="shared" ref="F6396:F6459" si="201">VLOOKUP(D6396,$K$5:$L$15,2)</f>
        <v>5</v>
      </c>
      <c r="G6396" s="6">
        <f t="shared" si="200"/>
        <v>2.0447540826884101</v>
      </c>
      <c r="H6396" s="4">
        <f>E6396*G6396*Inputs!$B$4/SUMPRODUCT($E$5:$E$6785,$G$5:$G$6785)</f>
        <v>7683.5258019683861</v>
      </c>
    </row>
    <row r="6397" spans="1:8" x14ac:dyDescent="0.2">
      <c r="A6397" s="167" t="s">
        <v>8206</v>
      </c>
      <c r="B6397" s="163" t="s">
        <v>8225</v>
      </c>
      <c r="C6397" s="164" t="s">
        <v>8226</v>
      </c>
      <c r="D6397">
        <v>85.5</v>
      </c>
      <c r="E6397" s="4">
        <v>6702</v>
      </c>
      <c r="F6397">
        <f t="shared" si="201"/>
        <v>3</v>
      </c>
      <c r="G6397" s="6">
        <f t="shared" si="200"/>
        <v>1.4299489790507947</v>
      </c>
      <c r="H6397" s="4">
        <f>E6397*G6397*Inputs!$B$4/SUMPRODUCT($E$5:$E$6785,$G$5:$G$6785)</f>
        <v>4426.7691860125915</v>
      </c>
    </row>
    <row r="6398" spans="1:8" x14ac:dyDescent="0.2">
      <c r="A6398" s="167" t="s">
        <v>8206</v>
      </c>
      <c r="B6398" s="163" t="s">
        <v>8227</v>
      </c>
      <c r="C6398" s="164" t="s">
        <v>8228</v>
      </c>
      <c r="D6398">
        <v>62.3</v>
      </c>
      <c r="E6398" s="4">
        <v>12956</v>
      </c>
      <c r="F6398">
        <f t="shared" si="201"/>
        <v>2</v>
      </c>
      <c r="G6398" s="6">
        <f t="shared" si="200"/>
        <v>1.195804741189294</v>
      </c>
      <c r="H6398" s="4">
        <f>E6398*G6398*Inputs!$B$4/SUMPRODUCT($E$5:$E$6785,$G$5:$G$6785)</f>
        <v>7156.3755468971194</v>
      </c>
    </row>
    <row r="6399" spans="1:8" x14ac:dyDescent="0.2">
      <c r="A6399" s="167" t="s">
        <v>8206</v>
      </c>
      <c r="B6399" s="163" t="s">
        <v>8229</v>
      </c>
      <c r="C6399" s="164" t="s">
        <v>8230</v>
      </c>
      <c r="D6399">
        <v>93.7</v>
      </c>
      <c r="E6399" s="4">
        <v>9898</v>
      </c>
      <c r="F6399">
        <f t="shared" si="201"/>
        <v>4</v>
      </c>
      <c r="G6399" s="6">
        <f t="shared" si="200"/>
        <v>1.7099397688077311</v>
      </c>
      <c r="H6399" s="4">
        <f>E6399*G6399*Inputs!$B$4/SUMPRODUCT($E$5:$E$6785,$G$5:$G$6785)</f>
        <v>7817.9011558647089</v>
      </c>
    </row>
    <row r="6400" spans="1:8" x14ac:dyDescent="0.2">
      <c r="A6400" s="167" t="s">
        <v>8206</v>
      </c>
      <c r="B6400" s="163" t="s">
        <v>8231</v>
      </c>
      <c r="C6400" s="164" t="s">
        <v>8232</v>
      </c>
      <c r="D6400">
        <v>78.5</v>
      </c>
      <c r="E6400" s="4">
        <v>6257</v>
      </c>
      <c r="F6400">
        <f t="shared" si="201"/>
        <v>3</v>
      </c>
      <c r="G6400" s="6">
        <f t="shared" si="200"/>
        <v>1.4299489790507947</v>
      </c>
      <c r="H6400" s="4">
        <f>E6400*G6400*Inputs!$B$4/SUMPRODUCT($E$5:$E$6785,$G$5:$G$6785)</f>
        <v>4132.840166648878</v>
      </c>
    </row>
    <row r="6401" spans="1:8" x14ac:dyDescent="0.2">
      <c r="A6401" s="167" t="s">
        <v>8206</v>
      </c>
      <c r="B6401" s="163" t="s">
        <v>8233</v>
      </c>
      <c r="C6401" s="164" t="s">
        <v>8234</v>
      </c>
      <c r="D6401">
        <v>55.5</v>
      </c>
      <c r="E6401" s="4">
        <v>6440</v>
      </c>
      <c r="F6401">
        <f t="shared" si="201"/>
        <v>1</v>
      </c>
      <c r="G6401" s="6">
        <f t="shared" si="200"/>
        <v>1</v>
      </c>
      <c r="H6401" s="4">
        <f>E6401*G6401*Inputs!$B$4/SUMPRODUCT($E$5:$E$6785,$G$5:$G$6785)</f>
        <v>2974.7315533378487</v>
      </c>
    </row>
    <row r="6402" spans="1:8" x14ac:dyDescent="0.2">
      <c r="A6402" s="167" t="s">
        <v>8206</v>
      </c>
      <c r="B6402" s="163" t="s">
        <v>8235</v>
      </c>
      <c r="C6402" s="164" t="s">
        <v>8236</v>
      </c>
      <c r="D6402">
        <v>97.6</v>
      </c>
      <c r="E6402" s="4">
        <v>7820</v>
      </c>
      <c r="F6402">
        <f t="shared" si="201"/>
        <v>4</v>
      </c>
      <c r="G6402" s="6">
        <f t="shared" si="200"/>
        <v>1.7099397688077311</v>
      </c>
      <c r="H6402" s="4">
        <f>E6402*G6402*Inputs!$B$4/SUMPRODUCT($E$5:$E$6785,$G$5:$G$6785)</f>
        <v>6176.6000241323527</v>
      </c>
    </row>
    <row r="6403" spans="1:8" x14ac:dyDescent="0.2">
      <c r="A6403" s="167" t="s">
        <v>8206</v>
      </c>
      <c r="B6403" s="163" t="s">
        <v>8237</v>
      </c>
      <c r="C6403" s="164" t="s">
        <v>8238</v>
      </c>
      <c r="D6403">
        <v>84.7</v>
      </c>
      <c r="E6403" s="4">
        <v>10670</v>
      </c>
      <c r="F6403">
        <f t="shared" si="201"/>
        <v>3</v>
      </c>
      <c r="G6403" s="6">
        <f t="shared" si="200"/>
        <v>1.4299489790507947</v>
      </c>
      <c r="H6403" s="4">
        <f>E6403*G6403*Inputs!$B$4/SUMPRODUCT($E$5:$E$6785,$G$5:$G$6785)</f>
        <v>7047.6913182265507</v>
      </c>
    </row>
    <row r="6404" spans="1:8" x14ac:dyDescent="0.2">
      <c r="A6404" s="167" t="s">
        <v>8206</v>
      </c>
      <c r="B6404" s="163" t="s">
        <v>8239</v>
      </c>
      <c r="C6404" s="164" t="s">
        <v>8240</v>
      </c>
      <c r="D6404">
        <v>61.3</v>
      </c>
      <c r="E6404" s="4">
        <v>5869</v>
      </c>
      <c r="F6404">
        <f t="shared" si="201"/>
        <v>1</v>
      </c>
      <c r="G6404" s="6">
        <f t="shared" si="200"/>
        <v>1</v>
      </c>
      <c r="H6404" s="4">
        <f>E6404*G6404*Inputs!$B$4/SUMPRODUCT($E$5:$E$6785,$G$5:$G$6785)</f>
        <v>2710.9781811397256</v>
      </c>
    </row>
    <row r="6405" spans="1:8" x14ac:dyDescent="0.2">
      <c r="A6405" s="167" t="s">
        <v>8206</v>
      </c>
      <c r="B6405" s="163" t="s">
        <v>8241</v>
      </c>
      <c r="C6405" s="164" t="s">
        <v>8242</v>
      </c>
      <c r="D6405">
        <v>101.6</v>
      </c>
      <c r="E6405" s="4">
        <v>9425</v>
      </c>
      <c r="F6405">
        <f t="shared" si="201"/>
        <v>5</v>
      </c>
      <c r="G6405" s="6">
        <f t="shared" si="200"/>
        <v>2.0447540826884101</v>
      </c>
      <c r="H6405" s="4">
        <f>E6405*G6405*Inputs!$B$4/SUMPRODUCT($E$5:$E$6785,$G$5:$G$6785)</f>
        <v>8901.9337041858689</v>
      </c>
    </row>
    <row r="6406" spans="1:8" x14ac:dyDescent="0.2">
      <c r="A6406" s="167" t="s">
        <v>8206</v>
      </c>
      <c r="B6406" s="163" t="s">
        <v>8243</v>
      </c>
      <c r="C6406" s="164" t="s">
        <v>8244</v>
      </c>
      <c r="D6406">
        <v>84.4</v>
      </c>
      <c r="E6406" s="4">
        <v>9883</v>
      </c>
      <c r="F6406">
        <f t="shared" si="201"/>
        <v>3</v>
      </c>
      <c r="G6406" s="6">
        <f t="shared" si="200"/>
        <v>1.4299489790507947</v>
      </c>
      <c r="H6406" s="4">
        <f>E6406*G6406*Inputs!$B$4/SUMPRODUCT($E$5:$E$6785,$G$5:$G$6785)</f>
        <v>6527.8662884754467</v>
      </c>
    </row>
    <row r="6407" spans="1:8" x14ac:dyDescent="0.2">
      <c r="A6407" s="167" t="s">
        <v>8206</v>
      </c>
      <c r="B6407" s="163" t="s">
        <v>8245</v>
      </c>
      <c r="C6407" s="164" t="s">
        <v>8246</v>
      </c>
      <c r="D6407">
        <v>113.7</v>
      </c>
      <c r="E6407" s="4">
        <v>6315</v>
      </c>
      <c r="F6407">
        <f t="shared" si="201"/>
        <v>6</v>
      </c>
      <c r="G6407" s="6">
        <f t="shared" si="200"/>
        <v>2.4451266266449672</v>
      </c>
      <c r="H6407" s="4">
        <f>E6407*G6407*Inputs!$B$4/SUMPRODUCT($E$5:$E$6785,$G$5:$G$6785)</f>
        <v>7132.4152946433078</v>
      </c>
    </row>
    <row r="6408" spans="1:8" x14ac:dyDescent="0.2">
      <c r="A6408" s="167" t="s">
        <v>8206</v>
      </c>
      <c r="B6408" s="163" t="s">
        <v>8247</v>
      </c>
      <c r="C6408" s="164" t="s">
        <v>8248</v>
      </c>
      <c r="D6408">
        <v>103.1</v>
      </c>
      <c r="E6408" s="4">
        <v>6619</v>
      </c>
      <c r="F6408">
        <f t="shared" si="201"/>
        <v>5</v>
      </c>
      <c r="G6408" s="6">
        <f t="shared" si="200"/>
        <v>2.0447540826884101</v>
      </c>
      <c r="H6408" s="4">
        <f>E6408*G6408*Inputs!$B$4/SUMPRODUCT($E$5:$E$6785,$G$5:$G$6785)</f>
        <v>6251.6603913004001</v>
      </c>
    </row>
    <row r="6409" spans="1:8" x14ac:dyDescent="0.2">
      <c r="A6409" s="167" t="s">
        <v>8206</v>
      </c>
      <c r="B6409" s="163" t="s">
        <v>8249</v>
      </c>
      <c r="C6409" s="164" t="s">
        <v>8250</v>
      </c>
      <c r="D6409">
        <v>77.3</v>
      </c>
      <c r="E6409" s="4">
        <v>10183</v>
      </c>
      <c r="F6409">
        <f t="shared" si="201"/>
        <v>3</v>
      </c>
      <c r="G6409" s="6">
        <f t="shared" si="200"/>
        <v>1.4299489790507947</v>
      </c>
      <c r="H6409" s="4">
        <f>E6409*G6409*Inputs!$B$4/SUMPRODUCT($E$5:$E$6785,$G$5:$G$6785)</f>
        <v>6726.0206835521058</v>
      </c>
    </row>
    <row r="6410" spans="1:8" x14ac:dyDescent="0.2">
      <c r="A6410" s="167" t="s">
        <v>8206</v>
      </c>
      <c r="B6410" s="163" t="s">
        <v>8251</v>
      </c>
      <c r="C6410" s="164" t="s">
        <v>8252</v>
      </c>
      <c r="D6410">
        <v>87.9</v>
      </c>
      <c r="E6410" s="4">
        <v>7720</v>
      </c>
      <c r="F6410">
        <f t="shared" si="201"/>
        <v>4</v>
      </c>
      <c r="G6410" s="6">
        <f t="shared" si="200"/>
        <v>1.7099397688077311</v>
      </c>
      <c r="H6410" s="4">
        <f>E6410*G6410*Inputs!$B$4/SUMPRODUCT($E$5:$E$6785,$G$5:$G$6785)</f>
        <v>6097.6153690922956</v>
      </c>
    </row>
    <row r="6411" spans="1:8" x14ac:dyDescent="0.2">
      <c r="A6411" s="167" t="s">
        <v>8206</v>
      </c>
      <c r="B6411" s="163" t="s">
        <v>8253</v>
      </c>
      <c r="C6411" s="164" t="s">
        <v>8254</v>
      </c>
      <c r="D6411">
        <v>90.3</v>
      </c>
      <c r="E6411" s="4">
        <v>8610</v>
      </c>
      <c r="F6411">
        <f t="shared" si="201"/>
        <v>4</v>
      </c>
      <c r="G6411" s="6">
        <f t="shared" si="200"/>
        <v>1.7099397688077311</v>
      </c>
      <c r="H6411" s="4">
        <f>E6411*G6411*Inputs!$B$4/SUMPRODUCT($E$5:$E$6785,$G$5:$G$6785)</f>
        <v>6800.5787989487917</v>
      </c>
    </row>
    <row r="6412" spans="1:8" x14ac:dyDescent="0.2">
      <c r="A6412" s="167" t="s">
        <v>8206</v>
      </c>
      <c r="B6412" s="163" t="s">
        <v>8255</v>
      </c>
      <c r="C6412" s="164" t="s">
        <v>8256</v>
      </c>
      <c r="D6412">
        <v>81.7</v>
      </c>
      <c r="E6412" s="4">
        <v>8034</v>
      </c>
      <c r="F6412">
        <f t="shared" si="201"/>
        <v>3</v>
      </c>
      <c r="G6412" s="6">
        <f t="shared" si="200"/>
        <v>1.4299489790507947</v>
      </c>
      <c r="H6412" s="4">
        <f>E6412*G6412*Inputs!$B$4/SUMPRODUCT($E$5:$E$6785,$G$5:$G$6785)</f>
        <v>5306.5747001529635</v>
      </c>
    </row>
    <row r="6413" spans="1:8" x14ac:dyDescent="0.2">
      <c r="A6413" s="167" t="s">
        <v>8206</v>
      </c>
      <c r="B6413" s="163" t="s">
        <v>8257</v>
      </c>
      <c r="C6413" s="164" t="s">
        <v>8258</v>
      </c>
      <c r="D6413">
        <v>110.8</v>
      </c>
      <c r="E6413" s="4">
        <v>6531</v>
      </c>
      <c r="F6413">
        <f t="shared" si="201"/>
        <v>5</v>
      </c>
      <c r="G6413" s="6">
        <f t="shared" si="200"/>
        <v>2.0447540826884101</v>
      </c>
      <c r="H6413" s="4">
        <f>E6413*G6413*Inputs!$B$4/SUMPRODUCT($E$5:$E$6785,$G$5:$G$6785)</f>
        <v>6168.5441933196735</v>
      </c>
    </row>
    <row r="6414" spans="1:8" x14ac:dyDescent="0.2">
      <c r="A6414" s="167" t="s">
        <v>8206</v>
      </c>
      <c r="B6414" s="163" t="s">
        <v>8259</v>
      </c>
      <c r="C6414" s="164" t="s">
        <v>8260</v>
      </c>
      <c r="D6414">
        <v>114</v>
      </c>
      <c r="E6414" s="4">
        <v>7580</v>
      </c>
      <c r="F6414">
        <f t="shared" si="201"/>
        <v>6</v>
      </c>
      <c r="G6414" s="6">
        <f t="shared" si="200"/>
        <v>2.4451266266449672</v>
      </c>
      <c r="H6414" s="4">
        <f>E6414*G6414*Inputs!$B$4/SUMPRODUCT($E$5:$E$6785,$G$5:$G$6785)</f>
        <v>8561.1572341086739</v>
      </c>
    </row>
    <row r="6415" spans="1:8" x14ac:dyDescent="0.2">
      <c r="A6415" s="167" t="s">
        <v>8206</v>
      </c>
      <c r="B6415" s="163" t="s">
        <v>8261</v>
      </c>
      <c r="C6415" s="164" t="s">
        <v>8262</v>
      </c>
      <c r="D6415">
        <v>68.900000000000006</v>
      </c>
      <c r="E6415" s="4">
        <v>6986</v>
      </c>
      <c r="F6415">
        <f t="shared" si="201"/>
        <v>2</v>
      </c>
      <c r="G6415" s="6">
        <f t="shared" si="200"/>
        <v>1.195804741189294</v>
      </c>
      <c r="H6415" s="4">
        <f>E6415*G6415*Inputs!$B$4/SUMPRODUCT($E$5:$E$6785,$G$5:$G$6785)</f>
        <v>3858.7866294090213</v>
      </c>
    </row>
    <row r="6416" spans="1:8" x14ac:dyDescent="0.2">
      <c r="A6416" s="167" t="s">
        <v>8206</v>
      </c>
      <c r="B6416" s="163" t="s">
        <v>8263</v>
      </c>
      <c r="C6416" s="164" t="s">
        <v>8264</v>
      </c>
      <c r="D6416">
        <v>68.900000000000006</v>
      </c>
      <c r="E6416" s="4">
        <v>6287</v>
      </c>
      <c r="F6416">
        <f t="shared" si="201"/>
        <v>2</v>
      </c>
      <c r="G6416" s="6">
        <f t="shared" si="200"/>
        <v>1.195804741189294</v>
      </c>
      <c r="H6416" s="4">
        <f>E6416*G6416*Inputs!$B$4/SUMPRODUCT($E$5:$E$6785,$G$5:$G$6785)</f>
        <v>3472.6870224870472</v>
      </c>
    </row>
    <row r="6417" spans="1:8" x14ac:dyDescent="0.2">
      <c r="A6417" s="167" t="s">
        <v>8206</v>
      </c>
      <c r="B6417" s="163" t="s">
        <v>8265</v>
      </c>
      <c r="C6417" s="164" t="s">
        <v>8266</v>
      </c>
      <c r="D6417">
        <v>79.7</v>
      </c>
      <c r="E6417" s="4">
        <v>6008</v>
      </c>
      <c r="F6417">
        <f t="shared" si="201"/>
        <v>3</v>
      </c>
      <c r="G6417" s="6">
        <f t="shared" si="200"/>
        <v>1.4299489790507947</v>
      </c>
      <c r="H6417" s="4">
        <f>E6417*G6417*Inputs!$B$4/SUMPRODUCT($E$5:$E$6785,$G$5:$G$6785)</f>
        <v>3968.3720187352505</v>
      </c>
    </row>
    <row r="6418" spans="1:8" x14ac:dyDescent="0.2">
      <c r="A6418" s="167" t="s">
        <v>8206</v>
      </c>
      <c r="B6418" s="163" t="s">
        <v>8267</v>
      </c>
      <c r="C6418" s="164" t="s">
        <v>8268</v>
      </c>
      <c r="D6418">
        <v>90</v>
      </c>
      <c r="E6418" s="4">
        <v>5994</v>
      </c>
      <c r="F6418">
        <f t="shared" si="201"/>
        <v>4</v>
      </c>
      <c r="G6418" s="6">
        <f t="shared" si="200"/>
        <v>1.7099397688077311</v>
      </c>
      <c r="H6418" s="4">
        <f>E6418*G6418*Inputs!$B$4/SUMPRODUCT($E$5:$E$6785,$G$5:$G$6785)</f>
        <v>4734.3402231009359</v>
      </c>
    </row>
    <row r="6419" spans="1:8" x14ac:dyDescent="0.2">
      <c r="A6419" s="167" t="s">
        <v>8206</v>
      </c>
      <c r="B6419" s="163" t="s">
        <v>8269</v>
      </c>
      <c r="C6419" s="164" t="s">
        <v>8270</v>
      </c>
      <c r="D6419">
        <v>76.599999999999994</v>
      </c>
      <c r="E6419" s="4">
        <v>6599</v>
      </c>
      <c r="F6419">
        <f t="shared" si="201"/>
        <v>3</v>
      </c>
      <c r="G6419" s="6">
        <f t="shared" si="200"/>
        <v>1.4299489790507947</v>
      </c>
      <c r="H6419" s="4">
        <f>E6419*G6419*Inputs!$B$4/SUMPRODUCT($E$5:$E$6785,$G$5:$G$6785)</f>
        <v>4358.7361770362713</v>
      </c>
    </row>
    <row r="6420" spans="1:8" x14ac:dyDescent="0.2">
      <c r="A6420" s="167" t="s">
        <v>8206</v>
      </c>
      <c r="B6420" s="163" t="s">
        <v>8271</v>
      </c>
      <c r="C6420" s="164" t="s">
        <v>8272</v>
      </c>
      <c r="D6420">
        <v>63.4</v>
      </c>
      <c r="E6420" s="4">
        <v>7949</v>
      </c>
      <c r="F6420">
        <f t="shared" si="201"/>
        <v>2</v>
      </c>
      <c r="G6420" s="6">
        <f t="shared" si="200"/>
        <v>1.195804741189294</v>
      </c>
      <c r="H6420" s="4">
        <f>E6420*G6420*Inputs!$B$4/SUMPRODUCT($E$5:$E$6785,$G$5:$G$6785)</f>
        <v>4390.7092638380054</v>
      </c>
    </row>
    <row r="6421" spans="1:8" x14ac:dyDescent="0.2">
      <c r="A6421" s="167" t="s">
        <v>8206</v>
      </c>
      <c r="B6421" s="163" t="s">
        <v>8273</v>
      </c>
      <c r="C6421" s="164" t="s">
        <v>8274</v>
      </c>
      <c r="D6421">
        <v>88.9</v>
      </c>
      <c r="E6421" s="4">
        <v>5722</v>
      </c>
      <c r="F6421">
        <f t="shared" si="201"/>
        <v>4</v>
      </c>
      <c r="G6421" s="6">
        <f t="shared" si="200"/>
        <v>1.7099397688077311</v>
      </c>
      <c r="H6421" s="4">
        <f>E6421*G6421*Inputs!$B$4/SUMPRODUCT($E$5:$E$6785,$G$5:$G$6785)</f>
        <v>4519.5019613919849</v>
      </c>
    </row>
    <row r="6422" spans="1:8" x14ac:dyDescent="0.2">
      <c r="A6422" s="167" t="s">
        <v>8206</v>
      </c>
      <c r="B6422" s="163" t="s">
        <v>8275</v>
      </c>
      <c r="C6422" s="164" t="s">
        <v>8276</v>
      </c>
      <c r="D6422">
        <v>55.5</v>
      </c>
      <c r="E6422" s="4">
        <v>6604</v>
      </c>
      <c r="F6422">
        <f t="shared" si="201"/>
        <v>1</v>
      </c>
      <c r="G6422" s="6">
        <f t="shared" si="200"/>
        <v>1</v>
      </c>
      <c r="H6422" s="4">
        <f>E6422*G6422*Inputs!$B$4/SUMPRODUCT($E$5:$E$6785,$G$5:$G$6785)</f>
        <v>3050.4855866837192</v>
      </c>
    </row>
    <row r="6423" spans="1:8" x14ac:dyDescent="0.2">
      <c r="A6423" s="167" t="s">
        <v>8206</v>
      </c>
      <c r="B6423" s="163" t="s">
        <v>8277</v>
      </c>
      <c r="C6423" s="164" t="s">
        <v>8278</v>
      </c>
      <c r="D6423">
        <v>100.8</v>
      </c>
      <c r="E6423" s="4">
        <v>7698</v>
      </c>
      <c r="F6423">
        <f t="shared" si="201"/>
        <v>5</v>
      </c>
      <c r="G6423" s="6">
        <f t="shared" si="200"/>
        <v>2.0447540826884101</v>
      </c>
      <c r="H6423" s="4">
        <f>E6423*G6423*Inputs!$B$4/SUMPRODUCT($E$5:$E$6785,$G$5:$G$6785)</f>
        <v>7270.7783188140929</v>
      </c>
    </row>
    <row r="6424" spans="1:8" x14ac:dyDescent="0.2">
      <c r="A6424" s="167" t="s">
        <v>8206</v>
      </c>
      <c r="B6424" s="163" t="s">
        <v>8279</v>
      </c>
      <c r="C6424" s="164" t="s">
        <v>8280</v>
      </c>
      <c r="D6424">
        <v>51.1</v>
      </c>
      <c r="E6424" s="4">
        <v>7144</v>
      </c>
      <c r="F6424">
        <f t="shared" si="201"/>
        <v>1</v>
      </c>
      <c r="G6424" s="6">
        <f t="shared" si="200"/>
        <v>1</v>
      </c>
      <c r="H6424" s="4">
        <f>E6424*G6424*Inputs!$B$4/SUMPRODUCT($E$5:$E$6785,$G$5:$G$6785)</f>
        <v>3299.9195989201226</v>
      </c>
    </row>
    <row r="6425" spans="1:8" x14ac:dyDescent="0.2">
      <c r="A6425" s="167" t="s">
        <v>8206</v>
      </c>
      <c r="B6425" s="163" t="s">
        <v>8281</v>
      </c>
      <c r="C6425" s="164" t="s">
        <v>8282</v>
      </c>
      <c r="D6425">
        <v>67.400000000000006</v>
      </c>
      <c r="E6425" s="4">
        <v>8442</v>
      </c>
      <c r="F6425">
        <f t="shared" si="201"/>
        <v>2</v>
      </c>
      <c r="G6425" s="6">
        <f t="shared" si="200"/>
        <v>1.195804741189294</v>
      </c>
      <c r="H6425" s="4">
        <f>E6425*G6425*Inputs!$B$4/SUMPRODUCT($E$5:$E$6785,$G$5:$G$6785)</f>
        <v>4663.0227205082956</v>
      </c>
    </row>
    <row r="6426" spans="1:8" x14ac:dyDescent="0.2">
      <c r="A6426" s="167" t="s">
        <v>8206</v>
      </c>
      <c r="B6426" s="163" t="s">
        <v>8283</v>
      </c>
      <c r="C6426" s="164" t="s">
        <v>8284</v>
      </c>
      <c r="D6426">
        <v>82.3</v>
      </c>
      <c r="E6426" s="4">
        <v>5947</v>
      </c>
      <c r="F6426">
        <f t="shared" si="201"/>
        <v>3</v>
      </c>
      <c r="G6426" s="6">
        <f t="shared" si="200"/>
        <v>1.4299489790507947</v>
      </c>
      <c r="H6426" s="4">
        <f>E6426*G6426*Inputs!$B$4/SUMPRODUCT($E$5:$E$6785,$G$5:$G$6785)</f>
        <v>3928.0806250696623</v>
      </c>
    </row>
    <row r="6427" spans="1:8" x14ac:dyDescent="0.2">
      <c r="A6427" s="167" t="s">
        <v>8206</v>
      </c>
      <c r="B6427" s="163" t="s">
        <v>8285</v>
      </c>
      <c r="C6427" s="164" t="s">
        <v>8286</v>
      </c>
      <c r="D6427">
        <v>87.6</v>
      </c>
      <c r="E6427" s="4">
        <v>9807</v>
      </c>
      <c r="F6427">
        <f t="shared" si="201"/>
        <v>4</v>
      </c>
      <c r="G6427" s="6">
        <f t="shared" si="200"/>
        <v>1.7099397688077311</v>
      </c>
      <c r="H6427" s="4">
        <f>E6427*G6427*Inputs!$B$4/SUMPRODUCT($E$5:$E$6785,$G$5:$G$6785)</f>
        <v>7746.0251197782582</v>
      </c>
    </row>
    <row r="6428" spans="1:8" x14ac:dyDescent="0.2">
      <c r="A6428" s="167" t="s">
        <v>8206</v>
      </c>
      <c r="B6428" s="163" t="s">
        <v>8287</v>
      </c>
      <c r="C6428" s="164" t="s">
        <v>8288</v>
      </c>
      <c r="D6428">
        <v>61.5</v>
      </c>
      <c r="E6428" s="4">
        <v>6168</v>
      </c>
      <c r="F6428">
        <f t="shared" si="201"/>
        <v>1</v>
      </c>
      <c r="G6428" s="6">
        <f t="shared" si="200"/>
        <v>1</v>
      </c>
      <c r="H6428" s="4">
        <f>E6428*G6428*Inputs!$B$4/SUMPRODUCT($E$5:$E$6785,$G$5:$G$6785)</f>
        <v>2849.0907175446973</v>
      </c>
    </row>
    <row r="6429" spans="1:8" x14ac:dyDescent="0.2">
      <c r="A6429" s="167" t="s">
        <v>8206</v>
      </c>
      <c r="B6429" s="163" t="s">
        <v>8289</v>
      </c>
      <c r="C6429" s="164" t="s">
        <v>8290</v>
      </c>
      <c r="D6429">
        <v>92.3</v>
      </c>
      <c r="E6429" s="4">
        <v>6261</v>
      </c>
      <c r="F6429">
        <f t="shared" si="201"/>
        <v>4</v>
      </c>
      <c r="G6429" s="6">
        <f t="shared" si="200"/>
        <v>1.7099397688077311</v>
      </c>
      <c r="H6429" s="4">
        <f>E6429*G6429*Inputs!$B$4/SUMPRODUCT($E$5:$E$6785,$G$5:$G$6785)</f>
        <v>4945.229252057884</v>
      </c>
    </row>
    <row r="6430" spans="1:8" x14ac:dyDescent="0.2">
      <c r="A6430" s="167" t="s">
        <v>8206</v>
      </c>
      <c r="B6430" s="163" t="s">
        <v>8291</v>
      </c>
      <c r="C6430" s="164" t="s">
        <v>8292</v>
      </c>
      <c r="D6430">
        <v>80.400000000000006</v>
      </c>
      <c r="E6430" s="4">
        <v>5846</v>
      </c>
      <c r="F6430">
        <f t="shared" si="201"/>
        <v>3</v>
      </c>
      <c r="G6430" s="6">
        <f t="shared" si="200"/>
        <v>1.4299489790507947</v>
      </c>
      <c r="H6430" s="4">
        <f>E6430*G6430*Inputs!$B$4/SUMPRODUCT($E$5:$E$6785,$G$5:$G$6785)</f>
        <v>3861.3686453938531</v>
      </c>
    </row>
    <row r="6431" spans="1:8" x14ac:dyDescent="0.2">
      <c r="A6431" s="167" t="s">
        <v>8206</v>
      </c>
      <c r="B6431" s="163" t="s">
        <v>8293</v>
      </c>
      <c r="C6431" s="164" t="s">
        <v>8294</v>
      </c>
      <c r="D6431">
        <v>87.1</v>
      </c>
      <c r="E6431" s="4">
        <v>6922</v>
      </c>
      <c r="F6431">
        <f t="shared" si="201"/>
        <v>4</v>
      </c>
      <c r="G6431" s="6">
        <f t="shared" si="200"/>
        <v>1.7099397688077311</v>
      </c>
      <c r="H6431" s="4">
        <f>E6431*G6431*Inputs!$B$4/SUMPRODUCT($E$5:$E$6785,$G$5:$G$6785)</f>
        <v>5467.3178218726525</v>
      </c>
    </row>
    <row r="6432" spans="1:8" x14ac:dyDescent="0.2">
      <c r="A6432" s="167" t="s">
        <v>8206</v>
      </c>
      <c r="B6432" s="163" t="s">
        <v>8295</v>
      </c>
      <c r="C6432" s="164" t="s">
        <v>8296</v>
      </c>
      <c r="D6432">
        <v>101.1</v>
      </c>
      <c r="E6432" s="4">
        <v>7193</v>
      </c>
      <c r="F6432">
        <f t="shared" si="201"/>
        <v>5</v>
      </c>
      <c r="G6432" s="6">
        <f t="shared" si="200"/>
        <v>2.0447540826884101</v>
      </c>
      <c r="H6432" s="4">
        <f>E6432*G6432*Inputs!$B$4/SUMPRODUCT($E$5:$E$6785,$G$5:$G$6785)</f>
        <v>6793.8046826746904</v>
      </c>
    </row>
    <row r="6433" spans="1:8" x14ac:dyDescent="0.2">
      <c r="A6433" s="167" t="s">
        <v>8206</v>
      </c>
      <c r="B6433" s="163" t="s">
        <v>8297</v>
      </c>
      <c r="C6433" s="164" t="s">
        <v>8298</v>
      </c>
      <c r="D6433">
        <v>58.4</v>
      </c>
      <c r="E6433" s="4">
        <v>6945</v>
      </c>
      <c r="F6433">
        <f t="shared" si="201"/>
        <v>1</v>
      </c>
      <c r="G6433" s="6">
        <f t="shared" si="200"/>
        <v>1</v>
      </c>
      <c r="H6433" s="4">
        <f>E6433*G6433*Inputs!$B$4/SUMPRODUCT($E$5:$E$6785,$G$5:$G$6785)</f>
        <v>3207.9985462626332</v>
      </c>
    </row>
    <row r="6434" spans="1:8" x14ac:dyDescent="0.2">
      <c r="A6434" s="167" t="s">
        <v>8206</v>
      </c>
      <c r="B6434" s="163" t="s">
        <v>8299</v>
      </c>
      <c r="C6434" s="164" t="s">
        <v>8300</v>
      </c>
      <c r="D6434">
        <v>93.1</v>
      </c>
      <c r="E6434" s="4">
        <v>9115</v>
      </c>
      <c r="F6434">
        <f t="shared" si="201"/>
        <v>4</v>
      </c>
      <c r="G6434" s="6">
        <f t="shared" si="200"/>
        <v>1.7099397688077311</v>
      </c>
      <c r="H6434" s="4">
        <f>E6434*G6434*Inputs!$B$4/SUMPRODUCT($E$5:$E$6785,$G$5:$G$6785)</f>
        <v>7199.4513069010727</v>
      </c>
    </row>
    <row r="6435" spans="1:8" x14ac:dyDescent="0.2">
      <c r="A6435" s="167" t="s">
        <v>8206</v>
      </c>
      <c r="B6435" s="163" t="s">
        <v>8301</v>
      </c>
      <c r="C6435" s="164" t="s">
        <v>8302</v>
      </c>
      <c r="D6435">
        <v>74.2</v>
      </c>
      <c r="E6435" s="4">
        <v>10248</v>
      </c>
      <c r="F6435">
        <f t="shared" si="201"/>
        <v>2</v>
      </c>
      <c r="G6435" s="6">
        <f t="shared" si="200"/>
        <v>1.195804741189294</v>
      </c>
      <c r="H6435" s="4">
        <f>E6435*G6435*Inputs!$B$4/SUMPRODUCT($E$5:$E$6785,$G$5:$G$6785)</f>
        <v>5660.5847950448951</v>
      </c>
    </row>
    <row r="6436" spans="1:8" x14ac:dyDescent="0.2">
      <c r="A6436" s="167" t="s">
        <v>8206</v>
      </c>
      <c r="B6436" s="163" t="s">
        <v>8303</v>
      </c>
      <c r="C6436" s="164" t="s">
        <v>8304</v>
      </c>
      <c r="D6436">
        <v>97.8</v>
      </c>
      <c r="E6436" s="4">
        <v>5484</v>
      </c>
      <c r="F6436">
        <f t="shared" si="201"/>
        <v>4</v>
      </c>
      <c r="G6436" s="6">
        <f t="shared" si="200"/>
        <v>1.7099397688077311</v>
      </c>
      <c r="H6436" s="4">
        <f>E6436*G6436*Inputs!$B$4/SUMPRODUCT($E$5:$E$6785,$G$5:$G$6785)</f>
        <v>4331.518482396652</v>
      </c>
    </row>
    <row r="6437" spans="1:8" x14ac:dyDescent="0.2">
      <c r="A6437" s="167" t="s">
        <v>8206</v>
      </c>
      <c r="B6437" s="163" t="s">
        <v>8305</v>
      </c>
      <c r="C6437" s="164" t="s">
        <v>8306</v>
      </c>
      <c r="D6437">
        <v>65.900000000000006</v>
      </c>
      <c r="E6437" s="4">
        <v>9601</v>
      </c>
      <c r="F6437">
        <f t="shared" si="201"/>
        <v>2</v>
      </c>
      <c r="G6437" s="6">
        <f t="shared" si="200"/>
        <v>1.195804741189294</v>
      </c>
      <c r="H6437" s="4">
        <f>E6437*G6437*Inputs!$B$4/SUMPRODUCT($E$5:$E$6785,$G$5:$G$6785)</f>
        <v>5303.2079056621824</v>
      </c>
    </row>
    <row r="6438" spans="1:8" x14ac:dyDescent="0.2">
      <c r="A6438" s="167" t="s">
        <v>8206</v>
      </c>
      <c r="B6438" s="163" t="s">
        <v>8307</v>
      </c>
      <c r="C6438" s="164" t="s">
        <v>8308</v>
      </c>
      <c r="D6438">
        <v>66.599999999999994</v>
      </c>
      <c r="E6438" s="4">
        <v>6276</v>
      </c>
      <c r="F6438">
        <f t="shared" si="201"/>
        <v>2</v>
      </c>
      <c r="G6438" s="6">
        <f t="shared" si="200"/>
        <v>1.195804741189294</v>
      </c>
      <c r="H6438" s="4">
        <f>E6438*G6438*Inputs!$B$4/SUMPRODUCT($E$5:$E$6785,$G$5:$G$6785)</f>
        <v>3466.6110630075887</v>
      </c>
    </row>
    <row r="6439" spans="1:8" x14ac:dyDescent="0.2">
      <c r="A6439" s="167" t="s">
        <v>8206</v>
      </c>
      <c r="B6439" s="163" t="s">
        <v>8309</v>
      </c>
      <c r="C6439" s="164" t="s">
        <v>8310</v>
      </c>
      <c r="D6439">
        <v>92.5</v>
      </c>
      <c r="E6439" s="4">
        <v>5997</v>
      </c>
      <c r="F6439">
        <f t="shared" si="201"/>
        <v>4</v>
      </c>
      <c r="G6439" s="6">
        <f t="shared" si="200"/>
        <v>1.7099397688077311</v>
      </c>
      <c r="H6439" s="4">
        <f>E6439*G6439*Inputs!$B$4/SUMPRODUCT($E$5:$E$6785,$G$5:$G$6785)</f>
        <v>4736.709762752138</v>
      </c>
    </row>
    <row r="6440" spans="1:8" x14ac:dyDescent="0.2">
      <c r="A6440" s="167" t="s">
        <v>8206</v>
      </c>
      <c r="B6440" s="163" t="s">
        <v>8311</v>
      </c>
      <c r="C6440" s="164" t="s">
        <v>8312</v>
      </c>
      <c r="D6440">
        <v>82.9</v>
      </c>
      <c r="E6440" s="4">
        <v>6304</v>
      </c>
      <c r="F6440">
        <f t="shared" si="201"/>
        <v>3</v>
      </c>
      <c r="G6440" s="6">
        <f t="shared" si="200"/>
        <v>1.4299489790507947</v>
      </c>
      <c r="H6440" s="4">
        <f>E6440*G6440*Inputs!$B$4/SUMPRODUCT($E$5:$E$6785,$G$5:$G$6785)</f>
        <v>4163.8843552108883</v>
      </c>
    </row>
    <row r="6441" spans="1:8" x14ac:dyDescent="0.2">
      <c r="A6441" s="167" t="s">
        <v>8206</v>
      </c>
      <c r="B6441" s="163" t="s">
        <v>8313</v>
      </c>
      <c r="C6441" s="164" t="s">
        <v>8314</v>
      </c>
      <c r="D6441">
        <v>83</v>
      </c>
      <c r="E6441" s="4">
        <v>8040</v>
      </c>
      <c r="F6441">
        <f t="shared" si="201"/>
        <v>3</v>
      </c>
      <c r="G6441" s="6">
        <f t="shared" si="200"/>
        <v>1.4299489790507947</v>
      </c>
      <c r="H6441" s="4">
        <f>E6441*G6441*Inputs!$B$4/SUMPRODUCT($E$5:$E$6785,$G$5:$G$6785)</f>
        <v>5310.5377880544956</v>
      </c>
    </row>
    <row r="6442" spans="1:8" x14ac:dyDescent="0.2">
      <c r="A6442" s="167" t="s">
        <v>8206</v>
      </c>
      <c r="B6442" s="163" t="s">
        <v>8315</v>
      </c>
      <c r="C6442" s="164" t="s">
        <v>8316</v>
      </c>
      <c r="D6442">
        <v>74.400000000000006</v>
      </c>
      <c r="E6442" s="4">
        <v>7939</v>
      </c>
      <c r="F6442">
        <f t="shared" si="201"/>
        <v>3</v>
      </c>
      <c r="G6442" s="6">
        <f t="shared" si="200"/>
        <v>1.4299489790507947</v>
      </c>
      <c r="H6442" s="4">
        <f>E6442*G6442*Inputs!$B$4/SUMPRODUCT($E$5:$E$6785,$G$5:$G$6785)</f>
        <v>5243.8258083786868</v>
      </c>
    </row>
    <row r="6443" spans="1:8" x14ac:dyDescent="0.2">
      <c r="A6443" s="167" t="s">
        <v>8206</v>
      </c>
      <c r="B6443" s="163" t="s">
        <v>8317</v>
      </c>
      <c r="C6443" s="164" t="s">
        <v>8318</v>
      </c>
      <c r="D6443">
        <v>73.3</v>
      </c>
      <c r="E6443" s="4">
        <v>5838</v>
      </c>
      <c r="F6443">
        <f t="shared" si="201"/>
        <v>2</v>
      </c>
      <c r="G6443" s="6">
        <f t="shared" si="200"/>
        <v>1.195804741189294</v>
      </c>
      <c r="H6443" s="4">
        <f>E6443*G6443*Inputs!$B$4/SUMPRODUCT($E$5:$E$6785,$G$5:$G$6785)</f>
        <v>3224.6774037345926</v>
      </c>
    </row>
    <row r="6444" spans="1:8" x14ac:dyDescent="0.2">
      <c r="A6444" s="167" t="s">
        <v>8206</v>
      </c>
      <c r="B6444" s="163" t="s">
        <v>8319</v>
      </c>
      <c r="C6444" s="164" t="s">
        <v>8320</v>
      </c>
      <c r="D6444">
        <v>78.8</v>
      </c>
      <c r="E6444" s="4">
        <v>7154</v>
      </c>
      <c r="F6444">
        <f t="shared" si="201"/>
        <v>3</v>
      </c>
      <c r="G6444" s="6">
        <f t="shared" si="200"/>
        <v>1.4299489790507947</v>
      </c>
      <c r="H6444" s="4">
        <f>E6444*G6444*Inputs!$B$4/SUMPRODUCT($E$5:$E$6785,$G$5:$G$6785)</f>
        <v>4725.3218079280923</v>
      </c>
    </row>
    <row r="6445" spans="1:8" x14ac:dyDescent="0.2">
      <c r="A6445" s="167" t="s">
        <v>8206</v>
      </c>
      <c r="B6445" s="163" t="s">
        <v>8321</v>
      </c>
      <c r="C6445" s="164" t="s">
        <v>8322</v>
      </c>
      <c r="D6445">
        <v>90.9</v>
      </c>
      <c r="E6445" s="4">
        <v>7358</v>
      </c>
      <c r="F6445">
        <f t="shared" si="201"/>
        <v>4</v>
      </c>
      <c r="G6445" s="6">
        <f t="shared" si="200"/>
        <v>1.7099397688077311</v>
      </c>
      <c r="H6445" s="4">
        <f>E6445*G6445*Inputs!$B$4/SUMPRODUCT($E$5:$E$6785,$G$5:$G$6785)</f>
        <v>5811.6909178472952</v>
      </c>
    </row>
    <row r="6446" spans="1:8" x14ac:dyDescent="0.2">
      <c r="A6446" s="167" t="s">
        <v>8206</v>
      </c>
      <c r="B6446" s="163" t="s">
        <v>516</v>
      </c>
      <c r="C6446" s="164" t="s">
        <v>517</v>
      </c>
      <c r="D6446">
        <v>64.2</v>
      </c>
      <c r="E6446" s="4">
        <v>5931</v>
      </c>
      <c r="F6446">
        <f t="shared" si="201"/>
        <v>2</v>
      </c>
      <c r="G6446" s="6">
        <f t="shared" si="200"/>
        <v>1.195804741189294</v>
      </c>
      <c r="H6446" s="4">
        <f>E6446*G6446*Inputs!$B$4/SUMPRODUCT($E$5:$E$6785,$G$5:$G$6785)</f>
        <v>3276.0468793336536</v>
      </c>
    </row>
    <row r="6447" spans="1:8" x14ac:dyDescent="0.2">
      <c r="A6447" s="167" t="s">
        <v>8206</v>
      </c>
      <c r="B6447" s="163" t="s">
        <v>518</v>
      </c>
      <c r="C6447" s="164" t="s">
        <v>519</v>
      </c>
      <c r="D6447">
        <v>96.5</v>
      </c>
      <c r="E6447" s="4">
        <v>7251</v>
      </c>
      <c r="F6447">
        <f t="shared" si="201"/>
        <v>4</v>
      </c>
      <c r="G6447" s="6">
        <f t="shared" si="200"/>
        <v>1.7099397688077311</v>
      </c>
      <c r="H6447" s="4">
        <f>E6447*G6447*Inputs!$B$4/SUMPRODUCT($E$5:$E$6785,$G$5:$G$6785)</f>
        <v>5727.1773369544344</v>
      </c>
    </row>
    <row r="6448" spans="1:8" x14ac:dyDescent="0.2">
      <c r="A6448" s="167" t="s">
        <v>8206</v>
      </c>
      <c r="B6448" s="163" t="s">
        <v>520</v>
      </c>
      <c r="C6448" s="164" t="s">
        <v>521</v>
      </c>
      <c r="D6448">
        <v>59.4</v>
      </c>
      <c r="E6448" s="4">
        <v>6732</v>
      </c>
      <c r="F6448">
        <f t="shared" si="201"/>
        <v>1</v>
      </c>
      <c r="G6448" s="6">
        <f t="shared" si="200"/>
        <v>1</v>
      </c>
      <c r="H6448" s="4">
        <f>E6448*G6448*Inputs!$B$4/SUMPRODUCT($E$5:$E$6785,$G$5:$G$6785)</f>
        <v>3109.6106858804965</v>
      </c>
    </row>
    <row r="6449" spans="1:8" x14ac:dyDescent="0.2">
      <c r="A6449" s="167" t="s">
        <v>8206</v>
      </c>
      <c r="B6449" s="163" t="s">
        <v>522</v>
      </c>
      <c r="C6449" s="164" t="s">
        <v>523</v>
      </c>
      <c r="D6449">
        <v>107.9</v>
      </c>
      <c r="E6449" s="4">
        <v>6964</v>
      </c>
      <c r="F6449">
        <f t="shared" si="201"/>
        <v>5</v>
      </c>
      <c r="G6449" s="6">
        <f t="shared" si="200"/>
        <v>2.0447540826884101</v>
      </c>
      <c r="H6449" s="4">
        <f>E6449*G6449*Inputs!$B$4/SUMPRODUCT($E$5:$E$6785,$G$5:$G$6785)</f>
        <v>6577.5136674748428</v>
      </c>
    </row>
    <row r="6450" spans="1:8" x14ac:dyDescent="0.2">
      <c r="A6450" s="167" t="s">
        <v>8206</v>
      </c>
      <c r="B6450" s="163" t="s">
        <v>524</v>
      </c>
      <c r="C6450" s="164" t="s">
        <v>525</v>
      </c>
      <c r="D6450">
        <v>60.6</v>
      </c>
      <c r="E6450" s="4">
        <v>6587</v>
      </c>
      <c r="F6450">
        <f t="shared" si="201"/>
        <v>1</v>
      </c>
      <c r="G6450" s="6">
        <f t="shared" si="200"/>
        <v>1</v>
      </c>
      <c r="H6450" s="4">
        <f>E6450*G6450*Inputs!$B$4/SUMPRODUCT($E$5:$E$6785,$G$5:$G$6785)</f>
        <v>3042.6330344466473</v>
      </c>
    </row>
    <row r="6451" spans="1:8" x14ac:dyDescent="0.2">
      <c r="A6451" s="167" t="s">
        <v>8206</v>
      </c>
      <c r="B6451" s="163" t="s">
        <v>526</v>
      </c>
      <c r="C6451" s="164" t="s">
        <v>527</v>
      </c>
      <c r="D6451">
        <v>57.5</v>
      </c>
      <c r="E6451" s="4">
        <v>6154</v>
      </c>
      <c r="F6451">
        <f t="shared" si="201"/>
        <v>1</v>
      </c>
      <c r="G6451" s="6">
        <f t="shared" si="200"/>
        <v>1</v>
      </c>
      <c r="H6451" s="4">
        <f>E6451*G6451*Inputs!$B$4/SUMPRODUCT($E$5:$E$6785,$G$5:$G$6785)</f>
        <v>2842.6239098200499</v>
      </c>
    </row>
    <row r="6452" spans="1:8" x14ac:dyDescent="0.2">
      <c r="A6452" s="167" t="s">
        <v>8206</v>
      </c>
      <c r="B6452" s="163" t="s">
        <v>528</v>
      </c>
      <c r="C6452" s="164" t="s">
        <v>529</v>
      </c>
      <c r="D6452">
        <v>66.5</v>
      </c>
      <c r="E6452" s="4">
        <v>7079</v>
      </c>
      <c r="F6452">
        <f t="shared" si="201"/>
        <v>2</v>
      </c>
      <c r="G6452" s="6">
        <f t="shared" si="200"/>
        <v>1.195804741189294</v>
      </c>
      <c r="H6452" s="4">
        <f>E6452*G6452*Inputs!$B$4/SUMPRODUCT($E$5:$E$6785,$G$5:$G$6785)</f>
        <v>3910.1561050080813</v>
      </c>
    </row>
    <row r="6453" spans="1:8" x14ac:dyDescent="0.2">
      <c r="A6453" s="167" t="s">
        <v>8206</v>
      </c>
      <c r="B6453" s="163" t="s">
        <v>530</v>
      </c>
      <c r="C6453" s="164" t="s">
        <v>531</v>
      </c>
      <c r="D6453">
        <v>58.8</v>
      </c>
      <c r="E6453" s="4">
        <v>6955</v>
      </c>
      <c r="F6453">
        <f t="shared" si="201"/>
        <v>1</v>
      </c>
      <c r="G6453" s="6">
        <f t="shared" si="200"/>
        <v>1</v>
      </c>
      <c r="H6453" s="4">
        <f>E6453*G6453*Inputs!$B$4/SUMPRODUCT($E$5:$E$6785,$G$5:$G$6785)</f>
        <v>3212.6176946373816</v>
      </c>
    </row>
    <row r="6454" spans="1:8" x14ac:dyDescent="0.2">
      <c r="A6454" s="167" t="s">
        <v>8206</v>
      </c>
      <c r="B6454" s="163" t="s">
        <v>532</v>
      </c>
      <c r="C6454" s="164" t="s">
        <v>533</v>
      </c>
      <c r="D6454">
        <v>78</v>
      </c>
      <c r="E6454" s="4">
        <v>7018</v>
      </c>
      <c r="F6454">
        <f t="shared" si="201"/>
        <v>3</v>
      </c>
      <c r="G6454" s="6">
        <f t="shared" si="200"/>
        <v>1.4299489790507947</v>
      </c>
      <c r="H6454" s="4">
        <f>E6454*G6454*Inputs!$B$4/SUMPRODUCT($E$5:$E$6785,$G$5:$G$6785)</f>
        <v>4635.4918154933403</v>
      </c>
    </row>
    <row r="6455" spans="1:8" x14ac:dyDescent="0.2">
      <c r="A6455" s="167" t="s">
        <v>8206</v>
      </c>
      <c r="B6455" s="163" t="s">
        <v>534</v>
      </c>
      <c r="C6455" s="164" t="s">
        <v>535</v>
      </c>
      <c r="D6455">
        <v>70</v>
      </c>
      <c r="E6455" s="4">
        <v>10519</v>
      </c>
      <c r="F6455">
        <f t="shared" si="201"/>
        <v>2</v>
      </c>
      <c r="G6455" s="6">
        <f t="shared" si="200"/>
        <v>1.195804741189294</v>
      </c>
      <c r="H6455" s="4">
        <f>E6455*G6455*Inputs!$B$4/SUMPRODUCT($E$5:$E$6785,$G$5:$G$6785)</f>
        <v>5810.2743422206531</v>
      </c>
    </row>
    <row r="6456" spans="1:8" x14ac:dyDescent="0.2">
      <c r="A6456" s="167" t="s">
        <v>8206</v>
      </c>
      <c r="B6456" s="163" t="s">
        <v>536</v>
      </c>
      <c r="C6456" s="164" t="s">
        <v>537</v>
      </c>
      <c r="D6456">
        <v>73</v>
      </c>
      <c r="E6456" s="4">
        <v>8225</v>
      </c>
      <c r="F6456">
        <f t="shared" si="201"/>
        <v>2</v>
      </c>
      <c r="G6456" s="6">
        <f t="shared" si="200"/>
        <v>1.195804741189294</v>
      </c>
      <c r="H6456" s="4">
        <f>E6456*G6456*Inputs!$B$4/SUMPRODUCT($E$5:$E$6785,$G$5:$G$6785)</f>
        <v>4543.1606107771531</v>
      </c>
    </row>
    <row r="6457" spans="1:8" x14ac:dyDescent="0.2">
      <c r="A6457" s="167" t="s">
        <v>8206</v>
      </c>
      <c r="B6457" s="163" t="s">
        <v>538</v>
      </c>
      <c r="C6457" s="164" t="s">
        <v>539</v>
      </c>
      <c r="D6457">
        <v>76.7</v>
      </c>
      <c r="E6457" s="4">
        <v>8290</v>
      </c>
      <c r="F6457">
        <f t="shared" si="201"/>
        <v>3</v>
      </c>
      <c r="G6457" s="6">
        <f t="shared" si="200"/>
        <v>1.4299489790507947</v>
      </c>
      <c r="H6457" s="4">
        <f>E6457*G6457*Inputs!$B$4/SUMPRODUCT($E$5:$E$6785,$G$5:$G$6785)</f>
        <v>5475.6664506183797</v>
      </c>
    </row>
    <row r="6458" spans="1:8" x14ac:dyDescent="0.2">
      <c r="A6458" s="167" t="s">
        <v>8206</v>
      </c>
      <c r="B6458" s="163" t="s">
        <v>540</v>
      </c>
      <c r="C6458" s="164" t="s">
        <v>541</v>
      </c>
      <c r="D6458">
        <v>49.2</v>
      </c>
      <c r="E6458" s="4">
        <v>6330</v>
      </c>
      <c r="F6458">
        <f t="shared" si="201"/>
        <v>1</v>
      </c>
      <c r="G6458" s="6">
        <f t="shared" si="200"/>
        <v>1</v>
      </c>
      <c r="H6458" s="4">
        <f>E6458*G6458*Inputs!$B$4/SUMPRODUCT($E$5:$E$6785,$G$5:$G$6785)</f>
        <v>2923.9209212156184</v>
      </c>
    </row>
    <row r="6459" spans="1:8" x14ac:dyDescent="0.2">
      <c r="A6459" s="167" t="s">
        <v>8206</v>
      </c>
      <c r="B6459" s="163" t="s">
        <v>542</v>
      </c>
      <c r="C6459" s="164" t="s">
        <v>756</v>
      </c>
      <c r="D6459">
        <v>94.9</v>
      </c>
      <c r="E6459" s="4">
        <v>5867</v>
      </c>
      <c r="F6459">
        <f t="shared" si="201"/>
        <v>4</v>
      </c>
      <c r="G6459" s="6">
        <f t="shared" ref="G6459:G6522" si="202">VLOOKUP(F6459,$L$5:$M$15,2,0)</f>
        <v>1.7099397688077311</v>
      </c>
      <c r="H6459" s="4">
        <f>E6459*G6459*Inputs!$B$4/SUMPRODUCT($E$5:$E$6785,$G$5:$G$6785)</f>
        <v>4634.0297112000653</v>
      </c>
    </row>
    <row r="6460" spans="1:8" x14ac:dyDescent="0.2">
      <c r="A6460" s="167" t="s">
        <v>8206</v>
      </c>
      <c r="B6460" s="163" t="s">
        <v>757</v>
      </c>
      <c r="C6460" s="164" t="s">
        <v>758</v>
      </c>
      <c r="D6460">
        <v>98.4</v>
      </c>
      <c r="E6460" s="4">
        <v>7330</v>
      </c>
      <c r="F6460">
        <f t="shared" ref="F6460:F6523" si="203">VLOOKUP(D6460,$K$5:$L$15,2)</f>
        <v>4</v>
      </c>
      <c r="G6460" s="6">
        <f t="shared" si="202"/>
        <v>1.7099397688077311</v>
      </c>
      <c r="H6460" s="4">
        <f>E6460*G6460*Inputs!$B$4/SUMPRODUCT($E$5:$E$6785,$G$5:$G$6785)</f>
        <v>5789.5752144360795</v>
      </c>
    </row>
    <row r="6461" spans="1:8" x14ac:dyDescent="0.2">
      <c r="A6461" s="167" t="s">
        <v>8206</v>
      </c>
      <c r="B6461" s="163" t="s">
        <v>759</v>
      </c>
      <c r="C6461" s="164" t="s">
        <v>760</v>
      </c>
      <c r="D6461">
        <v>70.099999999999994</v>
      </c>
      <c r="E6461" s="4">
        <v>8567</v>
      </c>
      <c r="F6461">
        <f t="shared" si="203"/>
        <v>2</v>
      </c>
      <c r="G6461" s="6">
        <f t="shared" si="202"/>
        <v>1.195804741189294</v>
      </c>
      <c r="H6461" s="4">
        <f>E6461*G6461*Inputs!$B$4/SUMPRODUCT($E$5:$E$6785,$G$5:$G$6785)</f>
        <v>4732.0677145930549</v>
      </c>
    </row>
    <row r="6462" spans="1:8" x14ac:dyDescent="0.2">
      <c r="A6462" s="167" t="s">
        <v>8206</v>
      </c>
      <c r="B6462" s="163" t="s">
        <v>761</v>
      </c>
      <c r="C6462" s="164" t="s">
        <v>762</v>
      </c>
      <c r="D6462">
        <v>59.8</v>
      </c>
      <c r="E6462" s="4">
        <v>8773</v>
      </c>
      <c r="F6462">
        <f t="shared" si="203"/>
        <v>1</v>
      </c>
      <c r="G6462" s="6">
        <f t="shared" si="202"/>
        <v>1</v>
      </c>
      <c r="H6462" s="4">
        <f>E6462*G6462*Inputs!$B$4/SUMPRODUCT($E$5:$E$6785,$G$5:$G$6785)</f>
        <v>4052.3788691666064</v>
      </c>
    </row>
    <row r="6463" spans="1:8" x14ac:dyDescent="0.2">
      <c r="A6463" s="167" t="s">
        <v>8206</v>
      </c>
      <c r="B6463" s="163" t="s">
        <v>763</v>
      </c>
      <c r="C6463" s="164" t="s">
        <v>764</v>
      </c>
      <c r="D6463">
        <v>137.5</v>
      </c>
      <c r="E6463" s="4">
        <v>9770</v>
      </c>
      <c r="F6463">
        <f t="shared" si="203"/>
        <v>8</v>
      </c>
      <c r="G6463" s="6">
        <f t="shared" si="202"/>
        <v>3.4964063234208851</v>
      </c>
      <c r="H6463" s="4">
        <f>E6463*G6463*Inputs!$B$4/SUMPRODUCT($E$5:$E$6785,$G$5:$G$6785)</f>
        <v>15778.959935804309</v>
      </c>
    </row>
    <row r="6464" spans="1:8" x14ac:dyDescent="0.2">
      <c r="A6464" s="167" t="s">
        <v>8206</v>
      </c>
      <c r="B6464" s="163" t="s">
        <v>765</v>
      </c>
      <c r="C6464" s="164" t="s">
        <v>766</v>
      </c>
      <c r="D6464">
        <v>112.7</v>
      </c>
      <c r="E6464" s="4">
        <v>9187</v>
      </c>
      <c r="F6464">
        <f t="shared" si="203"/>
        <v>6</v>
      </c>
      <c r="G6464" s="6">
        <f t="shared" si="202"/>
        <v>2.4451266266449672</v>
      </c>
      <c r="H6464" s="4">
        <f>E6464*G6464*Inputs!$B$4/SUMPRODUCT($E$5:$E$6785,$G$5:$G$6785)</f>
        <v>10376.167745350449</v>
      </c>
    </row>
    <row r="6465" spans="1:8" x14ac:dyDescent="0.2">
      <c r="A6465" s="167" t="s">
        <v>8206</v>
      </c>
      <c r="B6465" s="163" t="s">
        <v>767</v>
      </c>
      <c r="C6465" s="164" t="s">
        <v>768</v>
      </c>
      <c r="D6465">
        <v>56.9</v>
      </c>
      <c r="E6465" s="4">
        <v>6374</v>
      </c>
      <c r="F6465">
        <f t="shared" si="203"/>
        <v>1</v>
      </c>
      <c r="G6465" s="6">
        <f t="shared" si="202"/>
        <v>1</v>
      </c>
      <c r="H6465" s="4">
        <f>E6465*G6465*Inputs!$B$4/SUMPRODUCT($E$5:$E$6785,$G$5:$G$6785)</f>
        <v>2944.2451740645106</v>
      </c>
    </row>
    <row r="6466" spans="1:8" x14ac:dyDescent="0.2">
      <c r="A6466" s="167" t="s">
        <v>8206</v>
      </c>
      <c r="B6466" s="163" t="s">
        <v>769</v>
      </c>
      <c r="C6466" s="164" t="s">
        <v>770</v>
      </c>
      <c r="D6466">
        <v>81.3</v>
      </c>
      <c r="E6466" s="4">
        <v>8132</v>
      </c>
      <c r="F6466">
        <f t="shared" si="203"/>
        <v>3</v>
      </c>
      <c r="G6466" s="6">
        <f t="shared" si="202"/>
        <v>1.4299489790507947</v>
      </c>
      <c r="H6466" s="4">
        <f>E6466*G6466*Inputs!$B$4/SUMPRODUCT($E$5:$E$6785,$G$5:$G$6785)</f>
        <v>5371.3051358780058</v>
      </c>
    </row>
    <row r="6467" spans="1:8" x14ac:dyDescent="0.2">
      <c r="A6467" s="167" t="s">
        <v>8206</v>
      </c>
      <c r="B6467" s="163" t="s">
        <v>771</v>
      </c>
      <c r="C6467" s="164" t="s">
        <v>772</v>
      </c>
      <c r="D6467">
        <v>96</v>
      </c>
      <c r="E6467" s="4">
        <v>8511</v>
      </c>
      <c r="F6467">
        <f t="shared" si="203"/>
        <v>4</v>
      </c>
      <c r="G6467" s="6">
        <f t="shared" si="202"/>
        <v>1.7099397688077311</v>
      </c>
      <c r="H6467" s="4">
        <f>E6467*G6467*Inputs!$B$4/SUMPRODUCT($E$5:$E$6785,$G$5:$G$6785)</f>
        <v>6722.3839904591368</v>
      </c>
    </row>
    <row r="6468" spans="1:8" x14ac:dyDescent="0.2">
      <c r="A6468" s="167" t="s">
        <v>8206</v>
      </c>
      <c r="B6468" s="163" t="s">
        <v>773</v>
      </c>
      <c r="C6468" s="164" t="s">
        <v>774</v>
      </c>
      <c r="D6468">
        <v>78</v>
      </c>
      <c r="E6468" s="4">
        <v>6465</v>
      </c>
      <c r="F6468">
        <f t="shared" si="203"/>
        <v>3</v>
      </c>
      <c r="G6468" s="6">
        <f t="shared" si="202"/>
        <v>1.4299489790507947</v>
      </c>
      <c r="H6468" s="4">
        <f>E6468*G6468*Inputs!$B$4/SUMPRODUCT($E$5:$E$6785,$G$5:$G$6785)</f>
        <v>4270.2272139020297</v>
      </c>
    </row>
    <row r="6469" spans="1:8" x14ac:dyDescent="0.2">
      <c r="A6469" s="167" t="s">
        <v>8206</v>
      </c>
      <c r="B6469" s="163" t="s">
        <v>775</v>
      </c>
      <c r="C6469" s="164" t="s">
        <v>776</v>
      </c>
      <c r="D6469">
        <v>70.5</v>
      </c>
      <c r="E6469" s="4">
        <v>5719</v>
      </c>
      <c r="F6469">
        <f t="shared" si="203"/>
        <v>2</v>
      </c>
      <c r="G6469" s="6">
        <f t="shared" si="202"/>
        <v>1.195804741189294</v>
      </c>
      <c r="H6469" s="4">
        <f>E6469*G6469*Inputs!$B$4/SUMPRODUCT($E$5:$E$6785,$G$5:$G$6785)</f>
        <v>3158.9465693659017</v>
      </c>
    </row>
    <row r="6470" spans="1:8" x14ac:dyDescent="0.2">
      <c r="A6470" s="167" t="s">
        <v>8206</v>
      </c>
      <c r="B6470" s="163" t="s">
        <v>777</v>
      </c>
      <c r="C6470" s="164" t="s">
        <v>778</v>
      </c>
      <c r="D6470">
        <v>94.8</v>
      </c>
      <c r="E6470" s="4">
        <v>8220</v>
      </c>
      <c r="F6470">
        <f t="shared" si="203"/>
        <v>4</v>
      </c>
      <c r="G6470" s="6">
        <f t="shared" si="202"/>
        <v>1.7099397688077311</v>
      </c>
      <c r="H6470" s="4">
        <f>E6470*G6470*Inputs!$B$4/SUMPRODUCT($E$5:$E$6785,$G$5:$G$6785)</f>
        <v>6492.5386442925746</v>
      </c>
    </row>
    <row r="6471" spans="1:8" x14ac:dyDescent="0.2">
      <c r="A6471" s="167" t="s">
        <v>8206</v>
      </c>
      <c r="B6471" s="163" t="s">
        <v>779</v>
      </c>
      <c r="C6471" s="164" t="s">
        <v>780</v>
      </c>
      <c r="D6471">
        <v>64.5</v>
      </c>
      <c r="E6471" s="4">
        <v>6451</v>
      </c>
      <c r="F6471">
        <f t="shared" si="203"/>
        <v>2</v>
      </c>
      <c r="G6471" s="6">
        <f t="shared" si="202"/>
        <v>1.195804741189294</v>
      </c>
      <c r="H6471" s="4">
        <f>E6471*G6471*Inputs!$B$4/SUMPRODUCT($E$5:$E$6785,$G$5:$G$6785)</f>
        <v>3563.2740547262515</v>
      </c>
    </row>
    <row r="6472" spans="1:8" x14ac:dyDescent="0.2">
      <c r="A6472" s="167" t="s">
        <v>783</v>
      </c>
      <c r="B6472" s="163" t="s">
        <v>781</v>
      </c>
      <c r="C6472" s="164" t="s">
        <v>782</v>
      </c>
      <c r="D6472">
        <v>93.8</v>
      </c>
      <c r="E6472" s="4">
        <v>10132</v>
      </c>
      <c r="F6472">
        <f t="shared" si="203"/>
        <v>4</v>
      </c>
      <c r="G6472" s="6">
        <f t="shared" si="202"/>
        <v>1.7099397688077311</v>
      </c>
      <c r="H6472" s="4">
        <f>E6472*G6472*Inputs!$B$4/SUMPRODUCT($E$5:$E$6785,$G$5:$G$6785)</f>
        <v>8002.7252486584384</v>
      </c>
    </row>
    <row r="6473" spans="1:8" x14ac:dyDescent="0.2">
      <c r="A6473" s="167" t="s">
        <v>783</v>
      </c>
      <c r="B6473" s="163" t="s">
        <v>784</v>
      </c>
      <c r="C6473" s="164" t="s">
        <v>6519</v>
      </c>
      <c r="D6473">
        <v>106.6</v>
      </c>
      <c r="E6473" s="4">
        <v>8572</v>
      </c>
      <c r="F6473">
        <f t="shared" si="203"/>
        <v>5</v>
      </c>
      <c r="G6473" s="6">
        <f t="shared" si="202"/>
        <v>2.0447540826884101</v>
      </c>
      <c r="H6473" s="4">
        <f>E6473*G6473*Inputs!$B$4/SUMPRODUCT($E$5:$E$6785,$G$5:$G$6785)</f>
        <v>8096.273285122682</v>
      </c>
    </row>
    <row r="6474" spans="1:8" x14ac:dyDescent="0.2">
      <c r="A6474" s="167" t="s">
        <v>783</v>
      </c>
      <c r="B6474" s="163" t="s">
        <v>6520</v>
      </c>
      <c r="C6474" s="164" t="s">
        <v>6521</v>
      </c>
      <c r="D6474">
        <v>105.8</v>
      </c>
      <c r="E6474" s="4">
        <v>10969</v>
      </c>
      <c r="F6474">
        <f t="shared" si="203"/>
        <v>5</v>
      </c>
      <c r="G6474" s="6">
        <f t="shared" si="202"/>
        <v>2.0447540826884101</v>
      </c>
      <c r="H6474" s="4">
        <f>E6474*G6474*Inputs!$B$4/SUMPRODUCT($E$5:$E$6785,$G$5:$G$6785)</f>
        <v>10360.245177847724</v>
      </c>
    </row>
    <row r="6475" spans="1:8" x14ac:dyDescent="0.2">
      <c r="A6475" s="167" t="s">
        <v>783</v>
      </c>
      <c r="B6475" s="163" t="s">
        <v>6522</v>
      </c>
      <c r="C6475" s="164" t="s">
        <v>6523</v>
      </c>
      <c r="D6475">
        <v>76.900000000000006</v>
      </c>
      <c r="E6475" s="4">
        <v>7054</v>
      </c>
      <c r="F6475">
        <f t="shared" si="203"/>
        <v>3</v>
      </c>
      <c r="G6475" s="6">
        <f t="shared" si="202"/>
        <v>1.4299489790507947</v>
      </c>
      <c r="H6475" s="4">
        <f>E6475*G6475*Inputs!$B$4/SUMPRODUCT($E$5:$E$6785,$G$5:$G$6785)</f>
        <v>4659.2703429025396</v>
      </c>
    </row>
    <row r="6476" spans="1:8" x14ac:dyDescent="0.2">
      <c r="A6476" s="167" t="s">
        <v>783</v>
      </c>
      <c r="B6476" s="163" t="s">
        <v>6524</v>
      </c>
      <c r="C6476" s="164" t="s">
        <v>6525</v>
      </c>
      <c r="D6476">
        <v>132.6</v>
      </c>
      <c r="E6476" s="4">
        <v>8850</v>
      </c>
      <c r="F6476">
        <f t="shared" si="203"/>
        <v>7</v>
      </c>
      <c r="G6476" s="6">
        <f t="shared" si="202"/>
        <v>2.9238940129502371</v>
      </c>
      <c r="H6476" s="4">
        <f>E6476*G6476*Inputs!$B$4/SUMPRODUCT($E$5:$E$6785,$G$5:$G$6785)</f>
        <v>11952.721745901777</v>
      </c>
    </row>
    <row r="6477" spans="1:8" x14ac:dyDescent="0.2">
      <c r="A6477" s="167" t="s">
        <v>783</v>
      </c>
      <c r="B6477" s="163" t="s">
        <v>6526</v>
      </c>
      <c r="C6477" s="164" t="s">
        <v>6527</v>
      </c>
      <c r="D6477">
        <v>81.5</v>
      </c>
      <c r="E6477" s="4">
        <v>10162</v>
      </c>
      <c r="F6477">
        <f t="shared" si="203"/>
        <v>3</v>
      </c>
      <c r="G6477" s="6">
        <f t="shared" si="202"/>
        <v>1.4299489790507947</v>
      </c>
      <c r="H6477" s="4">
        <f>E6477*G6477*Inputs!$B$4/SUMPRODUCT($E$5:$E$6785,$G$5:$G$6785)</f>
        <v>6712.14987589674</v>
      </c>
    </row>
    <row r="6478" spans="1:8" x14ac:dyDescent="0.2">
      <c r="A6478" s="167" t="s">
        <v>783</v>
      </c>
      <c r="B6478" s="163" t="s">
        <v>6528</v>
      </c>
      <c r="C6478" s="164" t="s">
        <v>815</v>
      </c>
      <c r="D6478">
        <v>100.6</v>
      </c>
      <c r="E6478" s="4">
        <v>6133</v>
      </c>
      <c r="F6478">
        <f t="shared" si="203"/>
        <v>5</v>
      </c>
      <c r="G6478" s="6">
        <f t="shared" si="202"/>
        <v>2.0447540826884101</v>
      </c>
      <c r="H6478" s="4">
        <f>E6478*G6478*Inputs!$B$4/SUMPRODUCT($E$5:$E$6785,$G$5:$G$6785)</f>
        <v>5792.6322979068364</v>
      </c>
    </row>
    <row r="6479" spans="1:8" x14ac:dyDescent="0.2">
      <c r="A6479" s="167" t="s">
        <v>783</v>
      </c>
      <c r="B6479" s="163" t="s">
        <v>816</v>
      </c>
      <c r="C6479" s="164" t="s">
        <v>817</v>
      </c>
      <c r="D6479">
        <v>83.6</v>
      </c>
      <c r="E6479" s="4">
        <v>6942</v>
      </c>
      <c r="F6479">
        <f t="shared" si="203"/>
        <v>3</v>
      </c>
      <c r="G6479" s="6">
        <f t="shared" si="202"/>
        <v>1.4299489790507947</v>
      </c>
      <c r="H6479" s="4">
        <f>E6479*G6479*Inputs!$B$4/SUMPRODUCT($E$5:$E$6785,$G$5:$G$6785)</f>
        <v>4585.2927020739198</v>
      </c>
    </row>
    <row r="6480" spans="1:8" x14ac:dyDescent="0.2">
      <c r="A6480" s="167" t="s">
        <v>783</v>
      </c>
      <c r="B6480" s="163" t="s">
        <v>818</v>
      </c>
      <c r="C6480" s="164" t="s">
        <v>819</v>
      </c>
      <c r="D6480">
        <v>157.69999999999999</v>
      </c>
      <c r="E6480" s="4">
        <v>7046</v>
      </c>
      <c r="F6480">
        <f t="shared" si="203"/>
        <v>9</v>
      </c>
      <c r="G6480" s="6">
        <f t="shared" si="202"/>
        <v>4.1810192586709229</v>
      </c>
      <c r="H6480" s="4">
        <f>E6480*G6480*Inputs!$B$4/SUMPRODUCT($E$5:$E$6785,$G$5:$G$6785)</f>
        <v>13607.762461678551</v>
      </c>
    </row>
    <row r="6481" spans="1:8" x14ac:dyDescent="0.2">
      <c r="A6481" s="167" t="s">
        <v>783</v>
      </c>
      <c r="B6481" s="163" t="s">
        <v>820</v>
      </c>
      <c r="C6481" s="164" t="s">
        <v>593</v>
      </c>
      <c r="D6481">
        <v>54.5</v>
      </c>
      <c r="E6481" s="4">
        <v>6867</v>
      </c>
      <c r="F6481">
        <f t="shared" si="203"/>
        <v>1</v>
      </c>
      <c r="G6481" s="6">
        <f t="shared" si="202"/>
        <v>1</v>
      </c>
      <c r="H6481" s="4">
        <f>E6481*G6481*Inputs!$B$4/SUMPRODUCT($E$5:$E$6785,$G$5:$G$6785)</f>
        <v>3171.9691889395972</v>
      </c>
    </row>
    <row r="6482" spans="1:8" x14ac:dyDescent="0.2">
      <c r="A6482" s="167" t="s">
        <v>783</v>
      </c>
      <c r="B6482" s="163" t="s">
        <v>594</v>
      </c>
      <c r="C6482" s="164" t="s">
        <v>595</v>
      </c>
      <c r="D6482">
        <v>71.3</v>
      </c>
      <c r="E6482" s="4">
        <v>8400</v>
      </c>
      <c r="F6482">
        <f t="shared" si="203"/>
        <v>2</v>
      </c>
      <c r="G6482" s="6">
        <f t="shared" si="202"/>
        <v>1.195804741189294</v>
      </c>
      <c r="H6482" s="4">
        <f>E6482*G6482*Inputs!$B$4/SUMPRODUCT($E$5:$E$6785,$G$5:$G$6785)</f>
        <v>4639.823602495816</v>
      </c>
    </row>
    <row r="6483" spans="1:8" x14ac:dyDescent="0.2">
      <c r="A6483" s="167" t="s">
        <v>783</v>
      </c>
      <c r="B6483" s="163" t="s">
        <v>596</v>
      </c>
      <c r="C6483" s="164" t="s">
        <v>597</v>
      </c>
      <c r="D6483">
        <v>171.7</v>
      </c>
      <c r="E6483" s="4">
        <v>7882</v>
      </c>
      <c r="F6483">
        <f t="shared" si="203"/>
        <v>10</v>
      </c>
      <c r="G6483" s="6">
        <f t="shared" si="202"/>
        <v>4.9996826525224378</v>
      </c>
      <c r="H6483" s="4">
        <f>E6483*G6483*Inputs!$B$4/SUMPRODUCT($E$5:$E$6785,$G$5:$G$6785)</f>
        <v>18202.908342140541</v>
      </c>
    </row>
    <row r="6484" spans="1:8" x14ac:dyDescent="0.2">
      <c r="A6484" s="167" t="s">
        <v>783</v>
      </c>
      <c r="B6484" s="163" t="s">
        <v>598</v>
      </c>
      <c r="C6484" s="164" t="s">
        <v>599</v>
      </c>
      <c r="D6484">
        <v>139.9</v>
      </c>
      <c r="E6484" s="4">
        <v>7168</v>
      </c>
      <c r="F6484">
        <f t="shared" si="203"/>
        <v>8</v>
      </c>
      <c r="G6484" s="6">
        <f t="shared" si="202"/>
        <v>3.4964063234208851</v>
      </c>
      <c r="H6484" s="4">
        <f>E6484*G6484*Inputs!$B$4/SUMPRODUCT($E$5:$E$6785,$G$5:$G$6785)</f>
        <v>11576.62075945192</v>
      </c>
    </row>
    <row r="6485" spans="1:8" x14ac:dyDescent="0.2">
      <c r="A6485" s="167" t="s">
        <v>783</v>
      </c>
      <c r="B6485" s="163" t="s">
        <v>600</v>
      </c>
      <c r="C6485" s="164" t="s">
        <v>601</v>
      </c>
      <c r="D6485">
        <v>130.6</v>
      </c>
      <c r="E6485" s="4">
        <v>6994</v>
      </c>
      <c r="F6485">
        <f t="shared" si="203"/>
        <v>7</v>
      </c>
      <c r="G6485" s="6">
        <f t="shared" si="202"/>
        <v>2.9238940129502371</v>
      </c>
      <c r="H6485" s="4">
        <f>E6485*G6485*Inputs!$B$4/SUMPRODUCT($E$5:$E$6785,$G$5:$G$6785)</f>
        <v>9446.0266543318685</v>
      </c>
    </row>
    <row r="6486" spans="1:8" x14ac:dyDescent="0.2">
      <c r="A6486" s="167" t="s">
        <v>783</v>
      </c>
      <c r="B6486" s="163" t="s">
        <v>602</v>
      </c>
      <c r="C6486" s="164" t="s">
        <v>603</v>
      </c>
      <c r="D6486">
        <v>112.2</v>
      </c>
      <c r="E6486" s="4">
        <v>6568</v>
      </c>
      <c r="F6486">
        <f t="shared" si="203"/>
        <v>6</v>
      </c>
      <c r="G6486" s="6">
        <f t="shared" si="202"/>
        <v>2.4451266266449672</v>
      </c>
      <c r="H6486" s="4">
        <f>E6486*G6486*Inputs!$B$4/SUMPRODUCT($E$5:$E$6785,$G$5:$G$6785)</f>
        <v>7418.1636825363812</v>
      </c>
    </row>
    <row r="6487" spans="1:8" x14ac:dyDescent="0.2">
      <c r="A6487" s="167" t="s">
        <v>783</v>
      </c>
      <c r="B6487" s="163" t="s">
        <v>604</v>
      </c>
      <c r="C6487" s="164" t="s">
        <v>605</v>
      </c>
      <c r="D6487">
        <v>140.9</v>
      </c>
      <c r="E6487" s="4">
        <v>7339</v>
      </c>
      <c r="F6487">
        <f t="shared" si="203"/>
        <v>8</v>
      </c>
      <c r="G6487" s="6">
        <f t="shared" si="202"/>
        <v>3.4964063234208851</v>
      </c>
      <c r="H6487" s="4">
        <f>E6487*G6487*Inputs!$B$4/SUMPRODUCT($E$5:$E$6785,$G$5:$G$6785)</f>
        <v>11852.792934377465</v>
      </c>
    </row>
    <row r="6488" spans="1:8" x14ac:dyDescent="0.2">
      <c r="A6488" s="167" t="s">
        <v>783</v>
      </c>
      <c r="B6488" s="163" t="s">
        <v>606</v>
      </c>
      <c r="C6488" s="164" t="s">
        <v>6458</v>
      </c>
      <c r="D6488">
        <v>121.4</v>
      </c>
      <c r="E6488" s="4">
        <v>7811</v>
      </c>
      <c r="F6488">
        <f t="shared" si="203"/>
        <v>6</v>
      </c>
      <c r="G6488" s="6">
        <f t="shared" si="202"/>
        <v>2.4451266266449672</v>
      </c>
      <c r="H6488" s="4">
        <f>E6488*G6488*Inputs!$B$4/SUMPRODUCT($E$5:$E$6785,$G$5:$G$6785)</f>
        <v>8822.0579360980028</v>
      </c>
    </row>
    <row r="6489" spans="1:8" x14ac:dyDescent="0.2">
      <c r="A6489" s="167" t="s">
        <v>783</v>
      </c>
      <c r="B6489" s="163" t="s">
        <v>6459</v>
      </c>
      <c r="C6489" s="164" t="s">
        <v>6460</v>
      </c>
      <c r="D6489">
        <v>65.5</v>
      </c>
      <c r="E6489" s="4">
        <v>6884</v>
      </c>
      <c r="F6489">
        <f t="shared" si="203"/>
        <v>2</v>
      </c>
      <c r="G6489" s="6">
        <f t="shared" si="202"/>
        <v>1.195804741189294</v>
      </c>
      <c r="H6489" s="4">
        <f>E6489*G6489*Inputs!$B$4/SUMPRODUCT($E$5:$E$6785,$G$5:$G$6785)</f>
        <v>3802.4459142358569</v>
      </c>
    </row>
    <row r="6490" spans="1:8" x14ac:dyDescent="0.2">
      <c r="A6490" s="167" t="s">
        <v>783</v>
      </c>
      <c r="B6490" s="163" t="s">
        <v>6461</v>
      </c>
      <c r="C6490" s="164" t="s">
        <v>6462</v>
      </c>
      <c r="D6490">
        <v>102.8</v>
      </c>
      <c r="E6490" s="4">
        <v>6987</v>
      </c>
      <c r="F6490">
        <f t="shared" si="203"/>
        <v>5</v>
      </c>
      <c r="G6490" s="6">
        <f t="shared" si="202"/>
        <v>2.0447540826884101</v>
      </c>
      <c r="H6490" s="4">
        <f>E6490*G6490*Inputs!$B$4/SUMPRODUCT($E$5:$E$6785,$G$5:$G$6785)</f>
        <v>6599.2372192198054</v>
      </c>
    </row>
    <row r="6491" spans="1:8" x14ac:dyDescent="0.2">
      <c r="A6491" s="167" t="s">
        <v>783</v>
      </c>
      <c r="B6491" s="163" t="s">
        <v>6463</v>
      </c>
      <c r="C6491" s="164" t="s">
        <v>6464</v>
      </c>
      <c r="D6491">
        <v>120.4</v>
      </c>
      <c r="E6491" s="4">
        <v>6560</v>
      </c>
      <c r="F6491">
        <f t="shared" si="203"/>
        <v>6</v>
      </c>
      <c r="G6491" s="6">
        <f t="shared" si="202"/>
        <v>2.4451266266449672</v>
      </c>
      <c r="H6491" s="4">
        <f>E6491*G6491*Inputs!$B$4/SUMPRODUCT($E$5:$E$6785,$G$5:$G$6785)</f>
        <v>7409.128160389565</v>
      </c>
    </row>
    <row r="6492" spans="1:8" x14ac:dyDescent="0.2">
      <c r="A6492" s="167" t="s">
        <v>783</v>
      </c>
      <c r="B6492" s="163" t="s">
        <v>6465</v>
      </c>
      <c r="C6492" s="164" t="s">
        <v>6466</v>
      </c>
      <c r="D6492">
        <v>81.400000000000006</v>
      </c>
      <c r="E6492" s="4">
        <v>6014</v>
      </c>
      <c r="F6492">
        <f t="shared" si="203"/>
        <v>3</v>
      </c>
      <c r="G6492" s="6">
        <f t="shared" si="202"/>
        <v>1.4299489790507947</v>
      </c>
      <c r="H6492" s="4">
        <f>E6492*G6492*Inputs!$B$4/SUMPRODUCT($E$5:$E$6785,$G$5:$G$6785)</f>
        <v>3972.3351066367832</v>
      </c>
    </row>
    <row r="6493" spans="1:8" x14ac:dyDescent="0.2">
      <c r="A6493" s="167" t="s">
        <v>783</v>
      </c>
      <c r="B6493" s="163" t="s">
        <v>6467</v>
      </c>
      <c r="C6493" s="164" t="s">
        <v>6468</v>
      </c>
      <c r="D6493">
        <v>122.8</v>
      </c>
      <c r="E6493" s="4">
        <v>7823</v>
      </c>
      <c r="F6493">
        <f t="shared" si="203"/>
        <v>6</v>
      </c>
      <c r="G6493" s="6">
        <f t="shared" si="202"/>
        <v>2.4451266266449672</v>
      </c>
      <c r="H6493" s="4">
        <f>E6493*G6493*Inputs!$B$4/SUMPRODUCT($E$5:$E$6785,$G$5:$G$6785)</f>
        <v>8835.6112193182271</v>
      </c>
    </row>
    <row r="6494" spans="1:8" x14ac:dyDescent="0.2">
      <c r="A6494" s="167" t="s">
        <v>783</v>
      </c>
      <c r="B6494" s="163" t="s">
        <v>6469</v>
      </c>
      <c r="C6494" s="164" t="s">
        <v>6470</v>
      </c>
      <c r="D6494">
        <v>100.8</v>
      </c>
      <c r="E6494" s="4">
        <v>7153</v>
      </c>
      <c r="F6494">
        <f t="shared" si="203"/>
        <v>5</v>
      </c>
      <c r="G6494" s="6">
        <f t="shared" si="202"/>
        <v>2.0447540826884101</v>
      </c>
      <c r="H6494" s="4">
        <f>E6494*G6494*Inputs!$B$4/SUMPRODUCT($E$5:$E$6785,$G$5:$G$6785)</f>
        <v>6756.0245926834496</v>
      </c>
    </row>
    <row r="6495" spans="1:8" x14ac:dyDescent="0.2">
      <c r="A6495" s="167" t="s">
        <v>783</v>
      </c>
      <c r="B6495" s="163" t="s">
        <v>6471</v>
      </c>
      <c r="C6495" s="164" t="s">
        <v>6472</v>
      </c>
      <c r="D6495">
        <v>115.7</v>
      </c>
      <c r="E6495" s="4">
        <v>7743</v>
      </c>
      <c r="F6495">
        <f t="shared" si="203"/>
        <v>6</v>
      </c>
      <c r="G6495" s="6">
        <f t="shared" si="202"/>
        <v>2.4451266266449672</v>
      </c>
      <c r="H6495" s="4">
        <f>E6495*G6495*Inputs!$B$4/SUMPRODUCT($E$5:$E$6785,$G$5:$G$6785)</f>
        <v>8745.2559978500612</v>
      </c>
    </row>
    <row r="6496" spans="1:8" x14ac:dyDescent="0.2">
      <c r="A6496" s="167" t="s">
        <v>783</v>
      </c>
      <c r="B6496" s="163" t="s">
        <v>6473</v>
      </c>
      <c r="C6496" s="164" t="s">
        <v>6474</v>
      </c>
      <c r="D6496">
        <v>80.900000000000006</v>
      </c>
      <c r="E6496" s="4">
        <v>10326</v>
      </c>
      <c r="F6496">
        <f t="shared" si="203"/>
        <v>3</v>
      </c>
      <c r="G6496" s="6">
        <f t="shared" si="202"/>
        <v>1.4299489790507947</v>
      </c>
      <c r="H6496" s="4">
        <f>E6496*G6496*Inputs!$B$4/SUMPRODUCT($E$5:$E$6785,$G$5:$G$6785)</f>
        <v>6820.4742785386479</v>
      </c>
    </row>
    <row r="6497" spans="1:8" x14ac:dyDescent="0.2">
      <c r="A6497" s="167" t="s">
        <v>783</v>
      </c>
      <c r="B6497" s="163" t="s">
        <v>6475</v>
      </c>
      <c r="C6497" s="164" t="s">
        <v>10301</v>
      </c>
      <c r="D6497">
        <v>110.3</v>
      </c>
      <c r="E6497" s="4">
        <v>8349</v>
      </c>
      <c r="F6497">
        <f t="shared" si="203"/>
        <v>5</v>
      </c>
      <c r="G6497" s="6">
        <f t="shared" si="202"/>
        <v>2.0447540826884101</v>
      </c>
      <c r="H6497" s="4">
        <f>E6497*G6497*Inputs!$B$4/SUMPRODUCT($E$5:$E$6785,$G$5:$G$6785)</f>
        <v>7885.6492834215187</v>
      </c>
    </row>
    <row r="6498" spans="1:8" x14ac:dyDescent="0.2">
      <c r="A6498" s="167" t="s">
        <v>783</v>
      </c>
      <c r="B6498" s="163" t="s">
        <v>10302</v>
      </c>
      <c r="C6498" s="164" t="s">
        <v>10303</v>
      </c>
      <c r="D6498">
        <v>144.30000000000001</v>
      </c>
      <c r="E6498" s="4">
        <v>6272</v>
      </c>
      <c r="F6498">
        <f t="shared" si="203"/>
        <v>8</v>
      </c>
      <c r="G6498" s="6">
        <f t="shared" si="202"/>
        <v>3.4964063234208851</v>
      </c>
      <c r="H6498" s="4">
        <f>E6498*G6498*Inputs!$B$4/SUMPRODUCT($E$5:$E$6785,$G$5:$G$6785)</f>
        <v>10129.543164520433</v>
      </c>
    </row>
    <row r="6499" spans="1:8" x14ac:dyDescent="0.2">
      <c r="A6499" s="167" t="s">
        <v>783</v>
      </c>
      <c r="B6499" s="163" t="s">
        <v>10304</v>
      </c>
      <c r="C6499" s="164" t="s">
        <v>10305</v>
      </c>
      <c r="D6499">
        <v>83.7</v>
      </c>
      <c r="E6499" s="4">
        <v>7344</v>
      </c>
      <c r="F6499">
        <f t="shared" si="203"/>
        <v>3</v>
      </c>
      <c r="G6499" s="6">
        <f t="shared" si="202"/>
        <v>1.4299489790507947</v>
      </c>
      <c r="H6499" s="4">
        <f>E6499*G6499*Inputs!$B$4/SUMPRODUCT($E$5:$E$6785,$G$5:$G$6785)</f>
        <v>4850.8195914766438</v>
      </c>
    </row>
    <row r="6500" spans="1:8" x14ac:dyDescent="0.2">
      <c r="A6500" s="167" t="s">
        <v>783</v>
      </c>
      <c r="B6500" s="163" t="s">
        <v>10306</v>
      </c>
      <c r="C6500" s="164" t="s">
        <v>10307</v>
      </c>
      <c r="D6500">
        <v>149.69999999999999</v>
      </c>
      <c r="E6500" s="4">
        <v>6422</v>
      </c>
      <c r="F6500">
        <f t="shared" si="203"/>
        <v>9</v>
      </c>
      <c r="G6500" s="6">
        <f t="shared" si="202"/>
        <v>4.1810192586709229</v>
      </c>
      <c r="H6500" s="4">
        <f>E6500*G6500*Inputs!$B$4/SUMPRODUCT($E$5:$E$6785,$G$5:$G$6785)</f>
        <v>12402.646966917349</v>
      </c>
    </row>
    <row r="6501" spans="1:8" x14ac:dyDescent="0.2">
      <c r="A6501" s="167" t="s">
        <v>783</v>
      </c>
      <c r="B6501" s="163" t="s">
        <v>10308</v>
      </c>
      <c r="C6501" s="164" t="s">
        <v>10309</v>
      </c>
      <c r="D6501">
        <v>114</v>
      </c>
      <c r="E6501" s="4">
        <v>6933</v>
      </c>
      <c r="F6501">
        <f t="shared" si="203"/>
        <v>6</v>
      </c>
      <c r="G6501" s="6">
        <f t="shared" si="202"/>
        <v>2.4451266266449672</v>
      </c>
      <c r="H6501" s="4">
        <f>E6501*G6501*Inputs!$B$4/SUMPRODUCT($E$5:$E$6785,$G$5:$G$6785)</f>
        <v>7830.4093804848862</v>
      </c>
    </row>
    <row r="6502" spans="1:8" x14ac:dyDescent="0.2">
      <c r="A6502" s="167" t="s">
        <v>783</v>
      </c>
      <c r="B6502" s="163" t="s">
        <v>10310</v>
      </c>
      <c r="C6502" s="164" t="s">
        <v>10311</v>
      </c>
      <c r="D6502">
        <v>84.5</v>
      </c>
      <c r="E6502" s="4">
        <v>10823</v>
      </c>
      <c r="F6502">
        <f t="shared" si="203"/>
        <v>3</v>
      </c>
      <c r="G6502" s="6">
        <f t="shared" si="202"/>
        <v>1.4299489790507947</v>
      </c>
      <c r="H6502" s="4">
        <f>E6502*G6502*Inputs!$B$4/SUMPRODUCT($E$5:$E$6785,$G$5:$G$6785)</f>
        <v>7148.7500597156486</v>
      </c>
    </row>
    <row r="6503" spans="1:8" x14ac:dyDescent="0.2">
      <c r="A6503" s="167" t="s">
        <v>783</v>
      </c>
      <c r="B6503" s="163" t="s">
        <v>10312</v>
      </c>
      <c r="C6503" s="164" t="s">
        <v>10313</v>
      </c>
      <c r="D6503">
        <v>83.2</v>
      </c>
      <c r="E6503" s="4">
        <v>5823</v>
      </c>
      <c r="F6503">
        <f t="shared" si="203"/>
        <v>3</v>
      </c>
      <c r="G6503" s="6">
        <f t="shared" si="202"/>
        <v>1.4299489790507947</v>
      </c>
      <c r="H6503" s="4">
        <f>E6503*G6503*Inputs!$B$4/SUMPRODUCT($E$5:$E$6785,$G$5:$G$6785)</f>
        <v>3846.1768084379769</v>
      </c>
    </row>
    <row r="6504" spans="1:8" x14ac:dyDescent="0.2">
      <c r="A6504" s="167" t="s">
        <v>783</v>
      </c>
      <c r="B6504" s="163" t="s">
        <v>10314</v>
      </c>
      <c r="C6504" s="164" t="s">
        <v>10315</v>
      </c>
      <c r="D6504">
        <v>82.9</v>
      </c>
      <c r="E6504" s="4">
        <v>5595</v>
      </c>
      <c r="F6504">
        <f t="shared" si="203"/>
        <v>3</v>
      </c>
      <c r="G6504" s="6">
        <f t="shared" si="202"/>
        <v>1.4299489790507947</v>
      </c>
      <c r="H6504" s="4">
        <f>E6504*G6504*Inputs!$B$4/SUMPRODUCT($E$5:$E$6785,$G$5:$G$6785)</f>
        <v>3695.5794681797147</v>
      </c>
    </row>
    <row r="6505" spans="1:8" x14ac:dyDescent="0.2">
      <c r="A6505" s="167" t="s">
        <v>783</v>
      </c>
      <c r="B6505" s="163" t="s">
        <v>10316</v>
      </c>
      <c r="C6505" s="164" t="s">
        <v>10317</v>
      </c>
      <c r="D6505">
        <v>83</v>
      </c>
      <c r="E6505" s="4">
        <v>8479</v>
      </c>
      <c r="F6505">
        <f t="shared" si="203"/>
        <v>3</v>
      </c>
      <c r="G6505" s="6">
        <f t="shared" si="202"/>
        <v>1.4299489790507947</v>
      </c>
      <c r="H6505" s="4">
        <f>E6505*G6505*Inputs!$B$4/SUMPRODUCT($E$5:$E$6785,$G$5:$G$6785)</f>
        <v>5600.503719516676</v>
      </c>
    </row>
    <row r="6506" spans="1:8" x14ac:dyDescent="0.2">
      <c r="A6506" s="167" t="s">
        <v>783</v>
      </c>
      <c r="B6506" s="163" t="s">
        <v>10318</v>
      </c>
      <c r="C6506" s="164" t="s">
        <v>10319</v>
      </c>
      <c r="D6506">
        <v>100.2</v>
      </c>
      <c r="E6506" s="4">
        <v>10233</v>
      </c>
      <c r="F6506">
        <f t="shared" si="203"/>
        <v>5</v>
      </c>
      <c r="G6506" s="6">
        <f t="shared" si="202"/>
        <v>2.0447540826884101</v>
      </c>
      <c r="H6506" s="4">
        <f>E6506*G6506*Inputs!$B$4/SUMPRODUCT($E$5:$E$6785,$G$5:$G$6785)</f>
        <v>9665.0915220089137</v>
      </c>
    </row>
    <row r="6507" spans="1:8" x14ac:dyDescent="0.2">
      <c r="A6507" s="167" t="s">
        <v>783</v>
      </c>
      <c r="B6507" s="163" t="s">
        <v>10320</v>
      </c>
      <c r="C6507" s="164" t="s">
        <v>10321</v>
      </c>
      <c r="D6507">
        <v>63.6</v>
      </c>
      <c r="E6507" s="4">
        <v>7589</v>
      </c>
      <c r="F6507">
        <f t="shared" si="203"/>
        <v>2</v>
      </c>
      <c r="G6507" s="6">
        <f t="shared" si="202"/>
        <v>1.195804741189294</v>
      </c>
      <c r="H6507" s="4">
        <f>E6507*G6507*Inputs!$B$4/SUMPRODUCT($E$5:$E$6785,$G$5:$G$6785)</f>
        <v>4191.8596808738985</v>
      </c>
    </row>
    <row r="6508" spans="1:8" x14ac:dyDescent="0.2">
      <c r="A6508" s="167" t="s">
        <v>783</v>
      </c>
      <c r="B6508" s="163" t="s">
        <v>10322</v>
      </c>
      <c r="C6508" s="164" t="s">
        <v>10323</v>
      </c>
      <c r="D6508">
        <v>71.400000000000006</v>
      </c>
      <c r="E6508" s="4">
        <v>5520</v>
      </c>
      <c r="F6508">
        <f t="shared" si="203"/>
        <v>2</v>
      </c>
      <c r="G6508" s="6">
        <f t="shared" si="202"/>
        <v>1.195804741189294</v>
      </c>
      <c r="H6508" s="4">
        <f>E6508*G6508*Inputs!$B$4/SUMPRODUCT($E$5:$E$6785,$G$5:$G$6785)</f>
        <v>3049.0269387829649</v>
      </c>
    </row>
    <row r="6509" spans="1:8" x14ac:dyDescent="0.2">
      <c r="A6509" s="167" t="s">
        <v>783</v>
      </c>
      <c r="B6509" s="163" t="s">
        <v>127</v>
      </c>
      <c r="C6509" s="164" t="s">
        <v>6094</v>
      </c>
      <c r="D6509">
        <v>85.8</v>
      </c>
      <c r="E6509" s="4">
        <v>6672</v>
      </c>
      <c r="F6509">
        <f t="shared" si="203"/>
        <v>3</v>
      </c>
      <c r="G6509" s="6">
        <f t="shared" si="202"/>
        <v>1.4299489790507947</v>
      </c>
      <c r="H6509" s="4">
        <f>E6509*G6509*Inputs!$B$4/SUMPRODUCT($E$5:$E$6785,$G$5:$G$6785)</f>
        <v>4406.9537465049252</v>
      </c>
    </row>
    <row r="6510" spans="1:8" x14ac:dyDescent="0.2">
      <c r="A6510" s="167" t="s">
        <v>783</v>
      </c>
      <c r="B6510" s="163" t="s">
        <v>6095</v>
      </c>
      <c r="C6510" s="164" t="s">
        <v>6096</v>
      </c>
      <c r="D6510">
        <v>78.599999999999994</v>
      </c>
      <c r="E6510" s="4">
        <v>5776</v>
      </c>
      <c r="F6510">
        <f t="shared" si="203"/>
        <v>3</v>
      </c>
      <c r="G6510" s="6">
        <f t="shared" si="202"/>
        <v>1.4299489790507947</v>
      </c>
      <c r="H6510" s="4">
        <f>E6510*G6510*Inputs!$B$4/SUMPRODUCT($E$5:$E$6785,$G$5:$G$6785)</f>
        <v>3815.1326198759671</v>
      </c>
    </row>
    <row r="6511" spans="1:8" x14ac:dyDescent="0.2">
      <c r="A6511" s="167" t="s">
        <v>783</v>
      </c>
      <c r="B6511" s="163" t="s">
        <v>6097</v>
      </c>
      <c r="C6511" s="164" t="s">
        <v>6098</v>
      </c>
      <c r="D6511">
        <v>97.8</v>
      </c>
      <c r="E6511" s="4">
        <v>9234</v>
      </c>
      <c r="F6511">
        <f t="shared" si="203"/>
        <v>4</v>
      </c>
      <c r="G6511" s="6">
        <f t="shared" si="202"/>
        <v>1.7099397688077311</v>
      </c>
      <c r="H6511" s="4">
        <f>E6511*G6511*Inputs!$B$4/SUMPRODUCT($E$5:$E$6785,$G$5:$G$6785)</f>
        <v>7293.4430463987392</v>
      </c>
    </row>
    <row r="6512" spans="1:8" x14ac:dyDescent="0.2">
      <c r="A6512" s="167" t="s">
        <v>783</v>
      </c>
      <c r="B6512" s="163" t="s">
        <v>5608</v>
      </c>
      <c r="C6512" s="164" t="s">
        <v>5609</v>
      </c>
      <c r="D6512">
        <v>62.4</v>
      </c>
      <c r="E6512" s="4">
        <v>9591</v>
      </c>
      <c r="F6512">
        <f t="shared" si="203"/>
        <v>2</v>
      </c>
      <c r="G6512" s="6">
        <f t="shared" si="202"/>
        <v>1.195804741189294</v>
      </c>
      <c r="H6512" s="4">
        <f>E6512*G6512*Inputs!$B$4/SUMPRODUCT($E$5:$E$6785,$G$5:$G$6785)</f>
        <v>5297.6843061354029</v>
      </c>
    </row>
    <row r="6513" spans="1:8" x14ac:dyDescent="0.2">
      <c r="A6513" s="167" t="s">
        <v>783</v>
      </c>
      <c r="B6513" s="163" t="s">
        <v>5610</v>
      </c>
      <c r="C6513" s="164" t="s">
        <v>5611</v>
      </c>
      <c r="D6513">
        <v>107.3</v>
      </c>
      <c r="E6513" s="4">
        <v>5927</v>
      </c>
      <c r="F6513">
        <f t="shared" si="203"/>
        <v>5</v>
      </c>
      <c r="G6513" s="6">
        <f t="shared" si="202"/>
        <v>2.0447540826884101</v>
      </c>
      <c r="H6513" s="4">
        <f>E6513*G6513*Inputs!$B$4/SUMPRODUCT($E$5:$E$6785,$G$5:$G$6785)</f>
        <v>5598.0648344519514</v>
      </c>
    </row>
    <row r="6514" spans="1:8" x14ac:dyDescent="0.2">
      <c r="A6514" s="167" t="s">
        <v>783</v>
      </c>
      <c r="B6514" s="163" t="s">
        <v>5612</v>
      </c>
      <c r="C6514" s="164" t="s">
        <v>5613</v>
      </c>
      <c r="D6514">
        <v>75.900000000000006</v>
      </c>
      <c r="E6514" s="4">
        <v>6175</v>
      </c>
      <c r="F6514">
        <f t="shared" si="203"/>
        <v>3</v>
      </c>
      <c r="G6514" s="6">
        <f t="shared" si="202"/>
        <v>1.4299489790507947</v>
      </c>
      <c r="H6514" s="4">
        <f>E6514*G6514*Inputs!$B$4/SUMPRODUCT($E$5:$E$6785,$G$5:$G$6785)</f>
        <v>4078.677965327925</v>
      </c>
    </row>
    <row r="6515" spans="1:8" x14ac:dyDescent="0.2">
      <c r="A6515" s="167" t="s">
        <v>783</v>
      </c>
      <c r="B6515" s="163" t="s">
        <v>5614</v>
      </c>
      <c r="C6515" s="164" t="s">
        <v>5615</v>
      </c>
      <c r="D6515">
        <v>63</v>
      </c>
      <c r="E6515" s="4">
        <v>9121</v>
      </c>
      <c r="F6515">
        <f t="shared" si="203"/>
        <v>2</v>
      </c>
      <c r="G6515" s="6">
        <f t="shared" si="202"/>
        <v>1.195804741189294</v>
      </c>
      <c r="H6515" s="4">
        <f>E6515*G6515*Inputs!$B$4/SUMPRODUCT($E$5:$E$6785,$G$5:$G$6785)</f>
        <v>5038.0751283767077</v>
      </c>
    </row>
    <row r="6516" spans="1:8" x14ac:dyDescent="0.2">
      <c r="A6516" s="167" t="s">
        <v>783</v>
      </c>
      <c r="B6516" s="163" t="s">
        <v>5616</v>
      </c>
      <c r="C6516" s="164" t="s">
        <v>5617</v>
      </c>
      <c r="D6516">
        <v>74.400000000000006</v>
      </c>
      <c r="E6516" s="4">
        <v>10641</v>
      </c>
      <c r="F6516">
        <f t="shared" si="203"/>
        <v>3</v>
      </c>
      <c r="G6516" s="6">
        <f t="shared" si="202"/>
        <v>1.4299489790507947</v>
      </c>
      <c r="H6516" s="4">
        <f>E6516*G6516*Inputs!$B$4/SUMPRODUCT($E$5:$E$6785,$G$5:$G$6785)</f>
        <v>7028.5363933691415</v>
      </c>
    </row>
    <row r="6517" spans="1:8" x14ac:dyDescent="0.2">
      <c r="A6517" s="167" t="s">
        <v>783</v>
      </c>
      <c r="B6517" s="163" t="s">
        <v>5618</v>
      </c>
      <c r="C6517" s="164" t="s">
        <v>5619</v>
      </c>
      <c r="D6517">
        <v>70</v>
      </c>
      <c r="E6517" s="4">
        <v>7093</v>
      </c>
      <c r="F6517">
        <f t="shared" si="203"/>
        <v>2</v>
      </c>
      <c r="G6517" s="6">
        <f t="shared" si="202"/>
        <v>1.195804741189294</v>
      </c>
      <c r="H6517" s="4">
        <f>E6517*G6517*Inputs!$B$4/SUMPRODUCT($E$5:$E$6785,$G$5:$G$6785)</f>
        <v>3917.8891443455746</v>
      </c>
    </row>
    <row r="6518" spans="1:8" x14ac:dyDescent="0.2">
      <c r="A6518" s="167" t="s">
        <v>783</v>
      </c>
      <c r="B6518" s="163" t="s">
        <v>5620</v>
      </c>
      <c r="C6518" s="164" t="s">
        <v>5621</v>
      </c>
      <c r="D6518">
        <v>80.599999999999994</v>
      </c>
      <c r="E6518" s="4">
        <v>8936</v>
      </c>
      <c r="F6518">
        <f t="shared" si="203"/>
        <v>3</v>
      </c>
      <c r="G6518" s="6">
        <f t="shared" si="202"/>
        <v>1.4299489790507947</v>
      </c>
      <c r="H6518" s="4">
        <f>E6518*G6518*Inputs!$B$4/SUMPRODUCT($E$5:$E$6785,$G$5:$G$6785)</f>
        <v>5902.3589146834547</v>
      </c>
    </row>
    <row r="6519" spans="1:8" x14ac:dyDescent="0.2">
      <c r="A6519" s="167" t="s">
        <v>783</v>
      </c>
      <c r="B6519" s="163" t="s">
        <v>5622</v>
      </c>
      <c r="C6519" s="164" t="s">
        <v>5623</v>
      </c>
      <c r="D6519">
        <v>76.099999999999994</v>
      </c>
      <c r="E6519" s="4">
        <v>9025</v>
      </c>
      <c r="F6519">
        <f t="shared" si="203"/>
        <v>3</v>
      </c>
      <c r="G6519" s="6">
        <f t="shared" si="202"/>
        <v>1.4299489790507947</v>
      </c>
      <c r="H6519" s="4">
        <f>E6519*G6519*Inputs!$B$4/SUMPRODUCT($E$5:$E$6785,$G$5:$G$6785)</f>
        <v>5961.1447185561974</v>
      </c>
    </row>
    <row r="6520" spans="1:8" x14ac:dyDescent="0.2">
      <c r="A6520" s="167" t="s">
        <v>783</v>
      </c>
      <c r="B6520" s="163" t="s">
        <v>5624</v>
      </c>
      <c r="C6520" s="164" t="s">
        <v>5625</v>
      </c>
      <c r="D6520">
        <v>91.2</v>
      </c>
      <c r="E6520" s="4">
        <v>8807</v>
      </c>
      <c r="F6520">
        <f t="shared" si="203"/>
        <v>4</v>
      </c>
      <c r="G6520" s="6">
        <f t="shared" si="202"/>
        <v>1.7099397688077311</v>
      </c>
      <c r="H6520" s="4">
        <f>E6520*G6520*Inputs!$B$4/SUMPRODUCT($E$5:$E$6785,$G$5:$G$6785)</f>
        <v>6956.178569377701</v>
      </c>
    </row>
    <row r="6521" spans="1:8" x14ac:dyDescent="0.2">
      <c r="A6521" s="167" t="s">
        <v>783</v>
      </c>
      <c r="B6521" s="163" t="s">
        <v>5626</v>
      </c>
      <c r="C6521" s="164" t="s">
        <v>10011</v>
      </c>
      <c r="D6521">
        <v>70.2</v>
      </c>
      <c r="E6521" s="4">
        <v>7352</v>
      </c>
      <c r="F6521">
        <f t="shared" si="203"/>
        <v>2</v>
      </c>
      <c r="G6521" s="6">
        <f t="shared" si="202"/>
        <v>1.195804741189294</v>
      </c>
      <c r="H6521" s="4">
        <f>E6521*G6521*Inputs!$B$4/SUMPRODUCT($E$5:$E$6785,$G$5:$G$6785)</f>
        <v>4060.9503720891948</v>
      </c>
    </row>
    <row r="6522" spans="1:8" x14ac:dyDescent="0.2">
      <c r="A6522" s="167" t="s">
        <v>783</v>
      </c>
      <c r="B6522" s="163" t="s">
        <v>10012</v>
      </c>
      <c r="C6522" s="164" t="s">
        <v>10013</v>
      </c>
      <c r="D6522">
        <v>82.4</v>
      </c>
      <c r="E6522" s="4">
        <v>9115</v>
      </c>
      <c r="F6522">
        <f t="shared" si="203"/>
        <v>3</v>
      </c>
      <c r="G6522" s="6">
        <f t="shared" si="202"/>
        <v>1.4299489790507947</v>
      </c>
      <c r="H6522" s="4">
        <f>E6522*G6522*Inputs!$B$4/SUMPRODUCT($E$5:$E$6785,$G$5:$G$6785)</f>
        <v>6020.5910370791953</v>
      </c>
    </row>
    <row r="6523" spans="1:8" x14ac:dyDescent="0.2">
      <c r="A6523" s="167" t="s">
        <v>783</v>
      </c>
      <c r="B6523" s="163" t="s">
        <v>10014</v>
      </c>
      <c r="C6523" s="164" t="s">
        <v>10015</v>
      </c>
      <c r="D6523">
        <v>84.2</v>
      </c>
      <c r="E6523" s="4">
        <v>7870</v>
      </c>
      <c r="F6523">
        <f t="shared" si="203"/>
        <v>3</v>
      </c>
      <c r="G6523" s="6">
        <f t="shared" ref="G6523:G6586" si="204">VLOOKUP(F6523,$L$5:$M$15,2,0)</f>
        <v>1.4299489790507947</v>
      </c>
      <c r="H6523" s="4">
        <f>E6523*G6523*Inputs!$B$4/SUMPRODUCT($E$5:$E$6785,$G$5:$G$6785)</f>
        <v>5198.2502975110547</v>
      </c>
    </row>
    <row r="6524" spans="1:8" x14ac:dyDescent="0.2">
      <c r="A6524" s="167" t="s">
        <v>783</v>
      </c>
      <c r="B6524" s="163" t="s">
        <v>10016</v>
      </c>
      <c r="C6524" s="164" t="s">
        <v>10017</v>
      </c>
      <c r="D6524">
        <v>59.8</v>
      </c>
      <c r="E6524" s="4">
        <v>8530</v>
      </c>
      <c r="F6524">
        <f t="shared" ref="F6524:F6587" si="205">VLOOKUP(D6524,$K$5:$L$15,2)</f>
        <v>1</v>
      </c>
      <c r="G6524" s="6">
        <f t="shared" si="204"/>
        <v>1</v>
      </c>
      <c r="H6524" s="4">
        <f>E6524*G6524*Inputs!$B$4/SUMPRODUCT($E$5:$E$6785,$G$5:$G$6785)</f>
        <v>3940.1335636602248</v>
      </c>
    </row>
    <row r="6525" spans="1:8" x14ac:dyDescent="0.2">
      <c r="A6525" s="167" t="s">
        <v>783</v>
      </c>
      <c r="B6525" s="163" t="s">
        <v>10018</v>
      </c>
      <c r="C6525" s="164" t="s">
        <v>10019</v>
      </c>
      <c r="D6525">
        <v>75.099999999999994</v>
      </c>
      <c r="E6525" s="4">
        <v>7531</v>
      </c>
      <c r="F6525">
        <f t="shared" si="205"/>
        <v>3</v>
      </c>
      <c r="G6525" s="6">
        <f t="shared" si="204"/>
        <v>1.4299489790507947</v>
      </c>
      <c r="H6525" s="4">
        <f>E6525*G6525*Inputs!$B$4/SUMPRODUCT($E$5:$E$6785,$G$5:$G$6785)</f>
        <v>4974.3358310744288</v>
      </c>
    </row>
    <row r="6526" spans="1:8" x14ac:dyDescent="0.2">
      <c r="A6526" s="167" t="s">
        <v>783</v>
      </c>
      <c r="B6526" s="163" t="s">
        <v>10020</v>
      </c>
      <c r="C6526" s="164" t="s">
        <v>10021</v>
      </c>
      <c r="D6526">
        <v>65.8</v>
      </c>
      <c r="E6526" s="4">
        <v>5522</v>
      </c>
      <c r="F6526">
        <f t="shared" si="205"/>
        <v>2</v>
      </c>
      <c r="G6526" s="6">
        <f t="shared" si="204"/>
        <v>1.195804741189294</v>
      </c>
      <c r="H6526" s="4">
        <f>E6526*G6526*Inputs!$B$4/SUMPRODUCT($E$5:$E$6785,$G$5:$G$6785)</f>
        <v>3050.1316586883208</v>
      </c>
    </row>
    <row r="6527" spans="1:8" x14ac:dyDescent="0.2">
      <c r="A6527" s="167" t="s">
        <v>783</v>
      </c>
      <c r="B6527" s="163" t="s">
        <v>10022</v>
      </c>
      <c r="C6527" s="164" t="s">
        <v>10023</v>
      </c>
      <c r="D6527">
        <v>77.8</v>
      </c>
      <c r="E6527" s="4">
        <v>11428</v>
      </c>
      <c r="F6527">
        <f t="shared" si="205"/>
        <v>3</v>
      </c>
      <c r="G6527" s="6">
        <f t="shared" si="204"/>
        <v>1.4299489790507947</v>
      </c>
      <c r="H6527" s="4">
        <f>E6527*G6527*Inputs!$B$4/SUMPRODUCT($E$5:$E$6785,$G$5:$G$6785)</f>
        <v>7548.3614231202464</v>
      </c>
    </row>
    <row r="6528" spans="1:8" x14ac:dyDescent="0.2">
      <c r="A6528" s="167" t="s">
        <v>783</v>
      </c>
      <c r="B6528" s="163" t="s">
        <v>10024</v>
      </c>
      <c r="C6528" s="164" t="s">
        <v>10025</v>
      </c>
      <c r="D6528">
        <v>90.7</v>
      </c>
      <c r="E6528" s="4">
        <v>5756</v>
      </c>
      <c r="F6528">
        <f t="shared" si="205"/>
        <v>4</v>
      </c>
      <c r="G6528" s="6">
        <f t="shared" si="204"/>
        <v>1.7099397688077311</v>
      </c>
      <c r="H6528" s="4">
        <f>E6528*G6528*Inputs!$B$4/SUMPRODUCT($E$5:$E$6785,$G$5:$G$6785)</f>
        <v>4546.3567441056039</v>
      </c>
    </row>
    <row r="6529" spans="1:8" x14ac:dyDescent="0.2">
      <c r="A6529" s="167" t="s">
        <v>783</v>
      </c>
      <c r="B6529" s="163" t="s">
        <v>10026</v>
      </c>
      <c r="C6529" s="164" t="s">
        <v>10027</v>
      </c>
      <c r="D6529">
        <v>90.6</v>
      </c>
      <c r="E6529" s="4">
        <v>12550</v>
      </c>
      <c r="F6529">
        <f t="shared" si="205"/>
        <v>4</v>
      </c>
      <c r="G6529" s="6">
        <f t="shared" si="204"/>
        <v>1.7099397688077311</v>
      </c>
      <c r="H6529" s="4">
        <f>E6529*G6529*Inputs!$B$4/SUMPRODUCT($E$5:$E$6785,$G$5:$G$6785)</f>
        <v>9912.5742075269845</v>
      </c>
    </row>
    <row r="6530" spans="1:8" x14ac:dyDescent="0.2">
      <c r="A6530" s="167" t="s">
        <v>783</v>
      </c>
      <c r="B6530" s="163" t="s">
        <v>10028</v>
      </c>
      <c r="C6530" s="164" t="s">
        <v>10029</v>
      </c>
      <c r="D6530">
        <v>82.8</v>
      </c>
      <c r="E6530" s="4">
        <v>8285</v>
      </c>
      <c r="F6530">
        <f t="shared" si="205"/>
        <v>3</v>
      </c>
      <c r="G6530" s="6">
        <f t="shared" si="204"/>
        <v>1.4299489790507947</v>
      </c>
      <c r="H6530" s="4">
        <f>E6530*G6530*Inputs!$B$4/SUMPRODUCT($E$5:$E$6785,$G$5:$G$6785)</f>
        <v>5472.3638773671028</v>
      </c>
    </row>
    <row r="6531" spans="1:8" x14ac:dyDescent="0.2">
      <c r="A6531" s="167" t="s">
        <v>783</v>
      </c>
      <c r="B6531" s="163" t="s">
        <v>10030</v>
      </c>
      <c r="C6531" s="164" t="s">
        <v>10031</v>
      </c>
      <c r="D6531">
        <v>89.3</v>
      </c>
      <c r="E6531" s="4">
        <v>9051</v>
      </c>
      <c r="F6531">
        <f t="shared" si="205"/>
        <v>4</v>
      </c>
      <c r="G6531" s="6">
        <f t="shared" si="204"/>
        <v>1.7099397688077311</v>
      </c>
      <c r="H6531" s="4">
        <f>E6531*G6531*Inputs!$B$4/SUMPRODUCT($E$5:$E$6785,$G$5:$G$6785)</f>
        <v>7148.9011276754363</v>
      </c>
    </row>
    <row r="6532" spans="1:8" x14ac:dyDescent="0.2">
      <c r="A6532" s="167" t="s">
        <v>783</v>
      </c>
      <c r="B6532" s="163" t="s">
        <v>10032</v>
      </c>
      <c r="C6532" s="164" t="s">
        <v>10033</v>
      </c>
      <c r="D6532">
        <v>117.4</v>
      </c>
      <c r="E6532" s="4">
        <v>11151</v>
      </c>
      <c r="F6532">
        <f t="shared" si="205"/>
        <v>6</v>
      </c>
      <c r="G6532" s="6">
        <f t="shared" si="204"/>
        <v>2.4451266266449672</v>
      </c>
      <c r="H6532" s="4">
        <f>E6532*G6532*Inputs!$B$4/SUMPRODUCT($E$5:$E$6785,$G$5:$G$6785)</f>
        <v>12594.388432393907</v>
      </c>
    </row>
    <row r="6533" spans="1:8" x14ac:dyDescent="0.2">
      <c r="A6533" s="167" t="s">
        <v>783</v>
      </c>
      <c r="B6533" s="163" t="s">
        <v>10034</v>
      </c>
      <c r="C6533" s="164" t="s">
        <v>10035</v>
      </c>
      <c r="D6533">
        <v>100</v>
      </c>
      <c r="E6533" s="4">
        <v>11013</v>
      </c>
      <c r="F6533">
        <f t="shared" si="205"/>
        <v>5</v>
      </c>
      <c r="G6533" s="6">
        <f t="shared" si="204"/>
        <v>2.0447540826884101</v>
      </c>
      <c r="H6533" s="4">
        <f>E6533*G6533*Inputs!$B$4/SUMPRODUCT($E$5:$E$6785,$G$5:$G$6785)</f>
        <v>10401.803276838087</v>
      </c>
    </row>
    <row r="6534" spans="1:8" x14ac:dyDescent="0.2">
      <c r="A6534" s="167" t="s">
        <v>783</v>
      </c>
      <c r="B6534" s="163" t="s">
        <v>6320</v>
      </c>
      <c r="C6534" s="164" t="s">
        <v>6321</v>
      </c>
      <c r="D6534">
        <v>92.7</v>
      </c>
      <c r="E6534" s="4">
        <v>10803</v>
      </c>
      <c r="F6534">
        <f t="shared" si="205"/>
        <v>4</v>
      </c>
      <c r="G6534" s="6">
        <f t="shared" si="204"/>
        <v>1.7099397688077311</v>
      </c>
      <c r="H6534" s="4">
        <f>E6534*G6534*Inputs!$B$4/SUMPRODUCT($E$5:$E$6785,$G$5:$G$6785)</f>
        <v>8532.7122839772128</v>
      </c>
    </row>
    <row r="6535" spans="1:8" x14ac:dyDescent="0.2">
      <c r="A6535" s="167" t="s">
        <v>783</v>
      </c>
      <c r="B6535" s="163" t="s">
        <v>6322</v>
      </c>
      <c r="C6535" s="164" t="s">
        <v>6323</v>
      </c>
      <c r="D6535">
        <v>118.1</v>
      </c>
      <c r="E6535" s="4">
        <v>10400</v>
      </c>
      <c r="F6535">
        <f t="shared" si="205"/>
        <v>6</v>
      </c>
      <c r="G6535" s="6">
        <f t="shared" si="204"/>
        <v>2.4451266266449672</v>
      </c>
      <c r="H6535" s="4">
        <f>E6535*G6535*Inputs!$B$4/SUMPRODUCT($E$5:$E$6785,$G$5:$G$6785)</f>
        <v>11746.178790861506</v>
      </c>
    </row>
    <row r="6536" spans="1:8" x14ac:dyDescent="0.2">
      <c r="A6536" s="167" t="s">
        <v>783</v>
      </c>
      <c r="B6536" s="163" t="s">
        <v>6324</v>
      </c>
      <c r="C6536" s="164" t="s">
        <v>6325</v>
      </c>
      <c r="D6536">
        <v>70.3</v>
      </c>
      <c r="E6536" s="4">
        <v>8909</v>
      </c>
      <c r="F6536">
        <f t="shared" si="205"/>
        <v>2</v>
      </c>
      <c r="G6536" s="6">
        <f t="shared" si="204"/>
        <v>1.195804741189294</v>
      </c>
      <c r="H6536" s="4">
        <f>E6536*G6536*Inputs!$B$4/SUMPRODUCT($E$5:$E$6785,$G$5:$G$6785)</f>
        <v>4920.9748184089567</v>
      </c>
    </row>
    <row r="6537" spans="1:8" x14ac:dyDescent="0.2">
      <c r="A6537" s="167" t="s">
        <v>783</v>
      </c>
      <c r="B6537" s="163" t="s">
        <v>6326</v>
      </c>
      <c r="C6537" s="164" t="s">
        <v>6327</v>
      </c>
      <c r="D6537">
        <v>88.4</v>
      </c>
      <c r="E6537" s="4">
        <v>9957</v>
      </c>
      <c r="F6537">
        <f t="shared" si="205"/>
        <v>4</v>
      </c>
      <c r="G6537" s="6">
        <f t="shared" si="204"/>
        <v>1.7099397688077311</v>
      </c>
      <c r="H6537" s="4">
        <f>E6537*G6537*Inputs!$B$4/SUMPRODUCT($E$5:$E$6785,$G$5:$G$6785)</f>
        <v>7864.5021023383406</v>
      </c>
    </row>
    <row r="6538" spans="1:8" x14ac:dyDescent="0.2">
      <c r="A6538" s="167" t="s">
        <v>6330</v>
      </c>
      <c r="B6538" s="163" t="s">
        <v>6328</v>
      </c>
      <c r="C6538" s="164" t="s">
        <v>6329</v>
      </c>
      <c r="D6538">
        <v>81.400000000000006</v>
      </c>
      <c r="E6538" s="4">
        <v>8678</v>
      </c>
      <c r="F6538">
        <f t="shared" si="205"/>
        <v>3</v>
      </c>
      <c r="G6538" s="6">
        <f t="shared" si="204"/>
        <v>1.4299489790507947</v>
      </c>
      <c r="H6538" s="4">
        <f>E6538*G6538*Inputs!$B$4/SUMPRODUCT($E$5:$E$6785,$G$5:$G$6785)</f>
        <v>5731.9461349175272</v>
      </c>
    </row>
    <row r="6539" spans="1:8" x14ac:dyDescent="0.2">
      <c r="A6539" s="167" t="s">
        <v>6330</v>
      </c>
      <c r="B6539" s="163" t="s">
        <v>6331</v>
      </c>
      <c r="C6539" s="164" t="s">
        <v>13050</v>
      </c>
      <c r="D6539">
        <v>66.400000000000006</v>
      </c>
      <c r="E6539" s="4">
        <v>6699</v>
      </c>
      <c r="F6539">
        <f t="shared" si="205"/>
        <v>2</v>
      </c>
      <c r="G6539" s="6">
        <f t="shared" si="204"/>
        <v>1.195804741189294</v>
      </c>
      <c r="H6539" s="4">
        <f>E6539*G6539*Inputs!$B$4/SUMPRODUCT($E$5:$E$6785,$G$5:$G$6785)</f>
        <v>3700.2593229904137</v>
      </c>
    </row>
    <row r="6540" spans="1:8" x14ac:dyDescent="0.2">
      <c r="A6540" s="167" t="s">
        <v>6330</v>
      </c>
      <c r="B6540" s="163" t="s">
        <v>13051</v>
      </c>
      <c r="C6540" s="164" t="s">
        <v>13052</v>
      </c>
      <c r="D6540">
        <v>91.8</v>
      </c>
      <c r="E6540" s="4">
        <v>7273</v>
      </c>
      <c r="F6540">
        <f t="shared" si="205"/>
        <v>4</v>
      </c>
      <c r="G6540" s="6">
        <f t="shared" si="204"/>
        <v>1.7099397688077311</v>
      </c>
      <c r="H6540" s="4">
        <f>E6540*G6540*Inputs!$B$4/SUMPRODUCT($E$5:$E$6785,$G$5:$G$6785)</f>
        <v>5744.5539610632468</v>
      </c>
    </row>
    <row r="6541" spans="1:8" x14ac:dyDescent="0.2">
      <c r="A6541" s="167" t="s">
        <v>6330</v>
      </c>
      <c r="B6541" s="163" t="s">
        <v>13053</v>
      </c>
      <c r="C6541" s="164" t="s">
        <v>13054</v>
      </c>
      <c r="D6541">
        <v>127.4</v>
      </c>
      <c r="E6541" s="4">
        <v>10202</v>
      </c>
      <c r="F6541">
        <f t="shared" si="205"/>
        <v>7</v>
      </c>
      <c r="G6541" s="6">
        <f t="shared" si="204"/>
        <v>2.9238940129502371</v>
      </c>
      <c r="H6541" s="4">
        <f>E6541*G6541*Inputs!$B$4/SUMPRODUCT($E$5:$E$6785,$G$5:$G$6785)</f>
        <v>13778.719463467791</v>
      </c>
    </row>
    <row r="6542" spans="1:8" x14ac:dyDescent="0.2">
      <c r="A6542" s="167" t="s">
        <v>6330</v>
      </c>
      <c r="B6542" s="163" t="s">
        <v>13055</v>
      </c>
      <c r="C6542" s="164" t="s">
        <v>13056</v>
      </c>
      <c r="D6542">
        <v>86.6</v>
      </c>
      <c r="E6542" s="4">
        <v>8349</v>
      </c>
      <c r="F6542">
        <f t="shared" si="205"/>
        <v>3</v>
      </c>
      <c r="G6542" s="6">
        <f t="shared" si="204"/>
        <v>1.4299489790507947</v>
      </c>
      <c r="H6542" s="4">
        <f>E6542*G6542*Inputs!$B$4/SUMPRODUCT($E$5:$E$6785,$G$5:$G$6785)</f>
        <v>5514.6368149834552</v>
      </c>
    </row>
    <row r="6543" spans="1:8" x14ac:dyDescent="0.2">
      <c r="A6543" s="167" t="s">
        <v>6330</v>
      </c>
      <c r="B6543" s="163" t="s">
        <v>13057</v>
      </c>
      <c r="C6543" s="164" t="s">
        <v>13058</v>
      </c>
      <c r="D6543">
        <v>96.7</v>
      </c>
      <c r="E6543" s="4">
        <v>7204</v>
      </c>
      <c r="F6543">
        <f t="shared" si="205"/>
        <v>4</v>
      </c>
      <c r="G6543" s="6">
        <f t="shared" si="204"/>
        <v>1.7099397688077311</v>
      </c>
      <c r="H6543" s="4">
        <f>E6543*G6543*Inputs!$B$4/SUMPRODUCT($E$5:$E$6785,$G$5:$G$6785)</f>
        <v>5690.0545490856084</v>
      </c>
    </row>
    <row r="6544" spans="1:8" x14ac:dyDescent="0.2">
      <c r="A6544" s="167" t="s">
        <v>6330</v>
      </c>
      <c r="B6544" s="163" t="s">
        <v>13059</v>
      </c>
      <c r="C6544" s="164" t="s">
        <v>13060</v>
      </c>
      <c r="D6544">
        <v>106.3</v>
      </c>
      <c r="E6544" s="4">
        <v>5748</v>
      </c>
      <c r="F6544">
        <f t="shared" si="205"/>
        <v>5</v>
      </c>
      <c r="G6544" s="6">
        <f t="shared" si="204"/>
        <v>2.0447540826884101</v>
      </c>
      <c r="H6544" s="4">
        <f>E6544*G6544*Inputs!$B$4/SUMPRODUCT($E$5:$E$6785,$G$5:$G$6785)</f>
        <v>5428.9989317411537</v>
      </c>
    </row>
    <row r="6545" spans="1:8" x14ac:dyDescent="0.2">
      <c r="A6545" s="167" t="s">
        <v>6330</v>
      </c>
      <c r="B6545" s="163" t="s">
        <v>13061</v>
      </c>
      <c r="C6545" s="164" t="s">
        <v>13062</v>
      </c>
      <c r="D6545">
        <v>94.8</v>
      </c>
      <c r="E6545" s="4">
        <v>7477</v>
      </c>
      <c r="F6545">
        <f t="shared" si="205"/>
        <v>4</v>
      </c>
      <c r="G6545" s="6">
        <f t="shared" si="204"/>
        <v>1.7099397688077311</v>
      </c>
      <c r="H6545" s="4">
        <f>E6545*G6545*Inputs!$B$4/SUMPRODUCT($E$5:$E$6785,$G$5:$G$6785)</f>
        <v>5905.6826573449607</v>
      </c>
    </row>
    <row r="6546" spans="1:8" x14ac:dyDescent="0.2">
      <c r="A6546" s="167" t="s">
        <v>6330</v>
      </c>
      <c r="B6546" s="163" t="s">
        <v>13063</v>
      </c>
      <c r="C6546" s="164" t="s">
        <v>13064</v>
      </c>
      <c r="D6546">
        <v>61.4</v>
      </c>
      <c r="E6546" s="4">
        <v>5939</v>
      </c>
      <c r="F6546">
        <f t="shared" si="205"/>
        <v>1</v>
      </c>
      <c r="G6546" s="6">
        <f t="shared" si="204"/>
        <v>1</v>
      </c>
      <c r="H6546" s="4">
        <f>E6546*G6546*Inputs!$B$4/SUMPRODUCT($E$5:$E$6785,$G$5:$G$6785)</f>
        <v>2743.3122197629632</v>
      </c>
    </row>
    <row r="6547" spans="1:8" x14ac:dyDescent="0.2">
      <c r="A6547" s="167" t="s">
        <v>6330</v>
      </c>
      <c r="B6547" s="163" t="s">
        <v>13065</v>
      </c>
      <c r="C6547" s="164" t="s">
        <v>13066</v>
      </c>
      <c r="D6547">
        <v>89.9</v>
      </c>
      <c r="E6547" s="4">
        <v>5710</v>
      </c>
      <c r="F6547">
        <f t="shared" si="205"/>
        <v>4</v>
      </c>
      <c r="G6547" s="6">
        <f t="shared" si="204"/>
        <v>1.7099397688077311</v>
      </c>
      <c r="H6547" s="4">
        <f>E6547*G6547*Inputs!$B$4/SUMPRODUCT($E$5:$E$6785,$G$5:$G$6785)</f>
        <v>4510.0238027871774</v>
      </c>
    </row>
    <row r="6548" spans="1:8" x14ac:dyDescent="0.2">
      <c r="A6548" s="167" t="s">
        <v>6330</v>
      </c>
      <c r="B6548" s="163" t="s">
        <v>13067</v>
      </c>
      <c r="C6548" s="164" t="s">
        <v>13068</v>
      </c>
      <c r="D6548">
        <v>69.900000000000006</v>
      </c>
      <c r="E6548" s="4">
        <v>10170</v>
      </c>
      <c r="F6548">
        <f t="shared" si="205"/>
        <v>2</v>
      </c>
      <c r="G6548" s="6">
        <f t="shared" si="204"/>
        <v>1.195804741189294</v>
      </c>
      <c r="H6548" s="4">
        <f>E6548*G6548*Inputs!$B$4/SUMPRODUCT($E$5:$E$6785,$G$5:$G$6785)</f>
        <v>5617.5007187360061</v>
      </c>
    </row>
    <row r="6549" spans="1:8" x14ac:dyDescent="0.2">
      <c r="A6549" s="167" t="s">
        <v>6330</v>
      </c>
      <c r="B6549" s="163" t="s">
        <v>13069</v>
      </c>
      <c r="C6549" s="164" t="s">
        <v>13070</v>
      </c>
      <c r="D6549">
        <v>115.4</v>
      </c>
      <c r="E6549" s="4">
        <v>8101</v>
      </c>
      <c r="F6549">
        <f t="shared" si="205"/>
        <v>6</v>
      </c>
      <c r="G6549" s="6">
        <f t="shared" si="204"/>
        <v>2.4451266266449672</v>
      </c>
      <c r="H6549" s="4">
        <f>E6549*G6549*Inputs!$B$4/SUMPRODUCT($E$5:$E$6785,$G$5:$G$6785)</f>
        <v>9149.5956139201026</v>
      </c>
    </row>
    <row r="6550" spans="1:8" x14ac:dyDescent="0.2">
      <c r="A6550" s="167" t="s">
        <v>6330</v>
      </c>
      <c r="B6550" s="163" t="s">
        <v>13071</v>
      </c>
      <c r="C6550" s="164" t="s">
        <v>13072</v>
      </c>
      <c r="D6550">
        <v>85.9</v>
      </c>
      <c r="E6550" s="4">
        <v>9739</v>
      </c>
      <c r="F6550">
        <f t="shared" si="205"/>
        <v>3</v>
      </c>
      <c r="G6550" s="6">
        <f t="shared" si="204"/>
        <v>1.4299489790507947</v>
      </c>
      <c r="H6550" s="4">
        <f>E6550*G6550*Inputs!$B$4/SUMPRODUCT($E$5:$E$6785,$G$5:$G$6785)</f>
        <v>6432.7521788386484</v>
      </c>
    </row>
    <row r="6551" spans="1:8" x14ac:dyDescent="0.2">
      <c r="A6551" s="167" t="s">
        <v>6330</v>
      </c>
      <c r="B6551" s="163" t="s">
        <v>9265</v>
      </c>
      <c r="C6551" s="164" t="s">
        <v>9266</v>
      </c>
      <c r="D6551">
        <v>97.2</v>
      </c>
      <c r="E6551" s="4">
        <v>5979</v>
      </c>
      <c r="F6551">
        <f t="shared" si="205"/>
        <v>4</v>
      </c>
      <c r="G6551" s="6">
        <f t="shared" si="204"/>
        <v>1.7099397688077311</v>
      </c>
      <c r="H6551" s="4">
        <f>E6551*G6551*Inputs!$B$4/SUMPRODUCT($E$5:$E$6785,$G$5:$G$6785)</f>
        <v>4722.4925248449272</v>
      </c>
    </row>
    <row r="6552" spans="1:8" x14ac:dyDescent="0.2">
      <c r="A6552" s="167" t="s">
        <v>6330</v>
      </c>
      <c r="B6552" s="163" t="s">
        <v>9267</v>
      </c>
      <c r="C6552" s="164" t="s">
        <v>9268</v>
      </c>
      <c r="D6552">
        <v>82.9</v>
      </c>
      <c r="E6552" s="4">
        <v>9546</v>
      </c>
      <c r="F6552">
        <f t="shared" si="205"/>
        <v>3</v>
      </c>
      <c r="G6552" s="6">
        <f t="shared" si="204"/>
        <v>1.4299489790507947</v>
      </c>
      <c r="H6552" s="4">
        <f>E6552*G6552*Inputs!$B$4/SUMPRODUCT($E$5:$E$6785,$G$5:$G$6785)</f>
        <v>6305.2728513393304</v>
      </c>
    </row>
    <row r="6553" spans="1:8" x14ac:dyDescent="0.2">
      <c r="A6553" s="167" t="s">
        <v>6330</v>
      </c>
      <c r="B6553" s="163" t="s">
        <v>9269</v>
      </c>
      <c r="C6553" s="164" t="s">
        <v>9270</v>
      </c>
      <c r="D6553">
        <v>69.599999999999994</v>
      </c>
      <c r="E6553" s="4">
        <v>5983</v>
      </c>
      <c r="F6553">
        <f t="shared" si="205"/>
        <v>2</v>
      </c>
      <c r="G6553" s="6">
        <f t="shared" si="204"/>
        <v>1.195804741189294</v>
      </c>
      <c r="H6553" s="4">
        <f>E6553*G6553*Inputs!$B$4/SUMPRODUCT($E$5:$E$6785,$G$5:$G$6785)</f>
        <v>3304.7695968729131</v>
      </c>
    </row>
    <row r="6554" spans="1:8" x14ac:dyDescent="0.2">
      <c r="A6554" s="167" t="s">
        <v>6330</v>
      </c>
      <c r="B6554" s="163" t="s">
        <v>9271</v>
      </c>
      <c r="C6554" s="164" t="s">
        <v>9272</v>
      </c>
      <c r="D6554">
        <v>77.7</v>
      </c>
      <c r="E6554" s="4">
        <v>9556</v>
      </c>
      <c r="F6554">
        <f t="shared" si="205"/>
        <v>3</v>
      </c>
      <c r="G6554" s="6">
        <f t="shared" si="204"/>
        <v>1.4299489790507947</v>
      </c>
      <c r="H6554" s="4">
        <f>E6554*G6554*Inputs!$B$4/SUMPRODUCT($E$5:$E$6785,$G$5:$G$6785)</f>
        <v>6311.8779978418861</v>
      </c>
    </row>
    <row r="6555" spans="1:8" x14ac:dyDescent="0.2">
      <c r="A6555" s="167" t="s">
        <v>6330</v>
      </c>
      <c r="B6555" s="163" t="s">
        <v>9273</v>
      </c>
      <c r="C6555" s="164" t="s">
        <v>9274</v>
      </c>
      <c r="D6555">
        <v>69.599999999999994</v>
      </c>
      <c r="E6555" s="4">
        <v>7713</v>
      </c>
      <c r="F6555">
        <f t="shared" si="205"/>
        <v>2</v>
      </c>
      <c r="G6555" s="6">
        <f t="shared" si="204"/>
        <v>1.195804741189294</v>
      </c>
      <c r="H6555" s="4">
        <f>E6555*G6555*Inputs!$B$4/SUMPRODUCT($E$5:$E$6785,$G$5:$G$6785)</f>
        <v>4260.35231500598</v>
      </c>
    </row>
    <row r="6556" spans="1:8" x14ac:dyDescent="0.2">
      <c r="A6556" s="167" t="s">
        <v>6330</v>
      </c>
      <c r="B6556" s="163" t="s">
        <v>9275</v>
      </c>
      <c r="C6556" s="164" t="s">
        <v>9276</v>
      </c>
      <c r="D6556">
        <v>178.3</v>
      </c>
      <c r="E6556" s="4">
        <v>6567</v>
      </c>
      <c r="F6556">
        <f t="shared" si="205"/>
        <v>10</v>
      </c>
      <c r="G6556" s="6">
        <f t="shared" si="204"/>
        <v>4.9996826525224378</v>
      </c>
      <c r="H6556" s="4">
        <f>E6556*G6556*Inputs!$B$4/SUMPRODUCT($E$5:$E$6785,$G$5:$G$6785)</f>
        <v>15166.011048317296</v>
      </c>
    </row>
    <row r="6557" spans="1:8" x14ac:dyDescent="0.2">
      <c r="A6557" s="167" t="s">
        <v>6330</v>
      </c>
      <c r="B6557" s="163" t="s">
        <v>9277</v>
      </c>
      <c r="C6557" s="164" t="s">
        <v>9278</v>
      </c>
      <c r="D6557">
        <v>84.3</v>
      </c>
      <c r="E6557" s="4">
        <v>7376</v>
      </c>
      <c r="F6557">
        <f t="shared" si="205"/>
        <v>3</v>
      </c>
      <c r="G6557" s="6">
        <f t="shared" si="204"/>
        <v>1.4299489790507947</v>
      </c>
      <c r="H6557" s="4">
        <f>E6557*G6557*Inputs!$B$4/SUMPRODUCT($E$5:$E$6785,$G$5:$G$6785)</f>
        <v>4871.9560602848214</v>
      </c>
    </row>
    <row r="6558" spans="1:8" x14ac:dyDescent="0.2">
      <c r="A6558" s="167" t="s">
        <v>6330</v>
      </c>
      <c r="B6558" s="163" t="s">
        <v>9279</v>
      </c>
      <c r="C6558" s="164" t="s">
        <v>9280</v>
      </c>
      <c r="D6558">
        <v>79.8</v>
      </c>
      <c r="E6558" s="4">
        <v>6910</v>
      </c>
      <c r="F6558">
        <f t="shared" si="205"/>
        <v>3</v>
      </c>
      <c r="G6558" s="6">
        <f t="shared" si="204"/>
        <v>1.4299489790507947</v>
      </c>
      <c r="H6558" s="4">
        <f>E6558*G6558*Inputs!$B$4/SUMPRODUCT($E$5:$E$6785,$G$5:$G$6785)</f>
        <v>4564.1562332657413</v>
      </c>
    </row>
    <row r="6559" spans="1:8" x14ac:dyDescent="0.2">
      <c r="A6559" s="167" t="s">
        <v>6330</v>
      </c>
      <c r="B6559" s="163" t="s">
        <v>9281</v>
      </c>
      <c r="C6559" s="164" t="s">
        <v>9282</v>
      </c>
      <c r="D6559">
        <v>132.1</v>
      </c>
      <c r="E6559" s="4">
        <v>7682</v>
      </c>
      <c r="F6559">
        <f t="shared" si="205"/>
        <v>7</v>
      </c>
      <c r="G6559" s="6">
        <f t="shared" si="204"/>
        <v>2.9238940129502371</v>
      </c>
      <c r="H6559" s="4">
        <f>E6559*G6559*Inputs!$B$4/SUMPRODUCT($E$5:$E$6785,$G$5:$G$6785)</f>
        <v>10375.232593448298</v>
      </c>
    </row>
    <row r="6560" spans="1:8" x14ac:dyDescent="0.2">
      <c r="A6560" s="167" t="s">
        <v>6330</v>
      </c>
      <c r="B6560" s="163" t="s">
        <v>9283</v>
      </c>
      <c r="C6560" s="164" t="s">
        <v>9284</v>
      </c>
      <c r="D6560">
        <v>82.7</v>
      </c>
      <c r="E6560" s="4">
        <v>8459</v>
      </c>
      <c r="F6560">
        <f t="shared" si="205"/>
        <v>3</v>
      </c>
      <c r="G6560" s="6">
        <f t="shared" si="204"/>
        <v>1.4299489790507947</v>
      </c>
      <c r="H6560" s="4">
        <f>E6560*G6560*Inputs!$B$4/SUMPRODUCT($E$5:$E$6785,$G$5:$G$6785)</f>
        <v>5587.2934265115655</v>
      </c>
    </row>
    <row r="6561" spans="1:8" x14ac:dyDescent="0.2">
      <c r="A6561" s="167" t="s">
        <v>6330</v>
      </c>
      <c r="B6561" s="163" t="s">
        <v>9285</v>
      </c>
      <c r="C6561" s="164" t="s">
        <v>9286</v>
      </c>
      <c r="D6561">
        <v>118.8</v>
      </c>
      <c r="E6561" s="4">
        <v>7229</v>
      </c>
      <c r="F6561">
        <f t="shared" si="205"/>
        <v>6</v>
      </c>
      <c r="G6561" s="6">
        <f t="shared" si="204"/>
        <v>2.4451266266449672</v>
      </c>
      <c r="H6561" s="4">
        <f>E6561*G6561*Inputs!$B$4/SUMPRODUCT($E$5:$E$6785,$G$5:$G$6785)</f>
        <v>8164.7236999170982</v>
      </c>
    </row>
    <row r="6562" spans="1:8" x14ac:dyDescent="0.2">
      <c r="A6562" s="167" t="s">
        <v>6330</v>
      </c>
      <c r="B6562" s="163" t="s">
        <v>9287</v>
      </c>
      <c r="C6562" s="164" t="s">
        <v>9288</v>
      </c>
      <c r="D6562">
        <v>159.5</v>
      </c>
      <c r="E6562" s="4">
        <v>10455</v>
      </c>
      <c r="F6562">
        <f t="shared" si="205"/>
        <v>9</v>
      </c>
      <c r="G6562" s="6">
        <f t="shared" si="204"/>
        <v>4.1810192586709229</v>
      </c>
      <c r="H6562" s="4">
        <f>E6562*G6562*Inputs!$B$4/SUMPRODUCT($E$5:$E$6785,$G$5:$G$6785)</f>
        <v>20191.478361744143</v>
      </c>
    </row>
    <row r="6563" spans="1:8" x14ac:dyDescent="0.2">
      <c r="A6563" s="167" t="s">
        <v>6330</v>
      </c>
      <c r="B6563" s="163" t="s">
        <v>9289</v>
      </c>
      <c r="C6563" s="164" t="s">
        <v>9290</v>
      </c>
      <c r="D6563">
        <v>65.3</v>
      </c>
      <c r="E6563" s="4">
        <v>8144</v>
      </c>
      <c r="F6563">
        <f t="shared" si="205"/>
        <v>2</v>
      </c>
      <c r="G6563" s="6">
        <f t="shared" si="204"/>
        <v>1.195804741189294</v>
      </c>
      <c r="H6563" s="4">
        <f>E6563*G6563*Inputs!$B$4/SUMPRODUCT($E$5:$E$6785,$G$5:$G$6785)</f>
        <v>4498.4194546102299</v>
      </c>
    </row>
    <row r="6564" spans="1:8" x14ac:dyDescent="0.2">
      <c r="A6564" s="167" t="s">
        <v>6330</v>
      </c>
      <c r="B6564" s="163" t="s">
        <v>9291</v>
      </c>
      <c r="C6564" s="164" t="s">
        <v>9292</v>
      </c>
      <c r="D6564">
        <v>76.2</v>
      </c>
      <c r="E6564" s="4">
        <v>9303</v>
      </c>
      <c r="F6564">
        <f t="shared" si="205"/>
        <v>3</v>
      </c>
      <c r="G6564" s="6">
        <f t="shared" si="204"/>
        <v>1.4299489790507947</v>
      </c>
      <c r="H6564" s="4">
        <f>E6564*G6564*Inputs!$B$4/SUMPRODUCT($E$5:$E$6785,$G$5:$G$6785)</f>
        <v>6144.7677913272364</v>
      </c>
    </row>
    <row r="6565" spans="1:8" x14ac:dyDescent="0.2">
      <c r="A6565" s="167" t="s">
        <v>6330</v>
      </c>
      <c r="B6565" s="163" t="s">
        <v>9293</v>
      </c>
      <c r="C6565" s="164" t="s">
        <v>9294</v>
      </c>
      <c r="D6565">
        <v>104.4</v>
      </c>
      <c r="E6565" s="4">
        <v>6796</v>
      </c>
      <c r="F6565">
        <f t="shared" si="205"/>
        <v>5</v>
      </c>
      <c r="G6565" s="6">
        <f t="shared" si="204"/>
        <v>2.0447540826884101</v>
      </c>
      <c r="H6565" s="4">
        <f>E6565*G6565*Inputs!$B$4/SUMPRODUCT($E$5:$E$6785,$G$5:$G$6785)</f>
        <v>6418.8372895116354</v>
      </c>
    </row>
    <row r="6566" spans="1:8" x14ac:dyDescent="0.2">
      <c r="A6566" s="167" t="s">
        <v>6330</v>
      </c>
      <c r="B6566" s="163" t="s">
        <v>9295</v>
      </c>
      <c r="C6566" s="164" t="s">
        <v>9296</v>
      </c>
      <c r="D6566">
        <v>68.400000000000006</v>
      </c>
      <c r="E6566" s="4">
        <v>5701</v>
      </c>
      <c r="F6566">
        <f t="shared" si="205"/>
        <v>2</v>
      </c>
      <c r="G6566" s="6">
        <f t="shared" si="204"/>
        <v>1.195804741189294</v>
      </c>
      <c r="H6566" s="4">
        <f>E6566*G6566*Inputs!$B$4/SUMPRODUCT($E$5:$E$6785,$G$5:$G$6785)</f>
        <v>3149.0040902176966</v>
      </c>
    </row>
    <row r="6567" spans="1:8" x14ac:dyDescent="0.2">
      <c r="A6567" s="167" t="s">
        <v>6330</v>
      </c>
      <c r="B6567" s="163" t="s">
        <v>9297</v>
      </c>
      <c r="C6567" s="164" t="s">
        <v>9298</v>
      </c>
      <c r="D6567">
        <v>64.400000000000006</v>
      </c>
      <c r="E6567" s="4">
        <v>5652</v>
      </c>
      <c r="F6567">
        <f t="shared" si="205"/>
        <v>2</v>
      </c>
      <c r="G6567" s="6">
        <f t="shared" si="204"/>
        <v>1.195804741189294</v>
      </c>
      <c r="H6567" s="4">
        <f>E6567*G6567*Inputs!$B$4/SUMPRODUCT($E$5:$E$6785,$G$5:$G$6785)</f>
        <v>3121.9384525364708</v>
      </c>
    </row>
    <row r="6568" spans="1:8" x14ac:dyDescent="0.2">
      <c r="A6568" s="167" t="s">
        <v>6330</v>
      </c>
      <c r="B6568" s="163" t="s">
        <v>9299</v>
      </c>
      <c r="C6568" s="164" t="s">
        <v>9300</v>
      </c>
      <c r="D6568">
        <v>80</v>
      </c>
      <c r="E6568" s="4">
        <v>7037</v>
      </c>
      <c r="F6568">
        <f t="shared" si="205"/>
        <v>3</v>
      </c>
      <c r="G6568" s="6">
        <f t="shared" si="204"/>
        <v>1.4299489790507947</v>
      </c>
      <c r="H6568" s="4">
        <f>E6568*G6568*Inputs!$B$4/SUMPRODUCT($E$5:$E$6785,$G$5:$G$6785)</f>
        <v>4648.0415938481947</v>
      </c>
    </row>
    <row r="6569" spans="1:8" x14ac:dyDescent="0.2">
      <c r="A6569" s="167" t="s">
        <v>6330</v>
      </c>
      <c r="B6569" s="163" t="s">
        <v>9301</v>
      </c>
      <c r="C6569" s="164" t="s">
        <v>9302</v>
      </c>
      <c r="D6569">
        <v>71.5</v>
      </c>
      <c r="E6569" s="4">
        <v>8171</v>
      </c>
      <c r="F6569">
        <f t="shared" si="205"/>
        <v>2</v>
      </c>
      <c r="G6569" s="6">
        <f t="shared" si="204"/>
        <v>1.195804741189294</v>
      </c>
      <c r="H6569" s="4">
        <f>E6569*G6569*Inputs!$B$4/SUMPRODUCT($E$5:$E$6785,$G$5:$G$6785)</f>
        <v>4513.3331733325376</v>
      </c>
    </row>
    <row r="6570" spans="1:8" x14ac:dyDescent="0.2">
      <c r="A6570" s="167" t="s">
        <v>6330</v>
      </c>
      <c r="B6570" s="163" t="s">
        <v>9303</v>
      </c>
      <c r="C6570" s="164" t="s">
        <v>13023</v>
      </c>
      <c r="D6570">
        <v>72</v>
      </c>
      <c r="E6570" s="4">
        <v>7529</v>
      </c>
      <c r="F6570">
        <f t="shared" si="205"/>
        <v>2</v>
      </c>
      <c r="G6570" s="6">
        <f t="shared" si="204"/>
        <v>1.195804741189294</v>
      </c>
      <c r="H6570" s="4">
        <f>E6570*G6570*Inputs!$B$4/SUMPRODUCT($E$5:$E$6785,$G$5:$G$6785)</f>
        <v>4158.7180837132146</v>
      </c>
    </row>
    <row r="6571" spans="1:8" x14ac:dyDescent="0.2">
      <c r="A6571" s="167" t="s">
        <v>6330</v>
      </c>
      <c r="B6571" s="163" t="s">
        <v>13024</v>
      </c>
      <c r="C6571" s="164" t="s">
        <v>13025</v>
      </c>
      <c r="D6571">
        <v>58.4</v>
      </c>
      <c r="E6571" s="4">
        <v>7675</v>
      </c>
      <c r="F6571">
        <f t="shared" si="205"/>
        <v>1</v>
      </c>
      <c r="G6571" s="6">
        <f t="shared" si="204"/>
        <v>1</v>
      </c>
      <c r="H6571" s="4">
        <f>E6571*G6571*Inputs!$B$4/SUMPRODUCT($E$5:$E$6785,$G$5:$G$6785)</f>
        <v>3545.1963776192529</v>
      </c>
    </row>
    <row r="6572" spans="1:8" x14ac:dyDescent="0.2">
      <c r="A6572" s="167" t="s">
        <v>6330</v>
      </c>
      <c r="B6572" s="163" t="s">
        <v>13026</v>
      </c>
      <c r="C6572" s="164" t="s">
        <v>13027</v>
      </c>
      <c r="D6572">
        <v>113</v>
      </c>
      <c r="E6572" s="4">
        <v>9932</v>
      </c>
      <c r="F6572">
        <f t="shared" si="205"/>
        <v>6</v>
      </c>
      <c r="G6572" s="6">
        <f t="shared" si="204"/>
        <v>2.4451266266449672</v>
      </c>
      <c r="H6572" s="4">
        <f>E6572*G6572*Inputs!$B$4/SUMPRODUCT($E$5:$E$6785,$G$5:$G$6785)</f>
        <v>11217.600745272739</v>
      </c>
    </row>
    <row r="6573" spans="1:8" x14ac:dyDescent="0.2">
      <c r="A6573" s="167" t="s">
        <v>6330</v>
      </c>
      <c r="B6573" s="163" t="s">
        <v>13028</v>
      </c>
      <c r="C6573" s="164" t="s">
        <v>13029</v>
      </c>
      <c r="D6573">
        <v>69.7</v>
      </c>
      <c r="E6573" s="4">
        <v>8360</v>
      </c>
      <c r="F6573">
        <f t="shared" si="205"/>
        <v>2</v>
      </c>
      <c r="G6573" s="6">
        <f t="shared" si="204"/>
        <v>1.195804741189294</v>
      </c>
      <c r="H6573" s="4">
        <f>E6573*G6573*Inputs!$B$4/SUMPRODUCT($E$5:$E$6785,$G$5:$G$6785)</f>
        <v>4617.7292043886937</v>
      </c>
    </row>
    <row r="6574" spans="1:8" x14ac:dyDescent="0.2">
      <c r="A6574" s="167" t="s">
        <v>6330</v>
      </c>
      <c r="B6574" s="163" t="s">
        <v>13030</v>
      </c>
      <c r="C6574" s="164" t="s">
        <v>13031</v>
      </c>
      <c r="D6574">
        <v>78.5</v>
      </c>
      <c r="E6574" s="4">
        <v>7960</v>
      </c>
      <c r="F6574">
        <f t="shared" si="205"/>
        <v>3</v>
      </c>
      <c r="G6574" s="6">
        <f t="shared" si="204"/>
        <v>1.4299489790507947</v>
      </c>
      <c r="H6574" s="4">
        <f>E6574*G6574*Inputs!$B$4/SUMPRODUCT($E$5:$E$6785,$G$5:$G$6785)</f>
        <v>5257.6966160340535</v>
      </c>
    </row>
    <row r="6575" spans="1:8" x14ac:dyDescent="0.2">
      <c r="A6575" s="167" t="s">
        <v>6330</v>
      </c>
      <c r="B6575" s="163" t="s">
        <v>13032</v>
      </c>
      <c r="C6575" s="164" t="s">
        <v>13033</v>
      </c>
      <c r="D6575">
        <v>59</v>
      </c>
      <c r="E6575" s="4">
        <v>7586</v>
      </c>
      <c r="F6575">
        <f t="shared" si="205"/>
        <v>1</v>
      </c>
      <c r="G6575" s="6">
        <f t="shared" si="204"/>
        <v>1</v>
      </c>
      <c r="H6575" s="4">
        <f>E6575*G6575*Inputs!$B$4/SUMPRODUCT($E$5:$E$6785,$G$5:$G$6785)</f>
        <v>3504.0859570839939</v>
      </c>
    </row>
    <row r="6576" spans="1:8" x14ac:dyDescent="0.2">
      <c r="A6576" s="167" t="s">
        <v>6330</v>
      </c>
      <c r="B6576" s="163" t="s">
        <v>13034</v>
      </c>
      <c r="C6576" s="164" t="s">
        <v>13035</v>
      </c>
      <c r="D6576">
        <v>93.3</v>
      </c>
      <c r="E6576" s="4">
        <v>9364</v>
      </c>
      <c r="F6576">
        <f t="shared" si="205"/>
        <v>4</v>
      </c>
      <c r="G6576" s="6">
        <f t="shared" si="204"/>
        <v>1.7099397688077311</v>
      </c>
      <c r="H6576" s="4">
        <f>E6576*G6576*Inputs!$B$4/SUMPRODUCT($E$5:$E$6785,$G$5:$G$6785)</f>
        <v>7396.1230979508109</v>
      </c>
    </row>
    <row r="6577" spans="1:8" x14ac:dyDescent="0.2">
      <c r="A6577" s="167" t="s">
        <v>6330</v>
      </c>
      <c r="B6577" s="163" t="s">
        <v>13036</v>
      </c>
      <c r="C6577" s="164" t="s">
        <v>13037</v>
      </c>
      <c r="D6577">
        <v>78.8</v>
      </c>
      <c r="E6577" s="4">
        <v>10619</v>
      </c>
      <c r="F6577">
        <f t="shared" si="205"/>
        <v>3</v>
      </c>
      <c r="G6577" s="6">
        <f t="shared" si="204"/>
        <v>1.4299489790507947</v>
      </c>
      <c r="H6577" s="4">
        <f>E6577*G6577*Inputs!$B$4/SUMPRODUCT($E$5:$E$6785,$G$5:$G$6785)</f>
        <v>7014.0050710635196</v>
      </c>
    </row>
    <row r="6578" spans="1:8" x14ac:dyDescent="0.2">
      <c r="A6578" s="167" t="s">
        <v>6330</v>
      </c>
      <c r="B6578" s="163" t="s">
        <v>13038</v>
      </c>
      <c r="C6578" s="164" t="s">
        <v>13039</v>
      </c>
      <c r="D6578">
        <v>102.1</v>
      </c>
      <c r="E6578" s="4">
        <v>11121</v>
      </c>
      <c r="F6578">
        <f t="shared" si="205"/>
        <v>5</v>
      </c>
      <c r="G6578" s="6">
        <f t="shared" si="204"/>
        <v>2.0447540826884101</v>
      </c>
      <c r="H6578" s="4">
        <f>E6578*G6578*Inputs!$B$4/SUMPRODUCT($E$5:$E$6785,$G$5:$G$6785)</f>
        <v>10503.809519814435</v>
      </c>
    </row>
    <row r="6579" spans="1:8" x14ac:dyDescent="0.2">
      <c r="A6579" s="167" t="s">
        <v>6330</v>
      </c>
      <c r="B6579" s="163" t="s">
        <v>13040</v>
      </c>
      <c r="C6579" s="164" t="s">
        <v>13041</v>
      </c>
      <c r="D6579">
        <v>102.9</v>
      </c>
      <c r="E6579" s="4">
        <v>8321</v>
      </c>
      <c r="F6579">
        <f t="shared" si="205"/>
        <v>5</v>
      </c>
      <c r="G6579" s="6">
        <f t="shared" si="204"/>
        <v>2.0447540826884101</v>
      </c>
      <c r="H6579" s="4">
        <f>E6579*G6579*Inputs!$B$4/SUMPRODUCT($E$5:$E$6785,$G$5:$G$6785)</f>
        <v>7859.2032204276511</v>
      </c>
    </row>
    <row r="6580" spans="1:8" x14ac:dyDescent="0.2">
      <c r="A6580" s="167" t="s">
        <v>6330</v>
      </c>
      <c r="B6580" s="163" t="s">
        <v>13042</v>
      </c>
      <c r="C6580" s="164" t="s">
        <v>13043</v>
      </c>
      <c r="D6580">
        <v>62</v>
      </c>
      <c r="E6580" s="4">
        <v>8323</v>
      </c>
      <c r="F6580">
        <f t="shared" si="205"/>
        <v>2</v>
      </c>
      <c r="G6580" s="6">
        <f t="shared" si="204"/>
        <v>1.195804741189294</v>
      </c>
      <c r="H6580" s="4">
        <f>E6580*G6580*Inputs!$B$4/SUMPRODUCT($E$5:$E$6785,$G$5:$G$6785)</f>
        <v>4597.2918861396047</v>
      </c>
    </row>
    <row r="6581" spans="1:8" x14ac:dyDescent="0.2">
      <c r="A6581" s="167" t="s">
        <v>6330</v>
      </c>
      <c r="B6581" s="163" t="s">
        <v>13044</v>
      </c>
      <c r="C6581" s="164" t="s">
        <v>13045</v>
      </c>
      <c r="D6581">
        <v>117.9</v>
      </c>
      <c r="E6581" s="4">
        <v>7949</v>
      </c>
      <c r="F6581">
        <f t="shared" si="205"/>
        <v>6</v>
      </c>
      <c r="G6581" s="6">
        <f t="shared" si="204"/>
        <v>2.4451266266449672</v>
      </c>
      <c r="H6581" s="4">
        <f>E6581*G6581*Inputs!$B$4/SUMPRODUCT($E$5:$E$6785,$G$5:$G$6785)</f>
        <v>8977.9206931305889</v>
      </c>
    </row>
    <row r="6582" spans="1:8" x14ac:dyDescent="0.2">
      <c r="A6582" s="167" t="s">
        <v>6330</v>
      </c>
      <c r="B6582" s="163" t="s">
        <v>13046</v>
      </c>
      <c r="C6582" s="164" t="s">
        <v>13047</v>
      </c>
      <c r="D6582">
        <v>81.900000000000006</v>
      </c>
      <c r="E6582" s="4">
        <v>8792</v>
      </c>
      <c r="F6582">
        <f t="shared" si="205"/>
        <v>3</v>
      </c>
      <c r="G6582" s="6">
        <f t="shared" si="204"/>
        <v>1.4299489790507947</v>
      </c>
      <c r="H6582" s="4">
        <f>E6582*G6582*Inputs!$B$4/SUMPRODUCT($E$5:$E$6785,$G$5:$G$6785)</f>
        <v>5807.2448050466592</v>
      </c>
    </row>
    <row r="6583" spans="1:8" x14ac:dyDescent="0.2">
      <c r="A6583" s="167" t="s">
        <v>6330</v>
      </c>
      <c r="B6583" s="163" t="s">
        <v>13048</v>
      </c>
      <c r="C6583" s="164" t="s">
        <v>13049</v>
      </c>
      <c r="D6583">
        <v>93.3</v>
      </c>
      <c r="E6583" s="4">
        <v>7962</v>
      </c>
      <c r="F6583">
        <f t="shared" si="205"/>
        <v>4</v>
      </c>
      <c r="G6583" s="6">
        <f t="shared" si="204"/>
        <v>1.7099397688077311</v>
      </c>
      <c r="H6583" s="4">
        <f>E6583*G6583*Inputs!$B$4/SUMPRODUCT($E$5:$E$6785,$G$5:$G$6785)</f>
        <v>6288.758234289231</v>
      </c>
    </row>
    <row r="6584" spans="1:8" x14ac:dyDescent="0.2">
      <c r="A6584" s="167" t="s">
        <v>6330</v>
      </c>
      <c r="B6584" s="163" t="s">
        <v>2259</v>
      </c>
      <c r="C6584" s="164" t="s">
        <v>2260</v>
      </c>
      <c r="D6584">
        <v>82.1</v>
      </c>
      <c r="E6584" s="4">
        <v>7875</v>
      </c>
      <c r="F6584">
        <f t="shared" si="205"/>
        <v>3</v>
      </c>
      <c r="G6584" s="6">
        <f t="shared" si="204"/>
        <v>1.4299489790507947</v>
      </c>
      <c r="H6584" s="4">
        <f>E6584*G6584*Inputs!$B$4/SUMPRODUCT($E$5:$E$6785,$G$5:$G$6785)</f>
        <v>5201.5528707623334</v>
      </c>
    </row>
    <row r="6585" spans="1:8" x14ac:dyDescent="0.2">
      <c r="A6585" s="167" t="s">
        <v>6330</v>
      </c>
      <c r="B6585" s="163" t="s">
        <v>2261</v>
      </c>
      <c r="C6585" s="164" t="s">
        <v>2262</v>
      </c>
      <c r="D6585">
        <v>111.4</v>
      </c>
      <c r="E6585" s="4">
        <v>8488</v>
      </c>
      <c r="F6585">
        <f t="shared" si="205"/>
        <v>5</v>
      </c>
      <c r="G6585" s="6">
        <f t="shared" si="204"/>
        <v>2.0447540826884101</v>
      </c>
      <c r="H6585" s="4">
        <f>E6585*G6585*Inputs!$B$4/SUMPRODUCT($E$5:$E$6785,$G$5:$G$6785)</f>
        <v>8016.9350961410773</v>
      </c>
    </row>
    <row r="6586" spans="1:8" x14ac:dyDescent="0.2">
      <c r="A6586" s="167" t="s">
        <v>6330</v>
      </c>
      <c r="B6586" s="163" t="s">
        <v>2263</v>
      </c>
      <c r="C6586" s="164" t="s">
        <v>2264</v>
      </c>
      <c r="D6586">
        <v>53.1</v>
      </c>
      <c r="E6586" s="4">
        <v>7966</v>
      </c>
      <c r="F6586">
        <f t="shared" si="205"/>
        <v>1</v>
      </c>
      <c r="G6586" s="6">
        <f t="shared" si="204"/>
        <v>1</v>
      </c>
      <c r="H6586" s="4">
        <f>E6586*G6586*Inputs!$B$4/SUMPRODUCT($E$5:$E$6785,$G$5:$G$6785)</f>
        <v>3679.6135953244257</v>
      </c>
    </row>
    <row r="6587" spans="1:8" x14ac:dyDescent="0.2">
      <c r="A6587" s="167" t="s">
        <v>6330</v>
      </c>
      <c r="B6587" s="163" t="s">
        <v>2265</v>
      </c>
      <c r="C6587" s="164" t="s">
        <v>2266</v>
      </c>
      <c r="D6587">
        <v>81.3</v>
      </c>
      <c r="E6587" s="4">
        <v>9189</v>
      </c>
      <c r="F6587">
        <f t="shared" si="205"/>
        <v>3</v>
      </c>
      <c r="G6587" s="6">
        <f t="shared" ref="G6587:G6650" si="206">VLOOKUP(F6587,$L$5:$M$15,2,0)</f>
        <v>1.4299489790507947</v>
      </c>
      <c r="H6587" s="4">
        <f>E6587*G6587*Inputs!$B$4/SUMPRODUCT($E$5:$E$6785,$G$5:$G$6785)</f>
        <v>6069.4691211981044</v>
      </c>
    </row>
    <row r="6588" spans="1:8" x14ac:dyDescent="0.2">
      <c r="A6588" s="167" t="s">
        <v>6330</v>
      </c>
      <c r="B6588" s="163" t="s">
        <v>2267</v>
      </c>
      <c r="C6588" s="164" t="s">
        <v>2268</v>
      </c>
      <c r="D6588">
        <v>111.9</v>
      </c>
      <c r="E6588" s="4">
        <v>7925</v>
      </c>
      <c r="F6588">
        <f t="shared" ref="F6588:F6651" si="207">VLOOKUP(D6588,$K$5:$L$15,2)</f>
        <v>6</v>
      </c>
      <c r="G6588" s="6">
        <f t="shared" si="206"/>
        <v>2.4451266266449672</v>
      </c>
      <c r="H6588" s="4">
        <f>E6588*G6588*Inputs!$B$4/SUMPRODUCT($E$5:$E$6785,$G$5:$G$6785)</f>
        <v>8950.8141266901384</v>
      </c>
    </row>
    <row r="6589" spans="1:8" x14ac:dyDescent="0.2">
      <c r="A6589" s="167" t="s">
        <v>6330</v>
      </c>
      <c r="B6589" s="163" t="s">
        <v>2269</v>
      </c>
      <c r="C6589" s="164" t="s">
        <v>2270</v>
      </c>
      <c r="D6589">
        <v>88.8</v>
      </c>
      <c r="E6589" s="4">
        <v>8087</v>
      </c>
      <c r="F6589">
        <f t="shared" si="207"/>
        <v>4</v>
      </c>
      <c r="G6589" s="6">
        <f t="shared" si="206"/>
        <v>1.7099397688077311</v>
      </c>
      <c r="H6589" s="4">
        <f>E6589*G6589*Inputs!$B$4/SUMPRODUCT($E$5:$E$6785,$G$5:$G$6785)</f>
        <v>6387.4890530892999</v>
      </c>
    </row>
    <row r="6590" spans="1:8" x14ac:dyDescent="0.2">
      <c r="A6590" s="167" t="s">
        <v>6330</v>
      </c>
      <c r="B6590" s="163" t="s">
        <v>2271</v>
      </c>
      <c r="C6590" s="164" t="s">
        <v>2272</v>
      </c>
      <c r="D6590">
        <v>93.9</v>
      </c>
      <c r="E6590" s="4">
        <v>8120</v>
      </c>
      <c r="F6590">
        <f t="shared" si="207"/>
        <v>4</v>
      </c>
      <c r="G6590" s="6">
        <f t="shared" si="206"/>
        <v>1.7099397688077311</v>
      </c>
      <c r="H6590" s="4">
        <f>E6590*G6590*Inputs!$B$4/SUMPRODUCT($E$5:$E$6785,$G$5:$G$6785)</f>
        <v>6413.5539892525194</v>
      </c>
    </row>
    <row r="6591" spans="1:8" x14ac:dyDescent="0.2">
      <c r="A6591" s="167" t="s">
        <v>6330</v>
      </c>
      <c r="B6591" s="163" t="s">
        <v>2273</v>
      </c>
      <c r="C6591" s="164" t="s">
        <v>2274</v>
      </c>
      <c r="D6591">
        <v>122.6</v>
      </c>
      <c r="E6591" s="4">
        <v>8565</v>
      </c>
      <c r="F6591">
        <f t="shared" si="207"/>
        <v>6</v>
      </c>
      <c r="G6591" s="6">
        <f t="shared" si="206"/>
        <v>2.4451266266449672</v>
      </c>
      <c r="H6591" s="4">
        <f>E6591*G6591*Inputs!$B$4/SUMPRODUCT($E$5:$E$6785,$G$5:$G$6785)</f>
        <v>9673.6558984354615</v>
      </c>
    </row>
    <row r="6592" spans="1:8" x14ac:dyDescent="0.2">
      <c r="A6592" s="167" t="s">
        <v>6330</v>
      </c>
      <c r="B6592" s="163" t="s">
        <v>2275</v>
      </c>
      <c r="C6592" s="164" t="s">
        <v>2276</v>
      </c>
      <c r="D6592">
        <v>74.400000000000006</v>
      </c>
      <c r="E6592" s="4">
        <v>7603</v>
      </c>
      <c r="F6592">
        <f t="shared" si="207"/>
        <v>3</v>
      </c>
      <c r="G6592" s="6">
        <f t="shared" si="206"/>
        <v>1.4299489790507947</v>
      </c>
      <c r="H6592" s="4">
        <f>E6592*G6592*Inputs!$B$4/SUMPRODUCT($E$5:$E$6785,$G$5:$G$6785)</f>
        <v>5021.8928858928275</v>
      </c>
    </row>
    <row r="6593" spans="1:8" x14ac:dyDescent="0.2">
      <c r="A6593" s="167" t="s">
        <v>6330</v>
      </c>
      <c r="B6593" s="163" t="s">
        <v>2277</v>
      </c>
      <c r="C6593" s="164" t="s">
        <v>2278</v>
      </c>
      <c r="D6593">
        <v>59.4</v>
      </c>
      <c r="E6593" s="4">
        <v>11422</v>
      </c>
      <c r="F6593">
        <f t="shared" si="207"/>
        <v>1</v>
      </c>
      <c r="G6593" s="6">
        <f t="shared" si="206"/>
        <v>1</v>
      </c>
      <c r="H6593" s="4">
        <f>E6593*G6593*Inputs!$B$4/SUMPRODUCT($E$5:$E$6785,$G$5:$G$6785)</f>
        <v>5275.9912736374081</v>
      </c>
    </row>
    <row r="6594" spans="1:8" x14ac:dyDescent="0.2">
      <c r="A6594" s="167" t="s">
        <v>6330</v>
      </c>
      <c r="B6594" s="163" t="s">
        <v>2279</v>
      </c>
      <c r="C6594" s="164" t="s">
        <v>2280</v>
      </c>
      <c r="D6594">
        <v>69.5</v>
      </c>
      <c r="E6594" s="4">
        <v>8471</v>
      </c>
      <c r="F6594">
        <f t="shared" si="207"/>
        <v>2</v>
      </c>
      <c r="G6594" s="6">
        <f t="shared" si="206"/>
        <v>1.195804741189294</v>
      </c>
      <c r="H6594" s="4">
        <f>E6594*G6594*Inputs!$B$4/SUMPRODUCT($E$5:$E$6785,$G$5:$G$6785)</f>
        <v>4679.0411591359589</v>
      </c>
    </row>
    <row r="6595" spans="1:8" x14ac:dyDescent="0.2">
      <c r="A6595" s="167" t="s">
        <v>6330</v>
      </c>
      <c r="B6595" s="163" t="s">
        <v>2281</v>
      </c>
      <c r="C6595" s="164" t="s">
        <v>2282</v>
      </c>
      <c r="D6595">
        <v>97.9</v>
      </c>
      <c r="E6595" s="4">
        <v>7925</v>
      </c>
      <c r="F6595">
        <f t="shared" si="207"/>
        <v>4</v>
      </c>
      <c r="G6595" s="6">
        <f t="shared" si="206"/>
        <v>1.7099397688077311</v>
      </c>
      <c r="H6595" s="4">
        <f>E6595*G6595*Inputs!$B$4/SUMPRODUCT($E$5:$E$6785,$G$5:$G$6785)</f>
        <v>6259.5339119244099</v>
      </c>
    </row>
    <row r="6596" spans="1:8" x14ac:dyDescent="0.2">
      <c r="A6596" s="167" t="s">
        <v>6330</v>
      </c>
      <c r="B6596" s="163" t="s">
        <v>2283</v>
      </c>
      <c r="C6596" s="164" t="s">
        <v>2284</v>
      </c>
      <c r="D6596">
        <v>93.7</v>
      </c>
      <c r="E6596" s="4">
        <v>6335</v>
      </c>
      <c r="F6596">
        <f t="shared" si="207"/>
        <v>4</v>
      </c>
      <c r="G6596" s="6">
        <f t="shared" si="206"/>
        <v>1.7099397688077311</v>
      </c>
      <c r="H6596" s="4">
        <f>E6596*G6596*Inputs!$B$4/SUMPRODUCT($E$5:$E$6785,$G$5:$G$6785)</f>
        <v>5003.6778967875262</v>
      </c>
    </row>
    <row r="6597" spans="1:8" x14ac:dyDescent="0.2">
      <c r="A6597" s="167" t="s">
        <v>6330</v>
      </c>
      <c r="B6597" s="163" t="s">
        <v>2285</v>
      </c>
      <c r="C6597" s="164" t="s">
        <v>2286</v>
      </c>
      <c r="D6597">
        <v>91.7</v>
      </c>
      <c r="E6597" s="4">
        <v>10331</v>
      </c>
      <c r="F6597">
        <f t="shared" si="207"/>
        <v>4</v>
      </c>
      <c r="G6597" s="6">
        <f t="shared" si="206"/>
        <v>1.7099397688077311</v>
      </c>
      <c r="H6597" s="4">
        <f>E6597*G6597*Inputs!$B$4/SUMPRODUCT($E$5:$E$6785,$G$5:$G$6785)</f>
        <v>8159.9047121881486</v>
      </c>
    </row>
    <row r="6598" spans="1:8" x14ac:dyDescent="0.2">
      <c r="A6598" s="167" t="s">
        <v>6330</v>
      </c>
      <c r="B6598" s="163" t="s">
        <v>2287</v>
      </c>
      <c r="C6598" s="164" t="s">
        <v>2288</v>
      </c>
      <c r="D6598">
        <v>83</v>
      </c>
      <c r="E6598" s="4">
        <v>6557</v>
      </c>
      <c r="F6598">
        <f t="shared" si="207"/>
        <v>3</v>
      </c>
      <c r="G6598" s="6">
        <f t="shared" si="206"/>
        <v>1.4299489790507947</v>
      </c>
      <c r="H6598" s="4">
        <f>E6598*G6598*Inputs!$B$4/SUMPRODUCT($E$5:$E$6785,$G$5:$G$6785)</f>
        <v>4330.9945617255389</v>
      </c>
    </row>
    <row r="6599" spans="1:8" x14ac:dyDescent="0.2">
      <c r="A6599" s="167" t="s">
        <v>6330</v>
      </c>
      <c r="B6599" s="163" t="s">
        <v>2289</v>
      </c>
      <c r="C6599" s="164" t="s">
        <v>2290</v>
      </c>
      <c r="D6599">
        <v>57.5</v>
      </c>
      <c r="E6599" s="4">
        <v>8153</v>
      </c>
      <c r="F6599">
        <f t="shared" si="207"/>
        <v>1</v>
      </c>
      <c r="G6599" s="6">
        <f t="shared" si="206"/>
        <v>1</v>
      </c>
      <c r="H6599" s="4">
        <f>E6599*G6599*Inputs!$B$4/SUMPRODUCT($E$5:$E$6785,$G$5:$G$6785)</f>
        <v>3765.9916699322175</v>
      </c>
    </row>
    <row r="6600" spans="1:8" x14ac:dyDescent="0.2">
      <c r="A6600" s="167" t="s">
        <v>6330</v>
      </c>
      <c r="B6600" s="163" t="s">
        <v>2291</v>
      </c>
      <c r="C6600" s="164" t="s">
        <v>2292</v>
      </c>
      <c r="D6600">
        <v>71.2</v>
      </c>
      <c r="E6600" s="4">
        <v>8817</v>
      </c>
      <c r="F6600">
        <f t="shared" si="207"/>
        <v>2</v>
      </c>
      <c r="G6600" s="6">
        <f t="shared" si="206"/>
        <v>1.195804741189294</v>
      </c>
      <c r="H6600" s="4">
        <f>E6600*G6600*Inputs!$B$4/SUMPRODUCT($E$5:$E$6785,$G$5:$G$6785)</f>
        <v>4870.1577027625735</v>
      </c>
    </row>
    <row r="6601" spans="1:8" x14ac:dyDescent="0.2">
      <c r="A6601" s="167" t="s">
        <v>6330</v>
      </c>
      <c r="B6601" s="163" t="s">
        <v>2293</v>
      </c>
      <c r="C6601" s="164" t="s">
        <v>2294</v>
      </c>
      <c r="D6601">
        <v>71.099999999999994</v>
      </c>
      <c r="E6601" s="4">
        <v>9311</v>
      </c>
      <c r="F6601">
        <f t="shared" si="207"/>
        <v>2</v>
      </c>
      <c r="G6601" s="6">
        <f t="shared" si="206"/>
        <v>1.195804741189294</v>
      </c>
      <c r="H6601" s="4">
        <f>E6601*G6601*Inputs!$B$4/SUMPRODUCT($E$5:$E$6785,$G$5:$G$6785)</f>
        <v>5143.0235193855415</v>
      </c>
    </row>
    <row r="6602" spans="1:8" x14ac:dyDescent="0.2">
      <c r="A6602" s="167" t="s">
        <v>6330</v>
      </c>
      <c r="B6602" s="163" t="s">
        <v>2295</v>
      </c>
      <c r="C6602" s="164" t="s">
        <v>2296</v>
      </c>
      <c r="D6602">
        <v>77</v>
      </c>
      <c r="E6602" s="4">
        <v>5473</v>
      </c>
      <c r="F6602">
        <f t="shared" si="207"/>
        <v>3</v>
      </c>
      <c r="G6602" s="6">
        <f t="shared" si="206"/>
        <v>1.4299489790507947</v>
      </c>
      <c r="H6602" s="4">
        <f>E6602*G6602*Inputs!$B$4/SUMPRODUCT($E$5:$E$6785,$G$5:$G$6785)</f>
        <v>3614.9966808485392</v>
      </c>
    </row>
    <row r="6603" spans="1:8" x14ac:dyDescent="0.2">
      <c r="A6603" s="167" t="s">
        <v>6330</v>
      </c>
      <c r="B6603" s="163" t="s">
        <v>2297</v>
      </c>
      <c r="C6603" s="164" t="s">
        <v>2298</v>
      </c>
      <c r="D6603">
        <v>59.2</v>
      </c>
      <c r="E6603" s="4">
        <v>6907</v>
      </c>
      <c r="F6603">
        <f t="shared" si="207"/>
        <v>1</v>
      </c>
      <c r="G6603" s="6">
        <f t="shared" si="206"/>
        <v>1</v>
      </c>
      <c r="H6603" s="4">
        <f>E6603*G6603*Inputs!$B$4/SUMPRODUCT($E$5:$E$6785,$G$5:$G$6785)</f>
        <v>3190.44578243859</v>
      </c>
    </row>
    <row r="6604" spans="1:8" x14ac:dyDescent="0.2">
      <c r="A6604" s="167" t="s">
        <v>6330</v>
      </c>
      <c r="B6604" s="163" t="s">
        <v>2299</v>
      </c>
      <c r="C6604" s="164" t="s">
        <v>2300</v>
      </c>
      <c r="D6604">
        <v>95.2</v>
      </c>
      <c r="E6604" s="4">
        <v>8995</v>
      </c>
      <c r="F6604">
        <f t="shared" si="207"/>
        <v>4</v>
      </c>
      <c r="G6604" s="6">
        <f t="shared" si="206"/>
        <v>1.7099397688077311</v>
      </c>
      <c r="H6604" s="4">
        <f>E6604*G6604*Inputs!$B$4/SUMPRODUCT($E$5:$E$6785,$G$5:$G$6785)</f>
        <v>7104.6697208530059</v>
      </c>
    </row>
    <row r="6605" spans="1:8" x14ac:dyDescent="0.2">
      <c r="A6605" s="167" t="s">
        <v>6330</v>
      </c>
      <c r="B6605" s="163" t="s">
        <v>2301</v>
      </c>
      <c r="C6605" s="164" t="s">
        <v>2302</v>
      </c>
      <c r="D6605">
        <v>75.3</v>
      </c>
      <c r="E6605" s="4">
        <v>8124</v>
      </c>
      <c r="F6605">
        <f t="shared" si="207"/>
        <v>3</v>
      </c>
      <c r="G6605" s="6">
        <f t="shared" si="206"/>
        <v>1.4299489790507947</v>
      </c>
      <c r="H6605" s="4">
        <f>E6605*G6605*Inputs!$B$4/SUMPRODUCT($E$5:$E$6785,$G$5:$G$6785)</f>
        <v>5366.0210186759614</v>
      </c>
    </row>
    <row r="6606" spans="1:8" x14ac:dyDescent="0.2">
      <c r="A6606" s="167" t="s">
        <v>6330</v>
      </c>
      <c r="B6606" s="163" t="s">
        <v>2303</v>
      </c>
      <c r="C6606" s="164" t="s">
        <v>2304</v>
      </c>
      <c r="D6606">
        <v>63.1</v>
      </c>
      <c r="E6606" s="4">
        <v>7596</v>
      </c>
      <c r="F6606">
        <f t="shared" si="207"/>
        <v>2</v>
      </c>
      <c r="G6606" s="6">
        <f t="shared" si="206"/>
        <v>1.195804741189294</v>
      </c>
      <c r="H6606" s="4">
        <f>E6606*G6606*Inputs!$B$4/SUMPRODUCT($E$5:$E$6785,$G$5:$G$6785)</f>
        <v>4195.7262005426455</v>
      </c>
    </row>
    <row r="6607" spans="1:8" x14ac:dyDescent="0.2">
      <c r="A6607" s="167" t="s">
        <v>6330</v>
      </c>
      <c r="B6607" s="163" t="s">
        <v>2305</v>
      </c>
      <c r="C6607" s="164" t="s">
        <v>2306</v>
      </c>
      <c r="D6607">
        <v>69.2</v>
      </c>
      <c r="E6607" s="4">
        <v>8790</v>
      </c>
      <c r="F6607">
        <f t="shared" si="207"/>
        <v>2</v>
      </c>
      <c r="G6607" s="6">
        <f t="shared" si="206"/>
        <v>1.195804741189294</v>
      </c>
      <c r="H6607" s="4">
        <f>E6607*G6607*Inputs!$B$4/SUMPRODUCT($E$5:$E$6785,$G$5:$G$6785)</f>
        <v>4855.2439840402649</v>
      </c>
    </row>
    <row r="6608" spans="1:8" x14ac:dyDescent="0.2">
      <c r="A6608" s="167" t="s">
        <v>6330</v>
      </c>
      <c r="B6608" s="163" t="s">
        <v>2307</v>
      </c>
      <c r="C6608" s="164" t="s">
        <v>2308</v>
      </c>
      <c r="D6608">
        <v>91.6</v>
      </c>
      <c r="E6608" s="4">
        <v>11146</v>
      </c>
      <c r="F6608">
        <f t="shared" si="207"/>
        <v>4</v>
      </c>
      <c r="G6608" s="6">
        <f t="shared" si="206"/>
        <v>1.7099397688077311</v>
      </c>
      <c r="H6608" s="4">
        <f>E6608*G6608*Inputs!$B$4/SUMPRODUCT($E$5:$E$6785,$G$5:$G$6785)</f>
        <v>8803.629650764602</v>
      </c>
    </row>
    <row r="6609" spans="1:8" x14ac:dyDescent="0.2">
      <c r="A6609" s="167" t="s">
        <v>6330</v>
      </c>
      <c r="B6609" s="163" t="s">
        <v>2309</v>
      </c>
      <c r="C6609" s="164" t="s">
        <v>2310</v>
      </c>
      <c r="D6609">
        <v>85.2</v>
      </c>
      <c r="E6609" s="4">
        <v>6169</v>
      </c>
      <c r="F6609">
        <f t="shared" si="207"/>
        <v>3</v>
      </c>
      <c r="G6609" s="6">
        <f t="shared" si="206"/>
        <v>1.4299489790507947</v>
      </c>
      <c r="H6609" s="4">
        <f>E6609*G6609*Inputs!$B$4/SUMPRODUCT($E$5:$E$6785,$G$5:$G$6785)</f>
        <v>4074.7148774263919</v>
      </c>
    </row>
    <row r="6610" spans="1:8" x14ac:dyDescent="0.2">
      <c r="A6610" s="167" t="s">
        <v>6330</v>
      </c>
      <c r="B6610" s="163" t="s">
        <v>2311</v>
      </c>
      <c r="C6610" s="164" t="s">
        <v>2312</v>
      </c>
      <c r="D6610">
        <v>57</v>
      </c>
      <c r="E6610" s="4">
        <v>7865</v>
      </c>
      <c r="F6610">
        <f t="shared" si="207"/>
        <v>1</v>
      </c>
      <c r="G6610" s="6">
        <f t="shared" si="206"/>
        <v>1</v>
      </c>
      <c r="H6610" s="4">
        <f>E6610*G6610*Inputs!$B$4/SUMPRODUCT($E$5:$E$6785,$G$5:$G$6785)</f>
        <v>3632.9601967394688</v>
      </c>
    </row>
    <row r="6611" spans="1:8" x14ac:dyDescent="0.2">
      <c r="A6611" s="167" t="s">
        <v>6330</v>
      </c>
      <c r="B6611" s="163" t="s">
        <v>2313</v>
      </c>
      <c r="C6611" s="164" t="s">
        <v>2314</v>
      </c>
      <c r="D6611">
        <v>65.400000000000006</v>
      </c>
      <c r="E6611" s="4">
        <v>6991</v>
      </c>
      <c r="F6611">
        <f t="shared" si="207"/>
        <v>2</v>
      </c>
      <c r="G6611" s="6">
        <f t="shared" si="206"/>
        <v>1.195804741189294</v>
      </c>
      <c r="H6611" s="4">
        <f>E6611*G6611*Inputs!$B$4/SUMPRODUCT($E$5:$E$6785,$G$5:$G$6785)</f>
        <v>3861.5484291724115</v>
      </c>
    </row>
    <row r="6612" spans="1:8" x14ac:dyDescent="0.2">
      <c r="A6612" s="167" t="s">
        <v>6330</v>
      </c>
      <c r="B6612" s="163" t="s">
        <v>2315</v>
      </c>
      <c r="C6612" s="164" t="s">
        <v>2316</v>
      </c>
      <c r="D6612">
        <v>64.5</v>
      </c>
      <c r="E6612" s="4">
        <v>5594</v>
      </c>
      <c r="F6612">
        <f t="shared" si="207"/>
        <v>2</v>
      </c>
      <c r="G6612" s="6">
        <f t="shared" si="206"/>
        <v>1.195804741189294</v>
      </c>
      <c r="H6612" s="4">
        <f>E6612*G6612*Inputs!$B$4/SUMPRODUCT($E$5:$E$6785,$G$5:$G$6785)</f>
        <v>3089.9015752811429</v>
      </c>
    </row>
    <row r="6613" spans="1:8" x14ac:dyDescent="0.2">
      <c r="A6613" s="167" t="s">
        <v>6330</v>
      </c>
      <c r="B6613" s="163" t="s">
        <v>2317</v>
      </c>
      <c r="C6613" s="164" t="s">
        <v>2318</v>
      </c>
      <c r="D6613">
        <v>80.8</v>
      </c>
      <c r="E6613" s="4">
        <v>6774</v>
      </c>
      <c r="F6613">
        <f t="shared" si="207"/>
        <v>3</v>
      </c>
      <c r="G6613" s="6">
        <f t="shared" si="206"/>
        <v>1.4299489790507947</v>
      </c>
      <c r="H6613" s="4">
        <f>E6613*G6613*Inputs!$B$4/SUMPRODUCT($E$5:$E$6785,$G$5:$G$6785)</f>
        <v>4474.3262408309902</v>
      </c>
    </row>
    <row r="6614" spans="1:8" x14ac:dyDescent="0.2">
      <c r="A6614" s="167" t="s">
        <v>6330</v>
      </c>
      <c r="B6614" s="163" t="s">
        <v>2319</v>
      </c>
      <c r="C6614" s="164" t="s">
        <v>2320</v>
      </c>
      <c r="D6614">
        <v>80.8</v>
      </c>
      <c r="E6614" s="4">
        <v>6770</v>
      </c>
      <c r="F6614">
        <f t="shared" si="207"/>
        <v>3</v>
      </c>
      <c r="G6614" s="6">
        <f t="shared" si="206"/>
        <v>1.4299489790507947</v>
      </c>
      <c r="H6614" s="4">
        <f>E6614*G6614*Inputs!$B$4/SUMPRODUCT($E$5:$E$6785,$G$5:$G$6785)</f>
        <v>4471.6841822299675</v>
      </c>
    </row>
    <row r="6615" spans="1:8" x14ac:dyDescent="0.2">
      <c r="A6615" s="167" t="s">
        <v>6330</v>
      </c>
      <c r="B6615" s="163" t="s">
        <v>2321</v>
      </c>
      <c r="C6615" s="164" t="s">
        <v>2322</v>
      </c>
      <c r="D6615">
        <v>67.099999999999994</v>
      </c>
      <c r="E6615" s="4">
        <v>9679</v>
      </c>
      <c r="F6615">
        <f t="shared" si="207"/>
        <v>2</v>
      </c>
      <c r="G6615" s="6">
        <f t="shared" si="206"/>
        <v>1.195804741189294</v>
      </c>
      <c r="H6615" s="4">
        <f>E6615*G6615*Inputs!$B$4/SUMPRODUCT($E$5:$E$6785,$G$5:$G$6785)</f>
        <v>5346.2919819710733</v>
      </c>
    </row>
    <row r="6616" spans="1:8" x14ac:dyDescent="0.2">
      <c r="A6616" s="167" t="s">
        <v>6330</v>
      </c>
      <c r="B6616" s="163" t="s">
        <v>2323</v>
      </c>
      <c r="C6616" s="164" t="s">
        <v>2324</v>
      </c>
      <c r="D6616">
        <v>92.8</v>
      </c>
      <c r="E6616" s="4">
        <v>9390</v>
      </c>
      <c r="F6616">
        <f t="shared" si="207"/>
        <v>4</v>
      </c>
      <c r="G6616" s="6">
        <f t="shared" si="206"/>
        <v>1.7099397688077311</v>
      </c>
      <c r="H6616" s="4">
        <f>E6616*G6616*Inputs!$B$4/SUMPRODUCT($E$5:$E$6785,$G$5:$G$6785)</f>
        <v>7416.6591082612258</v>
      </c>
    </row>
    <row r="6617" spans="1:8" x14ac:dyDescent="0.2">
      <c r="A6617" s="167" t="s">
        <v>6330</v>
      </c>
      <c r="B6617" s="163" t="s">
        <v>2325</v>
      </c>
      <c r="C6617" s="164" t="s">
        <v>2326</v>
      </c>
      <c r="D6617">
        <v>86.5</v>
      </c>
      <c r="E6617" s="4">
        <v>6839</v>
      </c>
      <c r="F6617">
        <f t="shared" si="207"/>
        <v>3</v>
      </c>
      <c r="G6617" s="6">
        <f t="shared" si="206"/>
        <v>1.4299489790507947</v>
      </c>
      <c r="H6617" s="4">
        <f>E6617*G6617*Inputs!$B$4/SUMPRODUCT($E$5:$E$6785,$G$5:$G$6785)</f>
        <v>4517.2596930975997</v>
      </c>
    </row>
    <row r="6618" spans="1:8" x14ac:dyDescent="0.2">
      <c r="A6618" s="167" t="s">
        <v>6330</v>
      </c>
      <c r="B6618" s="163" t="s">
        <v>2327</v>
      </c>
      <c r="C6618" s="164" t="s">
        <v>2328</v>
      </c>
      <c r="D6618">
        <v>70.5</v>
      </c>
      <c r="E6618" s="4">
        <v>9477</v>
      </c>
      <c r="F6618">
        <f t="shared" si="207"/>
        <v>2</v>
      </c>
      <c r="G6618" s="6">
        <f t="shared" si="206"/>
        <v>1.195804741189294</v>
      </c>
      <c r="H6618" s="4">
        <f>E6618*G6618*Inputs!$B$4/SUMPRODUCT($E$5:$E$6785,$G$5:$G$6785)</f>
        <v>5234.7152715301027</v>
      </c>
    </row>
    <row r="6619" spans="1:8" x14ac:dyDescent="0.2">
      <c r="A6619" s="167" t="s">
        <v>6330</v>
      </c>
      <c r="B6619" s="163" t="s">
        <v>2329</v>
      </c>
      <c r="C6619" s="164" t="s">
        <v>2330</v>
      </c>
      <c r="D6619">
        <v>73.599999999999994</v>
      </c>
      <c r="E6619" s="4">
        <v>6800</v>
      </c>
      <c r="F6619">
        <f t="shared" si="207"/>
        <v>2</v>
      </c>
      <c r="G6619" s="6">
        <f t="shared" si="206"/>
        <v>1.195804741189294</v>
      </c>
      <c r="H6619" s="4">
        <f>E6619*G6619*Inputs!$B$4/SUMPRODUCT($E$5:$E$6785,$G$5:$G$6785)</f>
        <v>3756.047678210899</v>
      </c>
    </row>
    <row r="6620" spans="1:8" x14ac:dyDescent="0.2">
      <c r="A6620" s="167" t="s">
        <v>6330</v>
      </c>
      <c r="B6620" s="163" t="s">
        <v>2331</v>
      </c>
      <c r="C6620" s="164" t="s">
        <v>2332</v>
      </c>
      <c r="D6620">
        <v>74.3</v>
      </c>
      <c r="E6620" s="4">
        <v>7905</v>
      </c>
      <c r="F6620">
        <f t="shared" si="207"/>
        <v>3</v>
      </c>
      <c r="G6620" s="6">
        <f t="shared" si="206"/>
        <v>1.4299489790507947</v>
      </c>
      <c r="H6620" s="4">
        <f>E6620*G6620*Inputs!$B$4/SUMPRODUCT($E$5:$E$6785,$G$5:$G$6785)</f>
        <v>5221.3683102699997</v>
      </c>
    </row>
    <row r="6621" spans="1:8" x14ac:dyDescent="0.2">
      <c r="A6621" s="167" t="s">
        <v>6330</v>
      </c>
      <c r="B6621" s="163" t="s">
        <v>2333</v>
      </c>
      <c r="C6621" s="164" t="s">
        <v>2334</v>
      </c>
      <c r="D6621">
        <v>95.6</v>
      </c>
      <c r="E6621" s="4">
        <v>8834</v>
      </c>
      <c r="F6621">
        <f t="shared" si="207"/>
        <v>4</v>
      </c>
      <c r="G6621" s="6">
        <f t="shared" si="206"/>
        <v>1.7099397688077311</v>
      </c>
      <c r="H6621" s="4">
        <f>E6621*G6621*Inputs!$B$4/SUMPRODUCT($E$5:$E$6785,$G$5:$G$6785)</f>
        <v>6977.5044262385154</v>
      </c>
    </row>
    <row r="6622" spans="1:8" x14ac:dyDescent="0.2">
      <c r="A6622" s="167" t="s">
        <v>6330</v>
      </c>
      <c r="B6622" s="163" t="s">
        <v>2335</v>
      </c>
      <c r="C6622" s="164" t="s">
        <v>2336</v>
      </c>
      <c r="D6622">
        <v>57.3</v>
      </c>
      <c r="E6622" s="4">
        <v>6009</v>
      </c>
      <c r="F6622">
        <f t="shared" si="207"/>
        <v>1</v>
      </c>
      <c r="G6622" s="6">
        <f t="shared" si="206"/>
        <v>1</v>
      </c>
      <c r="H6622" s="4">
        <f>E6622*G6622*Inputs!$B$4/SUMPRODUCT($E$5:$E$6785,$G$5:$G$6785)</f>
        <v>2775.6462583862008</v>
      </c>
    </row>
    <row r="6623" spans="1:8" x14ac:dyDescent="0.2">
      <c r="A6623" s="167" t="s">
        <v>6330</v>
      </c>
      <c r="B6623" s="163" t="s">
        <v>2337</v>
      </c>
      <c r="C6623" s="164" t="s">
        <v>2338</v>
      </c>
      <c r="D6623">
        <v>84.6</v>
      </c>
      <c r="E6623" s="4">
        <v>7675</v>
      </c>
      <c r="F6623">
        <f t="shared" si="207"/>
        <v>3</v>
      </c>
      <c r="G6623" s="6">
        <f t="shared" si="206"/>
        <v>1.4299489790507947</v>
      </c>
      <c r="H6623" s="4">
        <f>E6623*G6623*Inputs!$B$4/SUMPRODUCT($E$5:$E$6785,$G$5:$G$6785)</f>
        <v>5069.4499407112262</v>
      </c>
    </row>
    <row r="6624" spans="1:8" x14ac:dyDescent="0.2">
      <c r="A6624" s="167" t="s">
        <v>6330</v>
      </c>
      <c r="B6624" s="163" t="s">
        <v>2339</v>
      </c>
      <c r="C6624" s="164" t="s">
        <v>2340</v>
      </c>
      <c r="D6624">
        <v>75.099999999999994</v>
      </c>
      <c r="E6624" s="4">
        <v>8539</v>
      </c>
      <c r="F6624">
        <f t="shared" si="207"/>
        <v>3</v>
      </c>
      <c r="G6624" s="6">
        <f t="shared" si="206"/>
        <v>1.4299489790507947</v>
      </c>
      <c r="H6624" s="4">
        <f>E6624*G6624*Inputs!$B$4/SUMPRODUCT($E$5:$E$6785,$G$5:$G$6785)</f>
        <v>5640.1345985320067</v>
      </c>
    </row>
    <row r="6625" spans="1:8" x14ac:dyDescent="0.2">
      <c r="A6625" s="167" t="s">
        <v>6330</v>
      </c>
      <c r="B6625" s="163" t="s">
        <v>2341</v>
      </c>
      <c r="C6625" s="164" t="s">
        <v>2342</v>
      </c>
      <c r="D6625">
        <v>59.4</v>
      </c>
      <c r="E6625" s="4">
        <v>7696</v>
      </c>
      <c r="F6625">
        <f t="shared" si="207"/>
        <v>1</v>
      </c>
      <c r="G6625" s="6">
        <f t="shared" si="206"/>
        <v>1</v>
      </c>
      <c r="H6625" s="4">
        <f>E6625*G6625*Inputs!$B$4/SUMPRODUCT($E$5:$E$6785,$G$5:$G$6785)</f>
        <v>3554.8965892062242</v>
      </c>
    </row>
    <row r="6626" spans="1:8" x14ac:dyDescent="0.2">
      <c r="A6626" s="167" t="s">
        <v>6330</v>
      </c>
      <c r="B6626" s="163" t="s">
        <v>2343</v>
      </c>
      <c r="C6626" s="164" t="s">
        <v>2344</v>
      </c>
      <c r="D6626">
        <v>104.5</v>
      </c>
      <c r="E6626" s="4">
        <v>7728</v>
      </c>
      <c r="F6626">
        <f t="shared" si="207"/>
        <v>5</v>
      </c>
      <c r="G6626" s="6">
        <f t="shared" si="206"/>
        <v>2.0447540826884101</v>
      </c>
      <c r="H6626" s="4">
        <f>E6626*G6626*Inputs!$B$4/SUMPRODUCT($E$5:$E$6785,$G$5:$G$6785)</f>
        <v>7299.1133863075229</v>
      </c>
    </row>
    <row r="6627" spans="1:8" x14ac:dyDescent="0.2">
      <c r="A6627" s="167" t="s">
        <v>6330</v>
      </c>
      <c r="B6627" s="163" t="s">
        <v>2345</v>
      </c>
      <c r="C6627" s="164" t="s">
        <v>2346</v>
      </c>
      <c r="D6627">
        <v>86</v>
      </c>
      <c r="E6627" s="4">
        <v>7807</v>
      </c>
      <c r="F6627">
        <f t="shared" si="207"/>
        <v>3</v>
      </c>
      <c r="G6627" s="6">
        <f t="shared" si="206"/>
        <v>1.4299489790507947</v>
      </c>
      <c r="H6627" s="4">
        <f>E6627*G6627*Inputs!$B$4/SUMPRODUCT($E$5:$E$6785,$G$5:$G$6785)</f>
        <v>5156.6378745449565</v>
      </c>
    </row>
    <row r="6628" spans="1:8" x14ac:dyDescent="0.2">
      <c r="A6628" s="167" t="s">
        <v>6330</v>
      </c>
      <c r="B6628" s="163" t="s">
        <v>2347</v>
      </c>
      <c r="C6628" s="164" t="s">
        <v>2348</v>
      </c>
      <c r="D6628">
        <v>61.4</v>
      </c>
      <c r="E6628" s="4">
        <v>7085</v>
      </c>
      <c r="F6628">
        <f t="shared" si="207"/>
        <v>1</v>
      </c>
      <c r="G6628" s="6">
        <f t="shared" si="206"/>
        <v>1</v>
      </c>
      <c r="H6628" s="4">
        <f>E6628*G6628*Inputs!$B$4/SUMPRODUCT($E$5:$E$6785,$G$5:$G$6785)</f>
        <v>3272.6666235091084</v>
      </c>
    </row>
    <row r="6629" spans="1:8" x14ac:dyDescent="0.2">
      <c r="A6629" s="167" t="s">
        <v>6330</v>
      </c>
      <c r="B6629" s="163" t="s">
        <v>2349</v>
      </c>
      <c r="C6629" s="164" t="s">
        <v>2350</v>
      </c>
      <c r="D6629">
        <v>92.7</v>
      </c>
      <c r="E6629" s="4">
        <v>7716</v>
      </c>
      <c r="F6629">
        <f t="shared" si="207"/>
        <v>4</v>
      </c>
      <c r="G6629" s="6">
        <f t="shared" si="206"/>
        <v>1.7099397688077311</v>
      </c>
      <c r="H6629" s="4">
        <f>E6629*G6629*Inputs!$B$4/SUMPRODUCT($E$5:$E$6785,$G$5:$G$6785)</f>
        <v>6094.455982890694</v>
      </c>
    </row>
    <row r="6630" spans="1:8" x14ac:dyDescent="0.2">
      <c r="A6630" s="167" t="s">
        <v>6330</v>
      </c>
      <c r="B6630" s="163" t="s">
        <v>2351</v>
      </c>
      <c r="C6630" s="164" t="s">
        <v>2352</v>
      </c>
      <c r="D6630">
        <v>114.6</v>
      </c>
      <c r="E6630" s="4">
        <v>7523</v>
      </c>
      <c r="F6630">
        <f t="shared" si="207"/>
        <v>6</v>
      </c>
      <c r="G6630" s="6">
        <f t="shared" si="206"/>
        <v>2.4451266266449672</v>
      </c>
      <c r="H6630" s="4">
        <f>E6630*G6630*Inputs!$B$4/SUMPRODUCT($E$5:$E$6785,$G$5:$G$6785)</f>
        <v>8496.7791388126061</v>
      </c>
    </row>
    <row r="6631" spans="1:8" x14ac:dyDescent="0.2">
      <c r="A6631" s="167" t="s">
        <v>6330</v>
      </c>
      <c r="B6631" s="163" t="s">
        <v>2353</v>
      </c>
      <c r="C6631" s="164" t="s">
        <v>2354</v>
      </c>
      <c r="D6631">
        <v>98.9</v>
      </c>
      <c r="E6631" s="4">
        <v>8540</v>
      </c>
      <c r="F6631">
        <f t="shared" si="207"/>
        <v>4</v>
      </c>
      <c r="G6631" s="6">
        <f t="shared" si="206"/>
        <v>1.7099397688077311</v>
      </c>
      <c r="H6631" s="4">
        <f>E6631*G6631*Inputs!$B$4/SUMPRODUCT($E$5:$E$6785,$G$5:$G$6785)</f>
        <v>6745.289540420752</v>
      </c>
    </row>
    <row r="6632" spans="1:8" x14ac:dyDescent="0.2">
      <c r="A6632" s="167" t="s">
        <v>6330</v>
      </c>
      <c r="B6632" s="163" t="s">
        <v>2355</v>
      </c>
      <c r="C6632" s="164" t="s">
        <v>2356</v>
      </c>
      <c r="D6632">
        <v>130.6</v>
      </c>
      <c r="E6632" s="4">
        <v>8523</v>
      </c>
      <c r="F6632">
        <f t="shared" si="207"/>
        <v>7</v>
      </c>
      <c r="G6632" s="6">
        <f t="shared" si="206"/>
        <v>2.9238940129502371</v>
      </c>
      <c r="H6632" s="4">
        <f>E6632*G6632*Inputs!$B$4/SUMPRODUCT($E$5:$E$6785,$G$5:$G$6785)</f>
        <v>11511.078806815915</v>
      </c>
    </row>
    <row r="6633" spans="1:8" x14ac:dyDescent="0.2">
      <c r="A6633" s="167" t="s">
        <v>6330</v>
      </c>
      <c r="B6633" s="163" t="s">
        <v>2357</v>
      </c>
      <c r="C6633" s="164" t="s">
        <v>2358</v>
      </c>
      <c r="D6633">
        <v>127.1</v>
      </c>
      <c r="E6633" s="4">
        <v>7768</v>
      </c>
      <c r="F6633">
        <f t="shared" si="207"/>
        <v>7</v>
      </c>
      <c r="G6633" s="6">
        <f t="shared" si="206"/>
        <v>2.9238940129502371</v>
      </c>
      <c r="H6633" s="4">
        <f>E6633*G6633*Inputs!$B$4/SUMPRODUCT($E$5:$E$6785,$G$5:$G$6785)</f>
        <v>10491.383335837852</v>
      </c>
    </row>
    <row r="6634" spans="1:8" x14ac:dyDescent="0.2">
      <c r="A6634" s="167" t="s">
        <v>6330</v>
      </c>
      <c r="B6634" s="163" t="s">
        <v>2359</v>
      </c>
      <c r="C6634" s="164" t="s">
        <v>2360</v>
      </c>
      <c r="D6634">
        <v>145.5</v>
      </c>
      <c r="E6634" s="4">
        <v>8170</v>
      </c>
      <c r="F6634">
        <f t="shared" si="207"/>
        <v>8</v>
      </c>
      <c r="G6634" s="6">
        <f t="shared" si="206"/>
        <v>3.4964063234208851</v>
      </c>
      <c r="H6634" s="4">
        <f>E6634*G6634*Inputs!$B$4/SUMPRODUCT($E$5:$E$6785,$G$5:$G$6785)</f>
        <v>13194.892801998076</v>
      </c>
    </row>
    <row r="6635" spans="1:8" x14ac:dyDescent="0.2">
      <c r="A6635" s="167" t="s">
        <v>6330</v>
      </c>
      <c r="B6635" s="163" t="s">
        <v>2361</v>
      </c>
      <c r="C6635" s="164" t="s">
        <v>2362</v>
      </c>
      <c r="D6635">
        <v>136.69999999999999</v>
      </c>
      <c r="E6635" s="4">
        <v>8665</v>
      </c>
      <c r="F6635">
        <f t="shared" si="207"/>
        <v>8</v>
      </c>
      <c r="G6635" s="6">
        <f t="shared" si="206"/>
        <v>3.4964063234208851</v>
      </c>
      <c r="H6635" s="4">
        <f>E6635*G6635*Inputs!$B$4/SUMPRODUCT($E$5:$E$6785,$G$5:$G$6785)</f>
        <v>13994.338571519378</v>
      </c>
    </row>
    <row r="6636" spans="1:8" x14ac:dyDescent="0.2">
      <c r="A6636" s="167" t="s">
        <v>6330</v>
      </c>
      <c r="B6636" s="163" t="s">
        <v>2363</v>
      </c>
      <c r="C6636" s="164" t="s">
        <v>2364</v>
      </c>
      <c r="D6636">
        <v>87.9</v>
      </c>
      <c r="E6636" s="4">
        <v>7810</v>
      </c>
      <c r="F6636">
        <f t="shared" si="207"/>
        <v>4</v>
      </c>
      <c r="G6636" s="6">
        <f t="shared" si="206"/>
        <v>1.7099397688077311</v>
      </c>
      <c r="H6636" s="4">
        <f>E6636*G6636*Inputs!$B$4/SUMPRODUCT($E$5:$E$6785,$G$5:$G$6785)</f>
        <v>6168.701558628346</v>
      </c>
    </row>
    <row r="6637" spans="1:8" x14ac:dyDescent="0.2">
      <c r="A6637" s="167" t="s">
        <v>6330</v>
      </c>
      <c r="B6637" s="163" t="s">
        <v>2365</v>
      </c>
      <c r="C6637" s="164" t="s">
        <v>2366</v>
      </c>
      <c r="D6637">
        <v>75.3</v>
      </c>
      <c r="E6637" s="4">
        <v>8148</v>
      </c>
      <c r="F6637">
        <f t="shared" si="207"/>
        <v>3</v>
      </c>
      <c r="G6637" s="6">
        <f t="shared" si="206"/>
        <v>1.4299489790507947</v>
      </c>
      <c r="H6637" s="4">
        <f>E6637*G6637*Inputs!$B$4/SUMPRODUCT($E$5:$E$6785,$G$5:$G$6785)</f>
        <v>5381.8733702820937</v>
      </c>
    </row>
    <row r="6638" spans="1:8" x14ac:dyDescent="0.2">
      <c r="A6638" s="167" t="s">
        <v>4439</v>
      </c>
      <c r="B6638" s="163" t="s">
        <v>1755</v>
      </c>
      <c r="C6638" s="164" t="s">
        <v>4438</v>
      </c>
      <c r="D6638">
        <v>74.7</v>
      </c>
      <c r="E6638" s="4">
        <v>8326</v>
      </c>
      <c r="F6638">
        <f t="shared" si="207"/>
        <v>3</v>
      </c>
      <c r="G6638" s="6">
        <f t="shared" si="206"/>
        <v>1.4299489790507947</v>
      </c>
      <c r="H6638" s="4">
        <f>E6638*G6638*Inputs!$B$4/SUMPRODUCT($E$5:$E$6785,$G$5:$G$6785)</f>
        <v>5499.4449780275781</v>
      </c>
    </row>
    <row r="6639" spans="1:8" x14ac:dyDescent="0.2">
      <c r="A6639" s="167" t="s">
        <v>4439</v>
      </c>
      <c r="B6639" s="163" t="s">
        <v>4440</v>
      </c>
      <c r="C6639" s="164" t="s">
        <v>4441</v>
      </c>
      <c r="D6639">
        <v>86.1</v>
      </c>
      <c r="E6639" s="4">
        <v>8321</v>
      </c>
      <c r="F6639">
        <f t="shared" si="207"/>
        <v>3</v>
      </c>
      <c r="G6639" s="6">
        <f t="shared" si="206"/>
        <v>1.4299489790507947</v>
      </c>
      <c r="H6639" s="4">
        <f>E6639*G6639*Inputs!$B$4/SUMPRODUCT($E$5:$E$6785,$G$5:$G$6785)</f>
        <v>5496.1424047763012</v>
      </c>
    </row>
    <row r="6640" spans="1:8" x14ac:dyDescent="0.2">
      <c r="A6640" s="167" t="s">
        <v>4439</v>
      </c>
      <c r="B6640" s="163" t="s">
        <v>4442</v>
      </c>
      <c r="C6640" s="164" t="s">
        <v>4443</v>
      </c>
      <c r="D6640">
        <v>88.9</v>
      </c>
      <c r="E6640" s="4">
        <v>6642</v>
      </c>
      <c r="F6640">
        <f t="shared" si="207"/>
        <v>4</v>
      </c>
      <c r="G6640" s="6">
        <f t="shared" si="206"/>
        <v>1.7099397688077311</v>
      </c>
      <c r="H6640" s="4">
        <f>E6640*G6640*Inputs!$B$4/SUMPRODUCT($E$5:$E$6785,$G$5:$G$6785)</f>
        <v>5246.1607877604956</v>
      </c>
    </row>
    <row r="6641" spans="1:8" x14ac:dyDescent="0.2">
      <c r="A6641" s="167" t="s">
        <v>4439</v>
      </c>
      <c r="B6641" s="163" t="s">
        <v>4444</v>
      </c>
      <c r="C6641" s="164" t="s">
        <v>6708</v>
      </c>
      <c r="D6641">
        <v>91.6</v>
      </c>
      <c r="E6641" s="4">
        <v>9677</v>
      </c>
      <c r="F6641">
        <f t="shared" si="207"/>
        <v>4</v>
      </c>
      <c r="G6641" s="6">
        <f t="shared" si="206"/>
        <v>1.7099397688077311</v>
      </c>
      <c r="H6641" s="4">
        <f>E6641*G6641*Inputs!$B$4/SUMPRODUCT($E$5:$E$6785,$G$5:$G$6785)</f>
        <v>7643.3450682261855</v>
      </c>
    </row>
    <row r="6642" spans="1:8" x14ac:dyDescent="0.2">
      <c r="A6642" s="167" t="s">
        <v>4439</v>
      </c>
      <c r="B6642" s="163" t="s">
        <v>6709</v>
      </c>
      <c r="C6642" s="164" t="s">
        <v>6710</v>
      </c>
      <c r="D6642">
        <v>89.5</v>
      </c>
      <c r="E6642" s="4">
        <v>6068</v>
      </c>
      <c r="F6642">
        <f t="shared" si="207"/>
        <v>4</v>
      </c>
      <c r="G6642" s="6">
        <f t="shared" si="206"/>
        <v>1.7099397688077311</v>
      </c>
      <c r="H6642" s="4">
        <f>E6642*G6642*Inputs!$B$4/SUMPRODUCT($E$5:$E$6785,$G$5:$G$6785)</f>
        <v>4792.7888678305771</v>
      </c>
    </row>
    <row r="6643" spans="1:8" x14ac:dyDescent="0.2">
      <c r="A6643" s="167" t="s">
        <v>4439</v>
      </c>
      <c r="B6643" s="163" t="s">
        <v>6711</v>
      </c>
      <c r="C6643" s="164" t="s">
        <v>6712</v>
      </c>
      <c r="D6643">
        <v>75.099999999999994</v>
      </c>
      <c r="E6643" s="4">
        <v>8195</v>
      </c>
      <c r="F6643">
        <f t="shared" si="207"/>
        <v>3</v>
      </c>
      <c r="G6643" s="6">
        <f t="shared" si="206"/>
        <v>1.4299489790507947</v>
      </c>
      <c r="H6643" s="4">
        <f>E6643*G6643*Inputs!$B$4/SUMPRODUCT($E$5:$E$6785,$G$5:$G$6785)</f>
        <v>5412.917558844104</v>
      </c>
    </row>
    <row r="6644" spans="1:8" x14ac:dyDescent="0.2">
      <c r="A6644" s="167" t="s">
        <v>4439</v>
      </c>
      <c r="B6644" s="163" t="s">
        <v>6713</v>
      </c>
      <c r="C6644" s="164" t="s">
        <v>6714</v>
      </c>
      <c r="D6644">
        <v>78.7</v>
      </c>
      <c r="E6644" s="4">
        <v>6868</v>
      </c>
      <c r="F6644">
        <f t="shared" si="207"/>
        <v>3</v>
      </c>
      <c r="G6644" s="6">
        <f t="shared" si="206"/>
        <v>1.4299489790507947</v>
      </c>
      <c r="H6644" s="4">
        <f>E6644*G6644*Inputs!$B$4/SUMPRODUCT($E$5:$E$6785,$G$5:$G$6785)</f>
        <v>4536.4146179550098</v>
      </c>
    </row>
    <row r="6645" spans="1:8" x14ac:dyDescent="0.2">
      <c r="A6645" s="167" t="s">
        <v>4439</v>
      </c>
      <c r="B6645" s="163" t="s">
        <v>6715</v>
      </c>
      <c r="C6645" s="164" t="s">
        <v>6716</v>
      </c>
      <c r="D6645">
        <v>77.3</v>
      </c>
      <c r="E6645" s="4">
        <v>7129</v>
      </c>
      <c r="F6645">
        <f t="shared" si="207"/>
        <v>3</v>
      </c>
      <c r="G6645" s="6">
        <f t="shared" si="206"/>
        <v>1.4299489790507947</v>
      </c>
      <c r="H6645" s="4">
        <f>E6645*G6645*Inputs!$B$4/SUMPRODUCT($E$5:$E$6785,$G$5:$G$6785)</f>
        <v>4708.8089416717048</v>
      </c>
    </row>
    <row r="6646" spans="1:8" x14ac:dyDescent="0.2">
      <c r="A6646" s="167" t="s">
        <v>4439</v>
      </c>
      <c r="B6646" s="163" t="s">
        <v>6717</v>
      </c>
      <c r="C6646" s="164" t="s">
        <v>6718</v>
      </c>
      <c r="D6646">
        <v>73.2</v>
      </c>
      <c r="E6646" s="4">
        <v>5502</v>
      </c>
      <c r="F6646">
        <f t="shared" si="207"/>
        <v>2</v>
      </c>
      <c r="G6646" s="6">
        <f t="shared" si="206"/>
        <v>1.195804741189294</v>
      </c>
      <c r="H6646" s="4">
        <f>E6646*G6646*Inputs!$B$4/SUMPRODUCT($E$5:$E$6785,$G$5:$G$6785)</f>
        <v>3039.0844596347597</v>
      </c>
    </row>
    <row r="6647" spans="1:8" x14ac:dyDescent="0.2">
      <c r="A6647" s="167" t="s">
        <v>4439</v>
      </c>
      <c r="B6647" s="163" t="s">
        <v>6719</v>
      </c>
      <c r="C6647" s="164" t="s">
        <v>6720</v>
      </c>
      <c r="D6647">
        <v>105</v>
      </c>
      <c r="E6647" s="4">
        <v>13704</v>
      </c>
      <c r="F6647">
        <f t="shared" si="207"/>
        <v>5</v>
      </c>
      <c r="G6647" s="6">
        <f t="shared" si="206"/>
        <v>2.0447540826884101</v>
      </c>
      <c r="H6647" s="4">
        <f>E6647*G6647*Inputs!$B$4/SUMPRODUCT($E$5:$E$6785,$G$5:$G$6785)</f>
        <v>12943.458830998743</v>
      </c>
    </row>
    <row r="6648" spans="1:8" x14ac:dyDescent="0.2">
      <c r="A6648" s="167" t="s">
        <v>4439</v>
      </c>
      <c r="B6648" s="163" t="s">
        <v>6721</v>
      </c>
      <c r="C6648" s="164" t="s">
        <v>6722</v>
      </c>
      <c r="D6648">
        <v>89.8</v>
      </c>
      <c r="E6648" s="4">
        <v>6734</v>
      </c>
      <c r="F6648">
        <f t="shared" si="207"/>
        <v>4</v>
      </c>
      <c r="G6648" s="6">
        <f t="shared" si="206"/>
        <v>1.7099397688077311</v>
      </c>
      <c r="H6648" s="4">
        <f>E6648*G6648*Inputs!$B$4/SUMPRODUCT($E$5:$E$6785,$G$5:$G$6785)</f>
        <v>5318.8266703973486</v>
      </c>
    </row>
    <row r="6649" spans="1:8" x14ac:dyDescent="0.2">
      <c r="A6649" s="167" t="s">
        <v>4439</v>
      </c>
      <c r="B6649" s="163" t="s">
        <v>6723</v>
      </c>
      <c r="C6649" s="164" t="s">
        <v>6724</v>
      </c>
      <c r="D6649">
        <v>84.3</v>
      </c>
      <c r="E6649" s="4">
        <v>6803</v>
      </c>
      <c r="F6649">
        <f t="shared" si="207"/>
        <v>3</v>
      </c>
      <c r="G6649" s="6">
        <f t="shared" si="206"/>
        <v>1.4299489790507947</v>
      </c>
      <c r="H6649" s="4">
        <f>E6649*G6649*Inputs!$B$4/SUMPRODUCT($E$5:$E$6785,$G$5:$G$6785)</f>
        <v>4493.4811656883994</v>
      </c>
    </row>
    <row r="6650" spans="1:8" x14ac:dyDescent="0.2">
      <c r="A6650" s="167" t="s">
        <v>4439</v>
      </c>
      <c r="B6650" s="163" t="s">
        <v>6725</v>
      </c>
      <c r="C6650" s="164" t="s">
        <v>6726</v>
      </c>
      <c r="D6650">
        <v>90.2</v>
      </c>
      <c r="E6650" s="4">
        <v>5659</v>
      </c>
      <c r="F6650">
        <f t="shared" si="207"/>
        <v>4</v>
      </c>
      <c r="G6650" s="6">
        <f t="shared" si="206"/>
        <v>1.7099397688077311</v>
      </c>
      <c r="H6650" s="4">
        <f>E6650*G6650*Inputs!$B$4/SUMPRODUCT($E$5:$E$6785,$G$5:$G$6785)</f>
        <v>4469.7416287167489</v>
      </c>
    </row>
    <row r="6651" spans="1:8" x14ac:dyDescent="0.2">
      <c r="A6651" s="167" t="s">
        <v>4439</v>
      </c>
      <c r="B6651" s="163" t="s">
        <v>6727</v>
      </c>
      <c r="C6651" s="164" t="s">
        <v>6728</v>
      </c>
      <c r="D6651">
        <v>60.2</v>
      </c>
      <c r="E6651" s="4">
        <v>5802</v>
      </c>
      <c r="F6651">
        <f t="shared" si="207"/>
        <v>1</v>
      </c>
      <c r="G6651" s="6">
        <f t="shared" ref="G6651:G6714" si="208">VLOOKUP(F6651,$L$5:$M$15,2,0)</f>
        <v>1</v>
      </c>
      <c r="H6651" s="4">
        <f>E6651*G6651*Inputs!$B$4/SUMPRODUCT($E$5:$E$6785,$G$5:$G$6785)</f>
        <v>2680.0298870289125</v>
      </c>
    </row>
    <row r="6652" spans="1:8" x14ac:dyDescent="0.2">
      <c r="A6652" s="167" t="s">
        <v>4439</v>
      </c>
      <c r="B6652" s="163" t="s">
        <v>6729</v>
      </c>
      <c r="C6652" s="164" t="s">
        <v>6730</v>
      </c>
      <c r="D6652">
        <v>67.7</v>
      </c>
      <c r="E6652" s="4">
        <v>5550</v>
      </c>
      <c r="F6652">
        <f t="shared" ref="F6652:F6715" si="209">VLOOKUP(D6652,$K$5:$L$15,2)</f>
        <v>2</v>
      </c>
      <c r="G6652" s="6">
        <f t="shared" si="208"/>
        <v>1.195804741189294</v>
      </c>
      <c r="H6652" s="4">
        <f>E6652*G6652*Inputs!$B$4/SUMPRODUCT($E$5:$E$6785,$G$5:$G$6785)</f>
        <v>3065.5977373633077</v>
      </c>
    </row>
    <row r="6653" spans="1:8" x14ac:dyDescent="0.2">
      <c r="A6653" s="167" t="s">
        <v>4439</v>
      </c>
      <c r="B6653" s="163" t="s">
        <v>6731</v>
      </c>
      <c r="C6653" s="164" t="s">
        <v>6732</v>
      </c>
      <c r="D6653">
        <v>117.4</v>
      </c>
      <c r="E6653" s="4">
        <v>6586</v>
      </c>
      <c r="F6653">
        <f t="shared" si="209"/>
        <v>6</v>
      </c>
      <c r="G6653" s="6">
        <f t="shared" si="208"/>
        <v>2.4451266266449672</v>
      </c>
      <c r="H6653" s="4">
        <f>E6653*G6653*Inputs!$B$4/SUMPRODUCT($E$5:$E$6785,$G$5:$G$6785)</f>
        <v>7438.4936073667186</v>
      </c>
    </row>
    <row r="6654" spans="1:8" x14ac:dyDescent="0.2">
      <c r="A6654" s="167" t="s">
        <v>4439</v>
      </c>
      <c r="B6654" s="163" t="s">
        <v>6733</v>
      </c>
      <c r="C6654" s="164" t="s">
        <v>6734</v>
      </c>
      <c r="D6654">
        <v>78.7</v>
      </c>
      <c r="E6654" s="4">
        <v>12008</v>
      </c>
      <c r="F6654">
        <f t="shared" si="209"/>
        <v>3</v>
      </c>
      <c r="G6654" s="6">
        <f t="shared" si="208"/>
        <v>1.4299489790507947</v>
      </c>
      <c r="H6654" s="4">
        <f>E6654*G6654*Inputs!$B$4/SUMPRODUCT($E$5:$E$6785,$G$5:$G$6785)</f>
        <v>7931.4599202684558</v>
      </c>
    </row>
    <row r="6655" spans="1:8" x14ac:dyDescent="0.2">
      <c r="A6655" s="167" t="s">
        <v>4439</v>
      </c>
      <c r="B6655" s="163" t="s">
        <v>6735</v>
      </c>
      <c r="C6655" s="164" t="s">
        <v>6736</v>
      </c>
      <c r="D6655">
        <v>60.1</v>
      </c>
      <c r="E6655" s="4">
        <v>7060</v>
      </c>
      <c r="F6655">
        <f t="shared" si="209"/>
        <v>1</v>
      </c>
      <c r="G6655" s="6">
        <f t="shared" si="208"/>
        <v>1</v>
      </c>
      <c r="H6655" s="4">
        <f>E6655*G6655*Inputs!$B$4/SUMPRODUCT($E$5:$E$6785,$G$5:$G$6785)</f>
        <v>3261.1187525722376</v>
      </c>
    </row>
    <row r="6656" spans="1:8" x14ac:dyDescent="0.2">
      <c r="A6656" s="167" t="s">
        <v>4439</v>
      </c>
      <c r="B6656" s="163" t="s">
        <v>6737</v>
      </c>
      <c r="C6656" s="164" t="s">
        <v>6738</v>
      </c>
      <c r="D6656">
        <v>82.7</v>
      </c>
      <c r="E6656" s="4">
        <v>9464</v>
      </c>
      <c r="F6656">
        <f t="shared" si="209"/>
        <v>3</v>
      </c>
      <c r="G6656" s="6">
        <f t="shared" si="208"/>
        <v>1.4299489790507947</v>
      </c>
      <c r="H6656" s="4">
        <f>E6656*G6656*Inputs!$B$4/SUMPRODUCT($E$5:$E$6785,$G$5:$G$6785)</f>
        <v>6251.1106500183769</v>
      </c>
    </row>
    <row r="6657" spans="1:8" x14ac:dyDescent="0.2">
      <c r="A6657" s="167" t="s">
        <v>4439</v>
      </c>
      <c r="B6657" s="163" t="s">
        <v>6739</v>
      </c>
      <c r="C6657" s="164" t="s">
        <v>6740</v>
      </c>
      <c r="D6657">
        <v>79.2</v>
      </c>
      <c r="E6657" s="4">
        <v>9662</v>
      </c>
      <c r="F6657">
        <f t="shared" si="209"/>
        <v>3</v>
      </c>
      <c r="G6657" s="6">
        <f t="shared" si="208"/>
        <v>1.4299489790507947</v>
      </c>
      <c r="H6657" s="4">
        <f>E6657*G6657*Inputs!$B$4/SUMPRODUCT($E$5:$E$6785,$G$5:$G$6785)</f>
        <v>6381.8925507689728</v>
      </c>
    </row>
    <row r="6658" spans="1:8" x14ac:dyDescent="0.2">
      <c r="A6658" s="167" t="s">
        <v>4439</v>
      </c>
      <c r="B6658" s="163" t="s">
        <v>6741</v>
      </c>
      <c r="C6658" s="164" t="s">
        <v>1822</v>
      </c>
      <c r="D6658">
        <v>106.8</v>
      </c>
      <c r="E6658" s="4">
        <v>8894</v>
      </c>
      <c r="F6658">
        <f t="shared" si="209"/>
        <v>5</v>
      </c>
      <c r="G6658" s="6">
        <f t="shared" si="208"/>
        <v>2.0447540826884101</v>
      </c>
      <c r="H6658" s="4">
        <f>E6658*G6658*Inputs!$B$4/SUMPRODUCT($E$5:$E$6785,$G$5:$G$6785)</f>
        <v>8400.4030095521612</v>
      </c>
    </row>
    <row r="6659" spans="1:8" x14ac:dyDescent="0.2">
      <c r="A6659" s="167" t="s">
        <v>4439</v>
      </c>
      <c r="B6659" s="163" t="s">
        <v>1823</v>
      </c>
      <c r="C6659" s="164" t="s">
        <v>1824</v>
      </c>
      <c r="D6659">
        <v>77.5</v>
      </c>
      <c r="E6659" s="4">
        <v>6743</v>
      </c>
      <c r="F6659">
        <f t="shared" si="209"/>
        <v>3</v>
      </c>
      <c r="G6659" s="6">
        <f t="shared" si="208"/>
        <v>1.4299489790507947</v>
      </c>
      <c r="H6659" s="4">
        <f>E6659*G6659*Inputs!$B$4/SUMPRODUCT($E$5:$E$6785,$G$5:$G$6785)</f>
        <v>4453.8502866730678</v>
      </c>
    </row>
    <row r="6660" spans="1:8" x14ac:dyDescent="0.2">
      <c r="A6660" s="167" t="s">
        <v>4439</v>
      </c>
      <c r="B6660" s="163" t="s">
        <v>1825</v>
      </c>
      <c r="C6660" s="164" t="s">
        <v>1826</v>
      </c>
      <c r="D6660">
        <v>45</v>
      </c>
      <c r="E6660" s="4">
        <v>7072</v>
      </c>
      <c r="F6660">
        <f t="shared" si="209"/>
        <v>1</v>
      </c>
      <c r="G6660" s="6">
        <f t="shared" si="208"/>
        <v>1</v>
      </c>
      <c r="H6660" s="4">
        <f>E6660*G6660*Inputs!$B$4/SUMPRODUCT($E$5:$E$6785,$G$5:$G$6785)</f>
        <v>3266.6617306219355</v>
      </c>
    </row>
    <row r="6661" spans="1:8" x14ac:dyDescent="0.2">
      <c r="A6661" s="167" t="s">
        <v>4439</v>
      </c>
      <c r="B6661" s="163" t="s">
        <v>1827</v>
      </c>
      <c r="C6661" s="164" t="s">
        <v>1828</v>
      </c>
      <c r="D6661">
        <v>101.7</v>
      </c>
      <c r="E6661" s="4">
        <v>9744</v>
      </c>
      <c r="F6661">
        <f t="shared" si="209"/>
        <v>5</v>
      </c>
      <c r="G6661" s="6">
        <f t="shared" si="208"/>
        <v>2.0447540826884101</v>
      </c>
      <c r="H6661" s="4">
        <f>E6661*G6661*Inputs!$B$4/SUMPRODUCT($E$5:$E$6785,$G$5:$G$6785)</f>
        <v>9203.2299218660064</v>
      </c>
    </row>
    <row r="6662" spans="1:8" x14ac:dyDescent="0.2">
      <c r="A6662" s="167" t="s">
        <v>4439</v>
      </c>
      <c r="B6662" s="163" t="s">
        <v>1829</v>
      </c>
      <c r="C6662" s="164" t="s">
        <v>1830</v>
      </c>
      <c r="D6662">
        <v>77.900000000000006</v>
      </c>
      <c r="E6662" s="4">
        <v>6975</v>
      </c>
      <c r="F6662">
        <f t="shared" si="209"/>
        <v>3</v>
      </c>
      <c r="G6662" s="6">
        <f t="shared" si="208"/>
        <v>1.4299489790507947</v>
      </c>
      <c r="H6662" s="4">
        <f>E6662*G6662*Inputs!$B$4/SUMPRODUCT($E$5:$E$6785,$G$5:$G$6785)</f>
        <v>4607.0896855323517</v>
      </c>
    </row>
    <row r="6663" spans="1:8" x14ac:dyDescent="0.2">
      <c r="A6663" s="167" t="s">
        <v>4439</v>
      </c>
      <c r="B6663" s="163" t="s">
        <v>1831</v>
      </c>
      <c r="C6663" s="164" t="s">
        <v>1832</v>
      </c>
      <c r="D6663">
        <v>76.599999999999994</v>
      </c>
      <c r="E6663" s="4">
        <v>7437</v>
      </c>
      <c r="F6663">
        <f t="shared" si="209"/>
        <v>3</v>
      </c>
      <c r="G6663" s="6">
        <f t="shared" si="208"/>
        <v>1.4299489790507947</v>
      </c>
      <c r="H6663" s="4">
        <f>E6663*G6663*Inputs!$B$4/SUMPRODUCT($E$5:$E$6785,$G$5:$G$6785)</f>
        <v>4912.2474539504092</v>
      </c>
    </row>
    <row r="6664" spans="1:8" x14ac:dyDescent="0.2">
      <c r="A6664" s="167" t="s">
        <v>4439</v>
      </c>
      <c r="B6664" s="163" t="s">
        <v>1833</v>
      </c>
      <c r="C6664" s="164" t="s">
        <v>1834</v>
      </c>
      <c r="D6664">
        <v>87</v>
      </c>
      <c r="E6664" s="4">
        <v>11786</v>
      </c>
      <c r="F6664">
        <f t="shared" si="209"/>
        <v>4</v>
      </c>
      <c r="G6664" s="6">
        <f t="shared" si="208"/>
        <v>1.7099397688077311</v>
      </c>
      <c r="H6664" s="4">
        <f>E6664*G6664*Inputs!$B$4/SUMPRODUCT($E$5:$E$6785,$G$5:$G$6785)</f>
        <v>9309.1314430209586</v>
      </c>
    </row>
    <row r="6665" spans="1:8" x14ac:dyDescent="0.2">
      <c r="A6665" s="167" t="s">
        <v>4439</v>
      </c>
      <c r="B6665" s="163" t="s">
        <v>1835</v>
      </c>
      <c r="C6665" s="164" t="s">
        <v>1836</v>
      </c>
      <c r="D6665">
        <v>64.7</v>
      </c>
      <c r="E6665" s="4">
        <v>9406</v>
      </c>
      <c r="F6665">
        <f t="shared" si="209"/>
        <v>2</v>
      </c>
      <c r="G6665" s="6">
        <f t="shared" si="208"/>
        <v>1.195804741189294</v>
      </c>
      <c r="H6665" s="4">
        <f>E6665*G6665*Inputs!$B$4/SUMPRODUCT($E$5:$E$6785,$G$5:$G$6785)</f>
        <v>5195.4977148899598</v>
      </c>
    </row>
    <row r="6666" spans="1:8" x14ac:dyDescent="0.2">
      <c r="A6666" s="167" t="s">
        <v>4439</v>
      </c>
      <c r="B6666" s="163" t="s">
        <v>1837</v>
      </c>
      <c r="C6666" s="164" t="s">
        <v>1838</v>
      </c>
      <c r="D6666">
        <v>93.5</v>
      </c>
      <c r="E6666" s="4">
        <v>6071</v>
      </c>
      <c r="F6666">
        <f t="shared" si="209"/>
        <v>4</v>
      </c>
      <c r="G6666" s="6">
        <f t="shared" si="208"/>
        <v>1.7099397688077311</v>
      </c>
      <c r="H6666" s="4">
        <f>E6666*G6666*Inputs!$B$4/SUMPRODUCT($E$5:$E$6785,$G$5:$G$6785)</f>
        <v>4795.1584074817792</v>
      </c>
    </row>
    <row r="6667" spans="1:8" x14ac:dyDescent="0.2">
      <c r="A6667" s="167" t="s">
        <v>4439</v>
      </c>
      <c r="B6667" s="163" t="s">
        <v>10803</v>
      </c>
      <c r="C6667" s="164" t="s">
        <v>10804</v>
      </c>
      <c r="D6667">
        <v>90.8</v>
      </c>
      <c r="E6667" s="4">
        <v>10396</v>
      </c>
      <c r="F6667">
        <f t="shared" si="209"/>
        <v>4</v>
      </c>
      <c r="G6667" s="6">
        <f t="shared" si="208"/>
        <v>1.7099397688077311</v>
      </c>
      <c r="H6667" s="4">
        <f>E6667*G6667*Inputs!$B$4/SUMPRODUCT($E$5:$E$6785,$G$5:$G$6785)</f>
        <v>8211.2447379641853</v>
      </c>
    </row>
    <row r="6668" spans="1:8" x14ac:dyDescent="0.2">
      <c r="A6668" s="167" t="s">
        <v>4439</v>
      </c>
      <c r="B6668" s="163" t="s">
        <v>13678</v>
      </c>
      <c r="C6668" s="164" t="s">
        <v>13679</v>
      </c>
      <c r="D6668">
        <v>88.7</v>
      </c>
      <c r="E6668" s="4">
        <v>6457</v>
      </c>
      <c r="F6668">
        <f t="shared" si="209"/>
        <v>4</v>
      </c>
      <c r="G6668" s="6">
        <f t="shared" si="208"/>
        <v>1.7099397688077311</v>
      </c>
      <c r="H6668" s="4">
        <f>E6668*G6668*Inputs!$B$4/SUMPRODUCT($E$5:$E$6785,$G$5:$G$6785)</f>
        <v>5100.0391759363929</v>
      </c>
    </row>
    <row r="6669" spans="1:8" x14ac:dyDescent="0.2">
      <c r="A6669" s="167" t="s">
        <v>4439</v>
      </c>
      <c r="B6669" s="163" t="s">
        <v>13680</v>
      </c>
      <c r="C6669" s="164" t="s">
        <v>13681</v>
      </c>
      <c r="D6669">
        <v>77.599999999999994</v>
      </c>
      <c r="E6669" s="4">
        <v>6645</v>
      </c>
      <c r="F6669">
        <f t="shared" si="209"/>
        <v>3</v>
      </c>
      <c r="G6669" s="6">
        <f t="shared" si="208"/>
        <v>1.4299489790507947</v>
      </c>
      <c r="H6669" s="4">
        <f>E6669*G6669*Inputs!$B$4/SUMPRODUCT($E$5:$E$6785,$G$5:$G$6785)</f>
        <v>4389.1198509480264</v>
      </c>
    </row>
    <row r="6670" spans="1:8" x14ac:dyDescent="0.2">
      <c r="A6670" s="167" t="s">
        <v>4439</v>
      </c>
      <c r="B6670" s="163" t="s">
        <v>13682</v>
      </c>
      <c r="C6670" s="164" t="s">
        <v>13683</v>
      </c>
      <c r="D6670">
        <v>80.5</v>
      </c>
      <c r="E6670" s="4">
        <v>5657</v>
      </c>
      <c r="F6670">
        <f t="shared" si="209"/>
        <v>3</v>
      </c>
      <c r="G6670" s="6">
        <f t="shared" si="208"/>
        <v>1.4299489790507947</v>
      </c>
      <c r="H6670" s="4">
        <f>E6670*G6670*Inputs!$B$4/SUMPRODUCT($E$5:$E$6785,$G$5:$G$6785)</f>
        <v>3736.5313764955581</v>
      </c>
    </row>
    <row r="6671" spans="1:8" x14ac:dyDescent="0.2">
      <c r="A6671" s="167" t="s">
        <v>4439</v>
      </c>
      <c r="B6671" s="163" t="s">
        <v>13684</v>
      </c>
      <c r="C6671" s="164" t="s">
        <v>13685</v>
      </c>
      <c r="D6671">
        <v>119</v>
      </c>
      <c r="E6671" s="4">
        <v>6297</v>
      </c>
      <c r="F6671">
        <f t="shared" si="209"/>
        <v>6</v>
      </c>
      <c r="G6671" s="6">
        <f t="shared" si="208"/>
        <v>2.4451266266449672</v>
      </c>
      <c r="H6671" s="4">
        <f>E6671*G6671*Inputs!$B$4/SUMPRODUCT($E$5:$E$6785,$G$5:$G$6785)</f>
        <v>7112.0853698129713</v>
      </c>
    </row>
    <row r="6672" spans="1:8" x14ac:dyDescent="0.2">
      <c r="A6672" s="167" t="s">
        <v>4439</v>
      </c>
      <c r="B6672" s="163" t="s">
        <v>13686</v>
      </c>
      <c r="C6672" s="164" t="s">
        <v>13687</v>
      </c>
      <c r="D6672">
        <v>96.7</v>
      </c>
      <c r="E6672" s="4">
        <v>5980</v>
      </c>
      <c r="F6672">
        <f t="shared" si="209"/>
        <v>4</v>
      </c>
      <c r="G6672" s="6">
        <f t="shared" si="208"/>
        <v>1.7099397688077311</v>
      </c>
      <c r="H6672" s="4">
        <f>E6672*G6672*Inputs!$B$4/SUMPRODUCT($E$5:$E$6785,$G$5:$G$6785)</f>
        <v>4723.2823713953285</v>
      </c>
    </row>
    <row r="6673" spans="1:8" x14ac:dyDescent="0.2">
      <c r="A6673" s="167" t="s">
        <v>4439</v>
      </c>
      <c r="B6673" s="163" t="s">
        <v>13688</v>
      </c>
      <c r="C6673" s="164" t="s">
        <v>13689</v>
      </c>
      <c r="D6673">
        <v>75.400000000000006</v>
      </c>
      <c r="E6673" s="4">
        <v>9740</v>
      </c>
      <c r="F6673">
        <f t="shared" si="209"/>
        <v>3</v>
      </c>
      <c r="G6673" s="6">
        <f t="shared" si="208"/>
        <v>1.4299489790507947</v>
      </c>
      <c r="H6673" s="4">
        <f>E6673*G6673*Inputs!$B$4/SUMPRODUCT($E$5:$E$6785,$G$5:$G$6785)</f>
        <v>6433.4126934889046</v>
      </c>
    </row>
    <row r="6674" spans="1:8" x14ac:dyDescent="0.2">
      <c r="A6674" s="167" t="s">
        <v>4439</v>
      </c>
      <c r="B6674" s="163" t="s">
        <v>13690</v>
      </c>
      <c r="C6674" s="164" t="s">
        <v>13691</v>
      </c>
      <c r="D6674">
        <v>101.9</v>
      </c>
      <c r="E6674" s="4">
        <v>6601</v>
      </c>
      <c r="F6674">
        <f t="shared" si="209"/>
        <v>5</v>
      </c>
      <c r="G6674" s="6">
        <f t="shared" si="208"/>
        <v>2.0447540826884101</v>
      </c>
      <c r="H6674" s="4">
        <f>E6674*G6674*Inputs!$B$4/SUMPRODUCT($E$5:$E$6785,$G$5:$G$6785)</f>
        <v>6234.6593508043425</v>
      </c>
    </row>
    <row r="6675" spans="1:8" x14ac:dyDescent="0.2">
      <c r="A6675" s="167" t="s">
        <v>4439</v>
      </c>
      <c r="B6675" s="163" t="s">
        <v>13692</v>
      </c>
      <c r="C6675" s="164" t="s">
        <v>10782</v>
      </c>
      <c r="D6675">
        <v>121.2</v>
      </c>
      <c r="E6675" s="4">
        <v>6295</v>
      </c>
      <c r="F6675">
        <f t="shared" si="209"/>
        <v>6</v>
      </c>
      <c r="G6675" s="6">
        <f t="shared" si="208"/>
        <v>2.4451266266449672</v>
      </c>
      <c r="H6675" s="4">
        <f>E6675*G6675*Inputs!$B$4/SUMPRODUCT($E$5:$E$6785,$G$5:$G$6785)</f>
        <v>7109.8264892762672</v>
      </c>
    </row>
    <row r="6676" spans="1:8" x14ac:dyDescent="0.2">
      <c r="A6676" s="167" t="s">
        <v>4439</v>
      </c>
      <c r="B6676" s="163" t="s">
        <v>10783</v>
      </c>
      <c r="C6676" s="164" t="s">
        <v>10784</v>
      </c>
      <c r="D6676">
        <v>81.599999999999994</v>
      </c>
      <c r="E6676" s="4">
        <v>6114</v>
      </c>
      <c r="F6676">
        <f t="shared" si="209"/>
        <v>3</v>
      </c>
      <c r="G6676" s="6">
        <f t="shared" si="208"/>
        <v>1.4299489790507947</v>
      </c>
      <c r="H6676" s="4">
        <f>E6676*G6676*Inputs!$B$4/SUMPRODUCT($E$5:$E$6785,$G$5:$G$6785)</f>
        <v>4038.3865716623363</v>
      </c>
    </row>
    <row r="6677" spans="1:8" x14ac:dyDescent="0.2">
      <c r="A6677" s="167" t="s">
        <v>4439</v>
      </c>
      <c r="B6677" s="163" t="s">
        <v>10785</v>
      </c>
      <c r="C6677" s="164" t="s">
        <v>10786</v>
      </c>
      <c r="D6677">
        <v>93.2</v>
      </c>
      <c r="E6677" s="4">
        <v>5063</v>
      </c>
      <c r="F6677">
        <f t="shared" si="209"/>
        <v>4</v>
      </c>
      <c r="G6677" s="6">
        <f t="shared" si="208"/>
        <v>1.7099397688077311</v>
      </c>
      <c r="H6677" s="4">
        <f>E6677*G6677*Inputs!$B$4/SUMPRODUCT($E$5:$E$6785,$G$5:$G$6785)</f>
        <v>3998.9930846780176</v>
      </c>
    </row>
    <row r="6678" spans="1:8" x14ac:dyDescent="0.2">
      <c r="A6678" s="167" t="s">
        <v>4439</v>
      </c>
      <c r="B6678" s="163" t="s">
        <v>10787</v>
      </c>
      <c r="C6678" s="164" t="s">
        <v>10788</v>
      </c>
      <c r="D6678">
        <v>102.6</v>
      </c>
      <c r="E6678" s="4">
        <v>5403</v>
      </c>
      <c r="F6678">
        <f t="shared" si="209"/>
        <v>5</v>
      </c>
      <c r="G6678" s="6">
        <f t="shared" si="208"/>
        <v>2.0447540826884101</v>
      </c>
      <c r="H6678" s="4">
        <f>E6678*G6678*Inputs!$B$4/SUMPRODUCT($E$5:$E$6785,$G$5:$G$6785)</f>
        <v>5103.145655566711</v>
      </c>
    </row>
    <row r="6679" spans="1:8" x14ac:dyDescent="0.2">
      <c r="A6679" s="167" t="s">
        <v>4439</v>
      </c>
      <c r="B6679" s="163" t="s">
        <v>10789</v>
      </c>
      <c r="C6679" s="164" t="s">
        <v>10790</v>
      </c>
      <c r="D6679">
        <v>52.7</v>
      </c>
      <c r="E6679" s="4">
        <v>7630</v>
      </c>
      <c r="F6679">
        <f t="shared" si="209"/>
        <v>1</v>
      </c>
      <c r="G6679" s="6">
        <f t="shared" si="208"/>
        <v>1</v>
      </c>
      <c r="H6679" s="4">
        <f>E6679*G6679*Inputs!$B$4/SUMPRODUCT($E$5:$E$6785,$G$5:$G$6785)</f>
        <v>3524.4102099328857</v>
      </c>
    </row>
    <row r="6680" spans="1:8" x14ac:dyDescent="0.2">
      <c r="A6680" s="167" t="s">
        <v>4439</v>
      </c>
      <c r="B6680" s="163" t="s">
        <v>10791</v>
      </c>
      <c r="C6680" s="164" t="s">
        <v>10792</v>
      </c>
      <c r="D6680">
        <v>66.400000000000006</v>
      </c>
      <c r="E6680" s="4">
        <v>6142</v>
      </c>
      <c r="F6680">
        <f t="shared" si="209"/>
        <v>2</v>
      </c>
      <c r="G6680" s="6">
        <f t="shared" si="208"/>
        <v>1.195804741189294</v>
      </c>
      <c r="H6680" s="4">
        <f>E6680*G6680*Inputs!$B$4/SUMPRODUCT($E$5:$E$6785,$G$5:$G$6785)</f>
        <v>3392.5948293487268</v>
      </c>
    </row>
    <row r="6681" spans="1:8" x14ac:dyDescent="0.2">
      <c r="A6681" s="167" t="s">
        <v>4439</v>
      </c>
      <c r="B6681" s="163" t="s">
        <v>10793</v>
      </c>
      <c r="C6681" s="164" t="s">
        <v>10794</v>
      </c>
      <c r="D6681">
        <v>78.900000000000006</v>
      </c>
      <c r="E6681" s="4">
        <v>7633</v>
      </c>
      <c r="F6681">
        <f t="shared" si="209"/>
        <v>3</v>
      </c>
      <c r="G6681" s="6">
        <f t="shared" si="208"/>
        <v>1.4299489790507947</v>
      </c>
      <c r="H6681" s="4">
        <f>E6681*G6681*Inputs!$B$4/SUMPRODUCT($E$5:$E$6785,$G$5:$G$6785)</f>
        <v>5041.7083254004938</v>
      </c>
    </row>
    <row r="6682" spans="1:8" x14ac:dyDescent="0.2">
      <c r="A6682" s="167" t="s">
        <v>4439</v>
      </c>
      <c r="B6682" s="163" t="s">
        <v>3660</v>
      </c>
      <c r="C6682" s="164" t="s">
        <v>3661</v>
      </c>
      <c r="D6682">
        <v>93.4</v>
      </c>
      <c r="E6682" s="4">
        <v>7089</v>
      </c>
      <c r="F6682">
        <f t="shared" si="209"/>
        <v>4</v>
      </c>
      <c r="G6682" s="6">
        <f t="shared" si="208"/>
        <v>1.7099397688077311</v>
      </c>
      <c r="H6682" s="4">
        <f>E6682*G6682*Inputs!$B$4/SUMPRODUCT($E$5:$E$6785,$G$5:$G$6785)</f>
        <v>5599.2221957895454</v>
      </c>
    </row>
    <row r="6683" spans="1:8" x14ac:dyDescent="0.2">
      <c r="A6683" s="167" t="s">
        <v>4439</v>
      </c>
      <c r="B6683" s="163" t="s">
        <v>3662</v>
      </c>
      <c r="C6683" s="164" t="s">
        <v>3663</v>
      </c>
      <c r="D6683">
        <v>71.400000000000006</v>
      </c>
      <c r="E6683" s="4">
        <v>9363</v>
      </c>
      <c r="F6683">
        <f t="shared" si="209"/>
        <v>2</v>
      </c>
      <c r="G6683" s="6">
        <f t="shared" si="208"/>
        <v>1.195804741189294</v>
      </c>
      <c r="H6683" s="4">
        <f>E6683*G6683*Inputs!$B$4/SUMPRODUCT($E$5:$E$6785,$G$5:$G$6785)</f>
        <v>5171.7462369248024</v>
      </c>
    </row>
    <row r="6684" spans="1:8" x14ac:dyDescent="0.2">
      <c r="A6684" s="167" t="s">
        <v>4439</v>
      </c>
      <c r="B6684" s="163" t="s">
        <v>3664</v>
      </c>
      <c r="C6684" s="164" t="s">
        <v>3665</v>
      </c>
      <c r="D6684">
        <v>92.9</v>
      </c>
      <c r="E6684" s="4">
        <v>7265</v>
      </c>
      <c r="F6684">
        <f t="shared" si="209"/>
        <v>4</v>
      </c>
      <c r="G6684" s="6">
        <f t="shared" si="208"/>
        <v>1.7099397688077311</v>
      </c>
      <c r="H6684" s="4">
        <f>E6684*G6684*Inputs!$B$4/SUMPRODUCT($E$5:$E$6785,$G$5:$G$6785)</f>
        <v>5738.2351886600427</v>
      </c>
    </row>
    <row r="6685" spans="1:8" x14ac:dyDescent="0.2">
      <c r="A6685" s="167" t="s">
        <v>4439</v>
      </c>
      <c r="B6685" s="163" t="s">
        <v>3666</v>
      </c>
      <c r="C6685" s="164" t="s">
        <v>3667</v>
      </c>
      <c r="D6685">
        <v>62.4</v>
      </c>
      <c r="E6685" s="4">
        <v>6035</v>
      </c>
      <c r="F6685">
        <f t="shared" si="209"/>
        <v>2</v>
      </c>
      <c r="G6685" s="6">
        <f t="shared" si="208"/>
        <v>1.195804741189294</v>
      </c>
      <c r="H6685" s="4">
        <f>E6685*G6685*Inputs!$B$4/SUMPRODUCT($E$5:$E$6785,$G$5:$G$6785)</f>
        <v>3333.4923144121731</v>
      </c>
    </row>
    <row r="6686" spans="1:8" x14ac:dyDescent="0.2">
      <c r="A6686" s="167" t="s">
        <v>4439</v>
      </c>
      <c r="B6686" s="163" t="s">
        <v>3668</v>
      </c>
      <c r="C6686" s="164" t="s">
        <v>3669</v>
      </c>
      <c r="D6686">
        <v>62.2</v>
      </c>
      <c r="E6686" s="4">
        <v>9613</v>
      </c>
      <c r="F6686">
        <f t="shared" si="209"/>
        <v>2</v>
      </c>
      <c r="G6686" s="6">
        <f t="shared" si="208"/>
        <v>1.195804741189294</v>
      </c>
      <c r="H6686" s="4">
        <f>E6686*G6686*Inputs!$B$4/SUMPRODUCT($E$5:$E$6785,$G$5:$G$6785)</f>
        <v>5309.8362250943201</v>
      </c>
    </row>
    <row r="6687" spans="1:8" x14ac:dyDescent="0.2">
      <c r="A6687" s="167" t="s">
        <v>4439</v>
      </c>
      <c r="B6687" s="163" t="s">
        <v>3670</v>
      </c>
      <c r="C6687" s="164" t="s">
        <v>3671</v>
      </c>
      <c r="D6687">
        <v>66.400000000000006</v>
      </c>
      <c r="E6687" s="4">
        <v>7595</v>
      </c>
      <c r="F6687">
        <f t="shared" si="209"/>
        <v>2</v>
      </c>
      <c r="G6687" s="6">
        <f t="shared" si="208"/>
        <v>1.195804741189294</v>
      </c>
      <c r="H6687" s="4">
        <f>E6687*G6687*Inputs!$B$4/SUMPRODUCT($E$5:$E$6785,$G$5:$G$6785)</f>
        <v>4195.1738405899678</v>
      </c>
    </row>
    <row r="6688" spans="1:8" x14ac:dyDescent="0.2">
      <c r="A6688" s="167" t="s">
        <v>4439</v>
      </c>
      <c r="B6688" s="163" t="s">
        <v>3672</v>
      </c>
      <c r="C6688" s="164" t="s">
        <v>3673</v>
      </c>
      <c r="D6688">
        <v>124.8</v>
      </c>
      <c r="E6688" s="4">
        <v>5762</v>
      </c>
      <c r="F6688">
        <f t="shared" si="209"/>
        <v>7</v>
      </c>
      <c r="G6688" s="6">
        <f t="shared" si="208"/>
        <v>2.9238940129502371</v>
      </c>
      <c r="H6688" s="4">
        <f>E6688*G6688*Inputs!$B$4/SUMPRODUCT($E$5:$E$6785,$G$5:$G$6785)</f>
        <v>7782.0997401001177</v>
      </c>
    </row>
    <row r="6689" spans="1:8" x14ac:dyDescent="0.2">
      <c r="A6689" s="167" t="s">
        <v>4439</v>
      </c>
      <c r="B6689" s="163" t="s">
        <v>3674</v>
      </c>
      <c r="C6689" s="164" t="s">
        <v>3675</v>
      </c>
      <c r="D6689">
        <v>78.5</v>
      </c>
      <c r="E6689" s="4">
        <v>7588</v>
      </c>
      <c r="F6689">
        <f t="shared" si="209"/>
        <v>3</v>
      </c>
      <c r="G6689" s="6">
        <f t="shared" si="208"/>
        <v>1.4299489790507947</v>
      </c>
      <c r="H6689" s="4">
        <f>E6689*G6689*Inputs!$B$4/SUMPRODUCT($E$5:$E$6785,$G$5:$G$6785)</f>
        <v>5011.9851661389948</v>
      </c>
    </row>
    <row r="6690" spans="1:8" x14ac:dyDescent="0.2">
      <c r="A6690" s="167" t="s">
        <v>4439</v>
      </c>
      <c r="B6690" s="163" t="s">
        <v>3676</v>
      </c>
      <c r="C6690" s="164" t="s">
        <v>3677</v>
      </c>
      <c r="D6690">
        <v>66.900000000000006</v>
      </c>
      <c r="E6690" s="4">
        <v>5463</v>
      </c>
      <c r="F6690">
        <f t="shared" si="209"/>
        <v>2</v>
      </c>
      <c r="G6690" s="6">
        <f t="shared" si="208"/>
        <v>1.195804741189294</v>
      </c>
      <c r="H6690" s="4">
        <f>E6690*G6690*Inputs!$B$4/SUMPRODUCT($E$5:$E$6785,$G$5:$G$6785)</f>
        <v>3017.5424214803147</v>
      </c>
    </row>
    <row r="6691" spans="1:8" x14ac:dyDescent="0.2">
      <c r="A6691" s="167" t="s">
        <v>4439</v>
      </c>
      <c r="B6691" s="163" t="s">
        <v>3678</v>
      </c>
      <c r="C6691" s="164" t="s">
        <v>3679</v>
      </c>
      <c r="D6691">
        <v>101</v>
      </c>
      <c r="E6691" s="4">
        <v>7087</v>
      </c>
      <c r="F6691">
        <f t="shared" si="209"/>
        <v>5</v>
      </c>
      <c r="G6691" s="6">
        <f t="shared" si="208"/>
        <v>2.0447540826884101</v>
      </c>
      <c r="H6691" s="4">
        <f>E6691*G6691*Inputs!$B$4/SUMPRODUCT($E$5:$E$6785,$G$5:$G$6785)</f>
        <v>6693.6874441979053</v>
      </c>
    </row>
    <row r="6692" spans="1:8" x14ac:dyDescent="0.2">
      <c r="A6692" s="167" t="s">
        <v>4439</v>
      </c>
      <c r="B6692" s="163" t="s">
        <v>3680</v>
      </c>
      <c r="C6692" s="164" t="s">
        <v>3681</v>
      </c>
      <c r="D6692">
        <v>99.9</v>
      </c>
      <c r="E6692" s="4">
        <v>5554</v>
      </c>
      <c r="F6692">
        <f t="shared" si="209"/>
        <v>5</v>
      </c>
      <c r="G6692" s="6">
        <f t="shared" si="208"/>
        <v>2.0447540826884101</v>
      </c>
      <c r="H6692" s="4">
        <f>E6692*G6692*Inputs!$B$4/SUMPRODUCT($E$5:$E$6785,$G$5:$G$6785)</f>
        <v>5245.765495283641</v>
      </c>
    </row>
    <row r="6693" spans="1:8" x14ac:dyDescent="0.2">
      <c r="A6693" s="167" t="s">
        <v>4439</v>
      </c>
      <c r="B6693" s="163" t="s">
        <v>3682</v>
      </c>
      <c r="C6693" s="164" t="s">
        <v>3683</v>
      </c>
      <c r="D6693">
        <v>74</v>
      </c>
      <c r="E6693" s="4">
        <v>6251</v>
      </c>
      <c r="F6693">
        <f t="shared" si="209"/>
        <v>2</v>
      </c>
      <c r="G6693" s="6">
        <f t="shared" si="208"/>
        <v>1.195804741189294</v>
      </c>
      <c r="H6693" s="4">
        <f>E6693*G6693*Inputs!$B$4/SUMPRODUCT($E$5:$E$6785,$G$5:$G$6785)</f>
        <v>3452.8020641906369</v>
      </c>
    </row>
    <row r="6694" spans="1:8" x14ac:dyDescent="0.2">
      <c r="A6694" s="167" t="s">
        <v>4439</v>
      </c>
      <c r="B6694" s="163" t="s">
        <v>3684</v>
      </c>
      <c r="C6694" s="164" t="s">
        <v>3685</v>
      </c>
      <c r="D6694">
        <v>73.7</v>
      </c>
      <c r="E6694" s="4">
        <v>6719</v>
      </c>
      <c r="F6694">
        <f t="shared" si="209"/>
        <v>2</v>
      </c>
      <c r="G6694" s="6">
        <f t="shared" si="208"/>
        <v>1.195804741189294</v>
      </c>
      <c r="H6694" s="4">
        <f>E6694*G6694*Inputs!$B$4/SUMPRODUCT($E$5:$E$6785,$G$5:$G$6785)</f>
        <v>3711.3065220439748</v>
      </c>
    </row>
    <row r="6695" spans="1:8" x14ac:dyDescent="0.2">
      <c r="A6695" s="167" t="s">
        <v>4439</v>
      </c>
      <c r="B6695" s="163" t="s">
        <v>3686</v>
      </c>
      <c r="C6695" s="164" t="s">
        <v>3687</v>
      </c>
      <c r="D6695">
        <v>99.9</v>
      </c>
      <c r="E6695" s="4">
        <v>12812</v>
      </c>
      <c r="F6695">
        <f t="shared" si="209"/>
        <v>5</v>
      </c>
      <c r="G6695" s="6">
        <f t="shared" si="208"/>
        <v>2.0447540826884101</v>
      </c>
      <c r="H6695" s="4">
        <f>E6695*G6695*Inputs!$B$4/SUMPRODUCT($E$5:$E$6785,$G$5:$G$6785)</f>
        <v>12100.962824194097</v>
      </c>
    </row>
    <row r="6696" spans="1:8" x14ac:dyDescent="0.2">
      <c r="A6696" s="167" t="s">
        <v>4439</v>
      </c>
      <c r="B6696" s="163" t="s">
        <v>3688</v>
      </c>
      <c r="C6696" s="164" t="s">
        <v>3689</v>
      </c>
      <c r="D6696">
        <v>75.599999999999994</v>
      </c>
      <c r="E6696" s="4">
        <v>5749</v>
      </c>
      <c r="F6696">
        <f t="shared" si="209"/>
        <v>3</v>
      </c>
      <c r="G6696" s="6">
        <f t="shared" si="208"/>
        <v>1.4299489790507947</v>
      </c>
      <c r="H6696" s="4">
        <f>E6696*G6696*Inputs!$B$4/SUMPRODUCT($E$5:$E$6785,$G$5:$G$6785)</f>
        <v>3797.2987243190669</v>
      </c>
    </row>
    <row r="6697" spans="1:8" x14ac:dyDescent="0.2">
      <c r="A6697" s="167" t="s">
        <v>4439</v>
      </c>
      <c r="B6697" s="163" t="s">
        <v>3690</v>
      </c>
      <c r="C6697" s="164" t="s">
        <v>3691</v>
      </c>
      <c r="D6697">
        <v>87.7</v>
      </c>
      <c r="E6697" s="4">
        <v>5658</v>
      </c>
      <c r="F6697">
        <f t="shared" si="209"/>
        <v>4</v>
      </c>
      <c r="G6697" s="6">
        <f t="shared" si="208"/>
        <v>1.7099397688077311</v>
      </c>
      <c r="H6697" s="4">
        <f>E6697*G6697*Inputs!$B$4/SUMPRODUCT($E$5:$E$6785,$G$5:$G$6785)</f>
        <v>4468.9517821663485</v>
      </c>
    </row>
    <row r="6698" spans="1:8" x14ac:dyDescent="0.2">
      <c r="A6698" s="167" t="s">
        <v>4439</v>
      </c>
      <c r="B6698" s="163" t="s">
        <v>3692</v>
      </c>
      <c r="C6698" s="164" t="s">
        <v>3693</v>
      </c>
      <c r="D6698">
        <v>86.2</v>
      </c>
      <c r="E6698" s="4">
        <v>5897</v>
      </c>
      <c r="F6698">
        <f t="shared" si="209"/>
        <v>3</v>
      </c>
      <c r="G6698" s="6">
        <f t="shared" si="208"/>
        <v>1.4299489790507947</v>
      </c>
      <c r="H6698" s="4">
        <f>E6698*G6698*Inputs!$B$4/SUMPRODUCT($E$5:$E$6785,$G$5:$G$6785)</f>
        <v>3895.054892556886</v>
      </c>
    </row>
    <row r="6699" spans="1:8" x14ac:dyDescent="0.2">
      <c r="A6699" s="167" t="s">
        <v>4439</v>
      </c>
      <c r="B6699" s="163" t="s">
        <v>3694</v>
      </c>
      <c r="C6699" s="164" t="s">
        <v>3695</v>
      </c>
      <c r="D6699">
        <v>76</v>
      </c>
      <c r="E6699" s="4">
        <v>6394</v>
      </c>
      <c r="F6699">
        <f t="shared" si="209"/>
        <v>3</v>
      </c>
      <c r="G6699" s="6">
        <f t="shared" si="208"/>
        <v>1.4299489790507947</v>
      </c>
      <c r="H6699" s="4">
        <f>E6699*G6699*Inputs!$B$4/SUMPRODUCT($E$5:$E$6785,$G$5:$G$6785)</f>
        <v>4223.3306737338862</v>
      </c>
    </row>
    <row r="6700" spans="1:8" x14ac:dyDescent="0.2">
      <c r="A6700" s="167" t="s">
        <v>3698</v>
      </c>
      <c r="B6700" s="163" t="s">
        <v>3696</v>
      </c>
      <c r="C6700" s="164" t="s">
        <v>3697</v>
      </c>
      <c r="D6700">
        <v>71.900000000000006</v>
      </c>
      <c r="E6700" s="4">
        <v>6297</v>
      </c>
      <c r="F6700">
        <f t="shared" si="209"/>
        <v>2</v>
      </c>
      <c r="G6700" s="6">
        <f t="shared" si="208"/>
        <v>1.195804741189294</v>
      </c>
      <c r="H6700" s="4">
        <f>E6700*G6700*Inputs!$B$4/SUMPRODUCT($E$5:$E$6785,$G$5:$G$6785)</f>
        <v>3478.210622013828</v>
      </c>
    </row>
    <row r="6701" spans="1:8" x14ac:dyDescent="0.2">
      <c r="A6701" s="167" t="s">
        <v>3698</v>
      </c>
      <c r="B6701" s="163" t="s">
        <v>3699</v>
      </c>
      <c r="C6701" s="164" t="s">
        <v>3700</v>
      </c>
      <c r="D6701">
        <v>77.400000000000006</v>
      </c>
      <c r="E6701" s="4">
        <v>7391</v>
      </c>
      <c r="F6701">
        <f t="shared" si="209"/>
        <v>3</v>
      </c>
      <c r="G6701" s="6">
        <f t="shared" si="208"/>
        <v>1.4299489790507947</v>
      </c>
      <c r="H6701" s="4">
        <f>E6701*G6701*Inputs!$B$4/SUMPRODUCT($E$5:$E$6785,$G$5:$G$6785)</f>
        <v>4881.8637800386541</v>
      </c>
    </row>
    <row r="6702" spans="1:8" x14ac:dyDescent="0.2">
      <c r="A6702" s="167" t="s">
        <v>3698</v>
      </c>
      <c r="B6702" s="163" t="s">
        <v>3701</v>
      </c>
      <c r="C6702" s="164" t="s">
        <v>3702</v>
      </c>
      <c r="D6702">
        <v>76.900000000000006</v>
      </c>
      <c r="E6702" s="4">
        <v>6634</v>
      </c>
      <c r="F6702">
        <f t="shared" si="209"/>
        <v>3</v>
      </c>
      <c r="G6702" s="6">
        <f t="shared" si="208"/>
        <v>1.4299489790507947</v>
      </c>
      <c r="H6702" s="4">
        <f>E6702*G6702*Inputs!$B$4/SUMPRODUCT($E$5:$E$6785,$G$5:$G$6785)</f>
        <v>4381.8541897952146</v>
      </c>
    </row>
    <row r="6703" spans="1:8" x14ac:dyDescent="0.2">
      <c r="A6703" s="167" t="s">
        <v>3698</v>
      </c>
      <c r="B6703" s="163" t="s">
        <v>3703</v>
      </c>
      <c r="C6703" s="164" t="s">
        <v>3704</v>
      </c>
      <c r="D6703">
        <v>85.3</v>
      </c>
      <c r="E6703" s="4">
        <v>5861</v>
      </c>
      <c r="F6703">
        <f t="shared" si="209"/>
        <v>3</v>
      </c>
      <c r="G6703" s="6">
        <f t="shared" si="208"/>
        <v>1.4299489790507947</v>
      </c>
      <c r="H6703" s="4">
        <f>E6703*G6703*Inputs!$B$4/SUMPRODUCT($E$5:$E$6785,$G$5:$G$6785)</f>
        <v>3871.2763651476866</v>
      </c>
    </row>
    <row r="6704" spans="1:8" x14ac:dyDescent="0.2">
      <c r="A6704" s="167" t="s">
        <v>3698</v>
      </c>
      <c r="B6704" s="163" t="s">
        <v>3705</v>
      </c>
      <c r="C6704" s="164" t="s">
        <v>3706</v>
      </c>
      <c r="D6704">
        <v>76.400000000000006</v>
      </c>
      <c r="E6704" s="4">
        <v>5795</v>
      </c>
      <c r="F6704">
        <f t="shared" si="209"/>
        <v>3</v>
      </c>
      <c r="G6704" s="6">
        <f t="shared" si="208"/>
        <v>1.4299489790507947</v>
      </c>
      <c r="H6704" s="4">
        <f>E6704*G6704*Inputs!$B$4/SUMPRODUCT($E$5:$E$6785,$G$5:$G$6785)</f>
        <v>3827.6823982308215</v>
      </c>
    </row>
    <row r="6705" spans="1:8" x14ac:dyDescent="0.2">
      <c r="A6705" s="167" t="s">
        <v>3698</v>
      </c>
      <c r="B6705" s="163" t="s">
        <v>3707</v>
      </c>
      <c r="C6705" s="164" t="s">
        <v>3708</v>
      </c>
      <c r="D6705">
        <v>78</v>
      </c>
      <c r="E6705" s="4">
        <v>5896</v>
      </c>
      <c r="F6705">
        <f t="shared" si="209"/>
        <v>3</v>
      </c>
      <c r="G6705" s="6">
        <f t="shared" si="208"/>
        <v>1.4299489790507947</v>
      </c>
      <c r="H6705" s="4">
        <f>E6705*G6705*Inputs!$B$4/SUMPRODUCT($E$5:$E$6785,$G$5:$G$6785)</f>
        <v>3894.3943779066303</v>
      </c>
    </row>
    <row r="6706" spans="1:8" x14ac:dyDescent="0.2">
      <c r="A6706" s="167" t="s">
        <v>3698</v>
      </c>
      <c r="B6706" s="163" t="s">
        <v>3709</v>
      </c>
      <c r="C6706" s="164" t="s">
        <v>3710</v>
      </c>
      <c r="D6706">
        <v>86</v>
      </c>
      <c r="E6706" s="4">
        <v>5877</v>
      </c>
      <c r="F6706">
        <f t="shared" si="209"/>
        <v>3</v>
      </c>
      <c r="G6706" s="6">
        <f t="shared" si="208"/>
        <v>1.4299489790507947</v>
      </c>
      <c r="H6706" s="4">
        <f>E6706*G6706*Inputs!$B$4/SUMPRODUCT($E$5:$E$6785,$G$5:$G$6785)</f>
        <v>3881.844599551775</v>
      </c>
    </row>
    <row r="6707" spans="1:8" x14ac:dyDescent="0.2">
      <c r="A6707" s="167" t="s">
        <v>3698</v>
      </c>
      <c r="B6707" s="163" t="s">
        <v>3711</v>
      </c>
      <c r="C6707" s="164" t="s">
        <v>3712</v>
      </c>
      <c r="D6707">
        <v>76.400000000000006</v>
      </c>
      <c r="E6707" s="4">
        <v>7307</v>
      </c>
      <c r="F6707">
        <f t="shared" si="209"/>
        <v>3</v>
      </c>
      <c r="G6707" s="6">
        <f t="shared" si="208"/>
        <v>1.4299489790507947</v>
      </c>
      <c r="H6707" s="4">
        <f>E6707*G6707*Inputs!$B$4/SUMPRODUCT($E$5:$E$6785,$G$5:$G$6785)</f>
        <v>4826.3805494171893</v>
      </c>
    </row>
    <row r="6708" spans="1:8" x14ac:dyDescent="0.2">
      <c r="A6708" s="167" t="s">
        <v>3698</v>
      </c>
      <c r="B6708" s="163" t="s">
        <v>3713</v>
      </c>
      <c r="C6708" s="164" t="s">
        <v>3714</v>
      </c>
      <c r="D6708">
        <v>91.6</v>
      </c>
      <c r="E6708" s="4">
        <v>6371</v>
      </c>
      <c r="F6708">
        <f t="shared" si="209"/>
        <v>4</v>
      </c>
      <c r="G6708" s="6">
        <f t="shared" si="208"/>
        <v>1.7099397688077311</v>
      </c>
      <c r="H6708" s="4">
        <f>E6708*G6708*Inputs!$B$4/SUMPRODUCT($E$5:$E$6785,$G$5:$G$6785)</f>
        <v>5032.112372601945</v>
      </c>
    </row>
    <row r="6709" spans="1:8" x14ac:dyDescent="0.2">
      <c r="A6709" s="167" t="s">
        <v>3698</v>
      </c>
      <c r="B6709" s="163" t="s">
        <v>3715</v>
      </c>
      <c r="C6709" s="164" t="s">
        <v>3716</v>
      </c>
      <c r="D6709">
        <v>103</v>
      </c>
      <c r="E6709" s="4">
        <v>6735</v>
      </c>
      <c r="F6709">
        <f t="shared" si="209"/>
        <v>5</v>
      </c>
      <c r="G6709" s="6">
        <f t="shared" si="208"/>
        <v>2.0447540826884101</v>
      </c>
      <c r="H6709" s="4">
        <f>E6709*G6709*Inputs!$B$4/SUMPRODUCT($E$5:$E$6785,$G$5:$G$6785)</f>
        <v>6361.2226522749943</v>
      </c>
    </row>
    <row r="6710" spans="1:8" x14ac:dyDescent="0.2">
      <c r="A6710" s="167" t="s">
        <v>3698</v>
      </c>
      <c r="B6710" s="163" t="s">
        <v>3717</v>
      </c>
      <c r="C6710" s="164" t="s">
        <v>10905</v>
      </c>
      <c r="D6710">
        <v>85.9</v>
      </c>
      <c r="E6710" s="4">
        <v>6501</v>
      </c>
      <c r="F6710">
        <f t="shared" si="209"/>
        <v>3</v>
      </c>
      <c r="G6710" s="6">
        <f t="shared" si="208"/>
        <v>1.4299489790507947</v>
      </c>
      <c r="H6710" s="4">
        <f>E6710*G6710*Inputs!$B$4/SUMPRODUCT($E$5:$E$6785,$G$5:$G$6785)</f>
        <v>4294.0057413112281</v>
      </c>
    </row>
    <row r="6711" spans="1:8" x14ac:dyDescent="0.2">
      <c r="A6711" s="167" t="s">
        <v>3698</v>
      </c>
      <c r="B6711" s="163" t="s">
        <v>10906</v>
      </c>
      <c r="C6711" s="164" t="s">
        <v>10907</v>
      </c>
      <c r="D6711">
        <v>60.4</v>
      </c>
      <c r="E6711" s="4">
        <v>7046</v>
      </c>
      <c r="F6711">
        <f t="shared" si="209"/>
        <v>1</v>
      </c>
      <c r="G6711" s="6">
        <f t="shared" si="208"/>
        <v>1</v>
      </c>
      <c r="H6711" s="4">
        <f>E6711*G6711*Inputs!$B$4/SUMPRODUCT($E$5:$E$6785,$G$5:$G$6785)</f>
        <v>3254.6519448475901</v>
      </c>
    </row>
    <row r="6712" spans="1:8" x14ac:dyDescent="0.2">
      <c r="A6712" s="167" t="s">
        <v>3698</v>
      </c>
      <c r="B6712" s="163" t="s">
        <v>10908</v>
      </c>
      <c r="C6712" s="164" t="s">
        <v>10909</v>
      </c>
      <c r="D6712">
        <v>116.4</v>
      </c>
      <c r="E6712" s="4">
        <v>7900</v>
      </c>
      <c r="F6712">
        <f t="shared" si="209"/>
        <v>6</v>
      </c>
      <c r="G6712" s="6">
        <f t="shared" si="208"/>
        <v>2.4451266266449672</v>
      </c>
      <c r="H6712" s="4">
        <f>E6712*G6712*Inputs!$B$4/SUMPRODUCT($E$5:$E$6785,$G$5:$G$6785)</f>
        <v>8922.5781199813355</v>
      </c>
    </row>
    <row r="6713" spans="1:8" x14ac:dyDescent="0.2">
      <c r="A6713" s="167" t="s">
        <v>3698</v>
      </c>
      <c r="B6713" s="163" t="s">
        <v>10910</v>
      </c>
      <c r="C6713" s="164" t="s">
        <v>10911</v>
      </c>
      <c r="D6713">
        <v>81</v>
      </c>
      <c r="E6713" s="4">
        <v>7830</v>
      </c>
      <c r="F6713">
        <f t="shared" si="209"/>
        <v>3</v>
      </c>
      <c r="G6713" s="6">
        <f t="shared" si="208"/>
        <v>1.4299489790507947</v>
      </c>
      <c r="H6713" s="4">
        <f>E6713*G6713*Inputs!$B$4/SUMPRODUCT($E$5:$E$6785,$G$5:$G$6785)</f>
        <v>5171.8297115008336</v>
      </c>
    </row>
    <row r="6714" spans="1:8" x14ac:dyDescent="0.2">
      <c r="A6714" s="167" t="s">
        <v>3698</v>
      </c>
      <c r="B6714" s="163" t="s">
        <v>10912</v>
      </c>
      <c r="C6714" s="164" t="s">
        <v>10913</v>
      </c>
      <c r="D6714">
        <v>70.8</v>
      </c>
      <c r="E6714" s="4">
        <v>8307</v>
      </c>
      <c r="F6714">
        <f t="shared" si="209"/>
        <v>2</v>
      </c>
      <c r="G6714" s="6">
        <f t="shared" si="208"/>
        <v>1.195804741189294</v>
      </c>
      <c r="H6714" s="4">
        <f>E6714*G6714*Inputs!$B$4/SUMPRODUCT($E$5:$E$6785,$G$5:$G$6785)</f>
        <v>4588.454126896756</v>
      </c>
    </row>
    <row r="6715" spans="1:8" x14ac:dyDescent="0.2">
      <c r="A6715" s="167" t="s">
        <v>3698</v>
      </c>
      <c r="B6715" s="163" t="s">
        <v>10914</v>
      </c>
      <c r="C6715" s="164" t="s">
        <v>10915</v>
      </c>
      <c r="D6715">
        <v>83.7</v>
      </c>
      <c r="E6715" s="4">
        <v>8128</v>
      </c>
      <c r="F6715">
        <f t="shared" si="209"/>
        <v>3</v>
      </c>
      <c r="G6715" s="6">
        <f t="shared" ref="G6715:G6778" si="210">VLOOKUP(F6715,$L$5:$M$15,2,0)</f>
        <v>1.4299489790507947</v>
      </c>
      <c r="H6715" s="4">
        <f>E6715*G6715*Inputs!$B$4/SUMPRODUCT($E$5:$E$6785,$G$5:$G$6785)</f>
        <v>5368.6630772769831</v>
      </c>
    </row>
    <row r="6716" spans="1:8" x14ac:dyDescent="0.2">
      <c r="A6716" s="167" t="s">
        <v>3698</v>
      </c>
      <c r="B6716" s="163" t="s">
        <v>10916</v>
      </c>
      <c r="C6716" s="164" t="s">
        <v>10917</v>
      </c>
      <c r="D6716">
        <v>69.599999999999994</v>
      </c>
      <c r="E6716" s="4">
        <v>6926</v>
      </c>
      <c r="F6716">
        <f t="shared" ref="F6716:F6779" si="211">VLOOKUP(D6716,$K$5:$L$15,2)</f>
        <v>2</v>
      </c>
      <c r="G6716" s="6">
        <f t="shared" si="210"/>
        <v>1.195804741189294</v>
      </c>
      <c r="H6716" s="4">
        <f>E6716*G6716*Inputs!$B$4/SUMPRODUCT($E$5:$E$6785,$G$5:$G$6785)</f>
        <v>3825.6450322483365</v>
      </c>
    </row>
    <row r="6717" spans="1:8" x14ac:dyDescent="0.2">
      <c r="A6717" s="167" t="s">
        <v>3698</v>
      </c>
      <c r="B6717" s="163" t="s">
        <v>10918</v>
      </c>
      <c r="C6717" s="164" t="s">
        <v>10919</v>
      </c>
      <c r="D6717">
        <v>93.9</v>
      </c>
      <c r="E6717" s="4">
        <v>6090</v>
      </c>
      <c r="F6717">
        <f t="shared" si="211"/>
        <v>4</v>
      </c>
      <c r="G6717" s="6">
        <f t="shared" si="210"/>
        <v>1.7099397688077311</v>
      </c>
      <c r="H6717" s="4">
        <f>E6717*G6717*Inputs!$B$4/SUMPRODUCT($E$5:$E$6785,$G$5:$G$6785)</f>
        <v>4810.1654919393886</v>
      </c>
    </row>
    <row r="6718" spans="1:8" x14ac:dyDescent="0.2">
      <c r="A6718" s="167" t="s">
        <v>3698</v>
      </c>
      <c r="B6718" s="163" t="s">
        <v>10920</v>
      </c>
      <c r="C6718" s="164" t="s">
        <v>10921</v>
      </c>
      <c r="D6718">
        <v>68.400000000000006</v>
      </c>
      <c r="E6718" s="4">
        <v>5396</v>
      </c>
      <c r="F6718">
        <f t="shared" si="211"/>
        <v>2</v>
      </c>
      <c r="G6718" s="6">
        <f t="shared" si="210"/>
        <v>1.195804741189294</v>
      </c>
      <c r="H6718" s="4">
        <f>E6718*G6718*Inputs!$B$4/SUMPRODUCT($E$5:$E$6785,$G$5:$G$6785)</f>
        <v>2980.5343046508842</v>
      </c>
    </row>
    <row r="6719" spans="1:8" x14ac:dyDescent="0.2">
      <c r="A6719" s="167" t="s">
        <v>3698</v>
      </c>
      <c r="B6719" s="163" t="s">
        <v>10922</v>
      </c>
      <c r="C6719" s="164" t="s">
        <v>10923</v>
      </c>
      <c r="D6719">
        <v>74.5</v>
      </c>
      <c r="E6719" s="4">
        <v>7962</v>
      </c>
      <c r="F6719">
        <f t="shared" si="211"/>
        <v>3</v>
      </c>
      <c r="G6719" s="6">
        <f t="shared" si="210"/>
        <v>1.4299489790507947</v>
      </c>
      <c r="H6719" s="4">
        <f>E6719*G6719*Inputs!$B$4/SUMPRODUCT($E$5:$E$6785,$G$5:$G$6785)</f>
        <v>5259.0176453345648</v>
      </c>
    </row>
    <row r="6720" spans="1:8" x14ac:dyDescent="0.2">
      <c r="A6720" s="167" t="s">
        <v>3698</v>
      </c>
      <c r="B6720" s="163" t="s">
        <v>10924</v>
      </c>
      <c r="C6720" s="164" t="s">
        <v>885</v>
      </c>
      <c r="D6720">
        <v>121.2</v>
      </c>
      <c r="E6720" s="4">
        <v>6372</v>
      </c>
      <c r="F6720">
        <f t="shared" si="211"/>
        <v>6</v>
      </c>
      <c r="G6720" s="6">
        <f t="shared" si="210"/>
        <v>2.4451266266449672</v>
      </c>
      <c r="H6720" s="4">
        <f>E6720*G6720*Inputs!$B$4/SUMPRODUCT($E$5:$E$6785,$G$5:$G$6785)</f>
        <v>7196.7933899393765</v>
      </c>
    </row>
    <row r="6721" spans="1:8" x14ac:dyDescent="0.2">
      <c r="A6721" s="167" t="s">
        <v>3698</v>
      </c>
      <c r="B6721" s="163" t="s">
        <v>886</v>
      </c>
      <c r="C6721" s="164" t="s">
        <v>887</v>
      </c>
      <c r="D6721">
        <v>76.900000000000006</v>
      </c>
      <c r="E6721" s="4">
        <v>5791</v>
      </c>
      <c r="F6721">
        <f t="shared" si="211"/>
        <v>3</v>
      </c>
      <c r="G6721" s="6">
        <f t="shared" si="210"/>
        <v>1.4299489790507947</v>
      </c>
      <c r="H6721" s="4">
        <f>E6721*G6721*Inputs!$B$4/SUMPRODUCT($E$5:$E$6785,$G$5:$G$6785)</f>
        <v>3825.0403396297993</v>
      </c>
    </row>
    <row r="6722" spans="1:8" x14ac:dyDescent="0.2">
      <c r="A6722" s="167" t="s">
        <v>3698</v>
      </c>
      <c r="B6722" s="163" t="s">
        <v>888</v>
      </c>
      <c r="C6722" s="164" t="s">
        <v>889</v>
      </c>
      <c r="D6722">
        <v>90.9</v>
      </c>
      <c r="E6722" s="4">
        <v>6246</v>
      </c>
      <c r="F6722">
        <f t="shared" si="211"/>
        <v>4</v>
      </c>
      <c r="G6722" s="6">
        <f t="shared" si="210"/>
        <v>1.7099397688077311</v>
      </c>
      <c r="H6722" s="4">
        <f>E6722*G6722*Inputs!$B$4/SUMPRODUCT($E$5:$E$6785,$G$5:$G$6785)</f>
        <v>4933.3815538018753</v>
      </c>
    </row>
    <row r="6723" spans="1:8" x14ac:dyDescent="0.2">
      <c r="A6723" s="167" t="s">
        <v>3698</v>
      </c>
      <c r="B6723" s="163" t="s">
        <v>890</v>
      </c>
      <c r="C6723" s="164" t="s">
        <v>891</v>
      </c>
      <c r="D6723">
        <v>68.400000000000006</v>
      </c>
      <c r="E6723" s="4">
        <v>7218</v>
      </c>
      <c r="F6723">
        <f t="shared" si="211"/>
        <v>2</v>
      </c>
      <c r="G6723" s="6">
        <f t="shared" si="210"/>
        <v>1.195804741189294</v>
      </c>
      <c r="H6723" s="4">
        <f>E6723*G6723*Inputs!$B$4/SUMPRODUCT($E$5:$E$6785,$G$5:$G$6785)</f>
        <v>3986.9341384303334</v>
      </c>
    </row>
    <row r="6724" spans="1:8" x14ac:dyDescent="0.2">
      <c r="A6724" s="167" t="s">
        <v>3698</v>
      </c>
      <c r="B6724" s="163" t="s">
        <v>892</v>
      </c>
      <c r="C6724" s="164" t="s">
        <v>893</v>
      </c>
      <c r="D6724">
        <v>85.4</v>
      </c>
      <c r="E6724" s="4">
        <v>6945</v>
      </c>
      <c r="F6724">
        <f t="shared" si="211"/>
        <v>3</v>
      </c>
      <c r="G6724" s="6">
        <f t="shared" si="210"/>
        <v>1.4299489790507947</v>
      </c>
      <c r="H6724" s="4">
        <f>E6724*G6724*Inputs!$B$4/SUMPRODUCT($E$5:$E$6785,$G$5:$G$6785)</f>
        <v>4587.2742460246864</v>
      </c>
    </row>
    <row r="6725" spans="1:8" x14ac:dyDescent="0.2">
      <c r="A6725" s="167" t="s">
        <v>3698</v>
      </c>
      <c r="B6725" s="163" t="s">
        <v>894</v>
      </c>
      <c r="C6725" s="164" t="s">
        <v>895</v>
      </c>
      <c r="D6725">
        <v>67.8</v>
      </c>
      <c r="E6725" s="4">
        <v>5077</v>
      </c>
      <c r="F6725">
        <f t="shared" si="211"/>
        <v>2</v>
      </c>
      <c r="G6725" s="6">
        <f t="shared" si="210"/>
        <v>1.195804741189294</v>
      </c>
      <c r="H6725" s="4">
        <f>E6725*G6725*Inputs!$B$4/SUMPRODUCT($E$5:$E$6785,$G$5:$G$6785)</f>
        <v>2804.3314797465782</v>
      </c>
    </row>
    <row r="6726" spans="1:8" x14ac:dyDescent="0.2">
      <c r="A6726" s="167" t="s">
        <v>3698</v>
      </c>
      <c r="B6726" s="163" t="s">
        <v>896</v>
      </c>
      <c r="C6726" s="164" t="s">
        <v>897</v>
      </c>
      <c r="D6726">
        <v>112.8</v>
      </c>
      <c r="E6726" s="4">
        <v>5190</v>
      </c>
      <c r="F6726">
        <f t="shared" si="211"/>
        <v>6</v>
      </c>
      <c r="G6726" s="6">
        <f t="shared" si="210"/>
        <v>2.4451266266449672</v>
      </c>
      <c r="H6726" s="4">
        <f>E6726*G6726*Inputs!$B$4/SUMPRODUCT($E$5:$E$6785,$G$5:$G$6785)</f>
        <v>5861.7949927472328</v>
      </c>
    </row>
    <row r="6727" spans="1:8" x14ac:dyDescent="0.2">
      <c r="A6727" s="167" t="s">
        <v>3698</v>
      </c>
      <c r="B6727" s="163" t="s">
        <v>898</v>
      </c>
      <c r="C6727" s="164" t="s">
        <v>899</v>
      </c>
      <c r="D6727">
        <v>138.19999999999999</v>
      </c>
      <c r="E6727" s="4">
        <v>8016</v>
      </c>
      <c r="F6727">
        <f t="shared" si="211"/>
        <v>8</v>
      </c>
      <c r="G6727" s="6">
        <f t="shared" si="210"/>
        <v>3.4964063234208851</v>
      </c>
      <c r="H6727" s="4">
        <f>E6727*G6727*Inputs!$B$4/SUMPRODUCT($E$5:$E$6785,$G$5:$G$6785)</f>
        <v>12946.176340369226</v>
      </c>
    </row>
    <row r="6728" spans="1:8" x14ac:dyDescent="0.2">
      <c r="A6728" s="167" t="s">
        <v>3698</v>
      </c>
      <c r="B6728" s="163" t="s">
        <v>900</v>
      </c>
      <c r="C6728" s="164" t="s">
        <v>901</v>
      </c>
      <c r="D6728">
        <v>143</v>
      </c>
      <c r="E6728" s="4">
        <v>6265</v>
      </c>
      <c r="F6728">
        <f t="shared" si="211"/>
        <v>8</v>
      </c>
      <c r="G6728" s="6">
        <f t="shared" si="210"/>
        <v>3.4964063234208851</v>
      </c>
      <c r="H6728" s="4">
        <f>E6728*G6728*Inputs!$B$4/SUMPRODUCT($E$5:$E$6785,$G$5:$G$6785)</f>
        <v>10118.23787081003</v>
      </c>
    </row>
    <row r="6729" spans="1:8" x14ac:dyDescent="0.2">
      <c r="A6729" s="167" t="s">
        <v>3698</v>
      </c>
      <c r="B6729" s="163" t="s">
        <v>902</v>
      </c>
      <c r="C6729" s="164" t="s">
        <v>903</v>
      </c>
      <c r="D6729">
        <v>101.6</v>
      </c>
      <c r="E6729" s="4">
        <v>5271</v>
      </c>
      <c r="F6729">
        <f t="shared" si="211"/>
        <v>5</v>
      </c>
      <c r="G6729" s="6">
        <f t="shared" si="210"/>
        <v>2.0447540826884101</v>
      </c>
      <c r="H6729" s="4">
        <f>E6729*G6729*Inputs!$B$4/SUMPRODUCT($E$5:$E$6785,$G$5:$G$6785)</f>
        <v>4978.4713585956197</v>
      </c>
    </row>
    <row r="6730" spans="1:8" x14ac:dyDescent="0.2">
      <c r="A6730" s="167" t="s">
        <v>3698</v>
      </c>
      <c r="B6730" s="163" t="s">
        <v>904</v>
      </c>
      <c r="C6730" s="164" t="s">
        <v>905</v>
      </c>
      <c r="D6730">
        <v>130.1</v>
      </c>
      <c r="E6730" s="4">
        <v>5964</v>
      </c>
      <c r="F6730">
        <f t="shared" si="211"/>
        <v>7</v>
      </c>
      <c r="G6730" s="6">
        <f t="shared" si="210"/>
        <v>2.9238940129502371</v>
      </c>
      <c r="H6730" s="4">
        <f>E6730*G6730*Inputs!$B$4/SUMPRODUCT($E$5:$E$6785,$G$5:$G$6785)</f>
        <v>8054.918925712791</v>
      </c>
    </row>
    <row r="6731" spans="1:8" x14ac:dyDescent="0.2">
      <c r="A6731" s="167" t="s">
        <v>3698</v>
      </c>
      <c r="B6731" s="163" t="s">
        <v>906</v>
      </c>
      <c r="C6731" s="164" t="s">
        <v>907</v>
      </c>
      <c r="D6731">
        <v>78.099999999999994</v>
      </c>
      <c r="E6731" s="4">
        <v>5667</v>
      </c>
      <c r="F6731">
        <f t="shared" si="211"/>
        <v>3</v>
      </c>
      <c r="G6731" s="6">
        <f t="shared" si="210"/>
        <v>1.4299489790507947</v>
      </c>
      <c r="H6731" s="4">
        <f>E6731*G6731*Inputs!$B$4/SUMPRODUCT($E$5:$E$6785,$G$5:$G$6785)</f>
        <v>3743.1365229981129</v>
      </c>
    </row>
    <row r="6732" spans="1:8" x14ac:dyDescent="0.2">
      <c r="A6732" s="167" t="s">
        <v>3698</v>
      </c>
      <c r="B6732" s="163" t="s">
        <v>908</v>
      </c>
      <c r="C6732" s="164" t="s">
        <v>909</v>
      </c>
      <c r="D6732">
        <v>122.9</v>
      </c>
      <c r="E6732" s="4">
        <v>6826</v>
      </c>
      <c r="F6732">
        <f t="shared" si="211"/>
        <v>6</v>
      </c>
      <c r="G6732" s="6">
        <f t="shared" si="210"/>
        <v>2.4451266266449672</v>
      </c>
      <c r="H6732" s="4">
        <f>E6732*G6732*Inputs!$B$4/SUMPRODUCT($E$5:$E$6785,$G$5:$G$6785)</f>
        <v>7709.5592717712161</v>
      </c>
    </row>
    <row r="6733" spans="1:8" x14ac:dyDescent="0.2">
      <c r="A6733" s="167" t="s">
        <v>3698</v>
      </c>
      <c r="B6733" s="163" t="s">
        <v>910</v>
      </c>
      <c r="C6733" s="164" t="s">
        <v>911</v>
      </c>
      <c r="D6733">
        <v>81.599999999999994</v>
      </c>
      <c r="E6733" s="4">
        <v>6806</v>
      </c>
      <c r="F6733">
        <f t="shared" si="211"/>
        <v>3</v>
      </c>
      <c r="G6733" s="6">
        <f t="shared" si="210"/>
        <v>1.4299489790507947</v>
      </c>
      <c r="H6733" s="4">
        <f>E6733*G6733*Inputs!$B$4/SUMPRODUCT($E$5:$E$6785,$G$5:$G$6785)</f>
        <v>4495.462709639166</v>
      </c>
    </row>
    <row r="6734" spans="1:8" x14ac:dyDescent="0.2">
      <c r="A6734" s="167" t="s">
        <v>3698</v>
      </c>
      <c r="B6734" s="163" t="s">
        <v>912</v>
      </c>
      <c r="C6734" s="164" t="s">
        <v>913</v>
      </c>
      <c r="D6734">
        <v>135.30000000000001</v>
      </c>
      <c r="E6734" s="4">
        <v>5627</v>
      </c>
      <c r="F6734">
        <f t="shared" si="211"/>
        <v>7</v>
      </c>
      <c r="G6734" s="6">
        <f t="shared" si="210"/>
        <v>2.9238940129502371</v>
      </c>
      <c r="H6734" s="4">
        <f>E6734*G6734*Inputs!$B$4/SUMPRODUCT($E$5:$E$6785,$G$5:$G$6785)</f>
        <v>7599.7700863490727</v>
      </c>
    </row>
    <row r="6735" spans="1:8" x14ac:dyDescent="0.2">
      <c r="A6735" s="167" t="s">
        <v>3698</v>
      </c>
      <c r="B6735" s="163" t="s">
        <v>914</v>
      </c>
      <c r="C6735" s="164" t="s">
        <v>12636</v>
      </c>
      <c r="D6735">
        <v>106</v>
      </c>
      <c r="E6735" s="4">
        <v>5529</v>
      </c>
      <c r="F6735">
        <f t="shared" si="211"/>
        <v>5</v>
      </c>
      <c r="G6735" s="6">
        <f t="shared" si="210"/>
        <v>2.0447540826884101</v>
      </c>
      <c r="H6735" s="4">
        <f>E6735*G6735*Inputs!$B$4/SUMPRODUCT($E$5:$E$6785,$G$5:$G$6785)</f>
        <v>5222.152939039117</v>
      </c>
    </row>
    <row r="6736" spans="1:8" x14ac:dyDescent="0.2">
      <c r="A6736" s="167" t="s">
        <v>3698</v>
      </c>
      <c r="B6736" s="163" t="s">
        <v>12637</v>
      </c>
      <c r="C6736" s="164" t="s">
        <v>12638</v>
      </c>
      <c r="D6736">
        <v>67</v>
      </c>
      <c r="E6736" s="4">
        <v>6828</v>
      </c>
      <c r="F6736">
        <f t="shared" si="211"/>
        <v>2</v>
      </c>
      <c r="G6736" s="6">
        <f t="shared" si="210"/>
        <v>1.195804741189294</v>
      </c>
      <c r="H6736" s="4">
        <f>E6736*G6736*Inputs!$B$4/SUMPRODUCT($E$5:$E$6785,$G$5:$G$6785)</f>
        <v>3771.5137568858854</v>
      </c>
    </row>
    <row r="6737" spans="1:8" x14ac:dyDescent="0.2">
      <c r="A6737" s="167" t="s">
        <v>3698</v>
      </c>
      <c r="B6737" s="163" t="s">
        <v>12639</v>
      </c>
      <c r="C6737" s="164" t="s">
        <v>12640</v>
      </c>
      <c r="D6737">
        <v>92.5</v>
      </c>
      <c r="E6737" s="4">
        <v>5600</v>
      </c>
      <c r="F6737">
        <f t="shared" si="211"/>
        <v>4</v>
      </c>
      <c r="G6737" s="6">
        <f t="shared" si="210"/>
        <v>1.7099397688077311</v>
      </c>
      <c r="H6737" s="4">
        <f>E6737*G6737*Inputs!$B$4/SUMPRODUCT($E$5:$E$6785,$G$5:$G$6785)</f>
        <v>4423.1406822431163</v>
      </c>
    </row>
    <row r="6738" spans="1:8" x14ac:dyDescent="0.2">
      <c r="A6738" s="167" t="s">
        <v>3698</v>
      </c>
      <c r="B6738" s="163" t="s">
        <v>12641</v>
      </c>
      <c r="C6738" s="164" t="s">
        <v>12642</v>
      </c>
      <c r="D6738">
        <v>70</v>
      </c>
      <c r="E6738" s="4">
        <v>7992</v>
      </c>
      <c r="F6738">
        <f t="shared" si="211"/>
        <v>2</v>
      </c>
      <c r="G6738" s="6">
        <f t="shared" si="210"/>
        <v>1.195804741189294</v>
      </c>
      <c r="H6738" s="4">
        <f>E6738*G6738*Inputs!$B$4/SUMPRODUCT($E$5:$E$6785,$G$5:$G$6785)</f>
        <v>4414.4607418031628</v>
      </c>
    </row>
    <row r="6739" spans="1:8" x14ac:dyDescent="0.2">
      <c r="A6739" s="167" t="s">
        <v>3698</v>
      </c>
      <c r="B6739" s="163" t="s">
        <v>12643</v>
      </c>
      <c r="C6739" s="164" t="s">
        <v>12644</v>
      </c>
      <c r="D6739">
        <v>175.4</v>
      </c>
      <c r="E6739" s="4">
        <v>5108</v>
      </c>
      <c r="F6739">
        <f t="shared" si="211"/>
        <v>10</v>
      </c>
      <c r="G6739" s="6">
        <f t="shared" si="210"/>
        <v>4.9996826525224378</v>
      </c>
      <c r="H6739" s="4">
        <f>E6739*G6739*Inputs!$B$4/SUMPRODUCT($E$5:$E$6785,$G$5:$G$6785)</f>
        <v>11796.556180113408</v>
      </c>
    </row>
    <row r="6740" spans="1:8" x14ac:dyDescent="0.2">
      <c r="A6740" s="167" t="s">
        <v>3698</v>
      </c>
      <c r="B6740" s="163" t="s">
        <v>12645</v>
      </c>
      <c r="C6740" s="164" t="s">
        <v>12646</v>
      </c>
      <c r="D6740">
        <v>73.900000000000006</v>
      </c>
      <c r="E6740" s="4">
        <v>6979</v>
      </c>
      <c r="F6740">
        <f t="shared" si="211"/>
        <v>2</v>
      </c>
      <c r="G6740" s="6">
        <f t="shared" si="210"/>
        <v>1.195804741189294</v>
      </c>
      <c r="H6740" s="4">
        <f>E6740*G6740*Inputs!$B$4/SUMPRODUCT($E$5:$E$6785,$G$5:$G$6785)</f>
        <v>3854.9201097402743</v>
      </c>
    </row>
    <row r="6741" spans="1:8" x14ac:dyDescent="0.2">
      <c r="A6741" s="167" t="s">
        <v>3698</v>
      </c>
      <c r="B6741" s="163" t="s">
        <v>12647</v>
      </c>
      <c r="C6741" s="164" t="s">
        <v>12648</v>
      </c>
      <c r="D6741">
        <v>113.2</v>
      </c>
      <c r="E6741" s="4">
        <v>7537</v>
      </c>
      <c r="F6741">
        <f t="shared" si="211"/>
        <v>6</v>
      </c>
      <c r="G6741" s="6">
        <f t="shared" si="210"/>
        <v>2.4451266266449672</v>
      </c>
      <c r="H6741" s="4">
        <f>E6741*G6741*Inputs!$B$4/SUMPRODUCT($E$5:$E$6785,$G$5:$G$6785)</f>
        <v>8512.5913025695354</v>
      </c>
    </row>
    <row r="6742" spans="1:8" x14ac:dyDescent="0.2">
      <c r="A6742" s="167" t="s">
        <v>3698</v>
      </c>
      <c r="B6742" s="163" t="s">
        <v>12649</v>
      </c>
      <c r="C6742" s="164" t="s">
        <v>12650</v>
      </c>
      <c r="D6742">
        <v>158.80000000000001</v>
      </c>
      <c r="E6742" s="4">
        <v>8932</v>
      </c>
      <c r="F6742">
        <f t="shared" si="211"/>
        <v>9</v>
      </c>
      <c r="G6742" s="6">
        <f t="shared" si="210"/>
        <v>4.1810192586709229</v>
      </c>
      <c r="H6742" s="4">
        <f>E6742*G6742*Inputs!$B$4/SUMPRODUCT($E$5:$E$6785,$G$5:$G$6785)</f>
        <v>17250.146793601023</v>
      </c>
    </row>
    <row r="6743" spans="1:8" x14ac:dyDescent="0.2">
      <c r="A6743" s="167" t="s">
        <v>3698</v>
      </c>
      <c r="B6743" s="163" t="s">
        <v>12651</v>
      </c>
      <c r="C6743" s="164" t="s">
        <v>12652</v>
      </c>
      <c r="D6743">
        <v>103.9</v>
      </c>
      <c r="E6743" s="4">
        <v>5255</v>
      </c>
      <c r="F6743">
        <f t="shared" si="211"/>
        <v>5</v>
      </c>
      <c r="G6743" s="6">
        <f t="shared" si="210"/>
        <v>2.0447540826884101</v>
      </c>
      <c r="H6743" s="4">
        <f>E6743*G6743*Inputs!$B$4/SUMPRODUCT($E$5:$E$6785,$G$5:$G$6785)</f>
        <v>4963.3593225991244</v>
      </c>
    </row>
    <row r="6744" spans="1:8" x14ac:dyDescent="0.2">
      <c r="A6744" s="167" t="s">
        <v>3698</v>
      </c>
      <c r="B6744" s="163" t="s">
        <v>12653</v>
      </c>
      <c r="C6744" s="164" t="s">
        <v>12654</v>
      </c>
      <c r="D6744">
        <v>117.5</v>
      </c>
      <c r="E6744" s="4">
        <v>6424</v>
      </c>
      <c r="F6744">
        <f t="shared" si="211"/>
        <v>6</v>
      </c>
      <c r="G6744" s="6">
        <f t="shared" si="210"/>
        <v>2.4451266266449672</v>
      </c>
      <c r="H6744" s="4">
        <f>E6744*G6744*Inputs!$B$4/SUMPRODUCT($E$5:$E$6785,$G$5:$G$6785)</f>
        <v>7255.5242838936838</v>
      </c>
    </row>
    <row r="6745" spans="1:8" x14ac:dyDescent="0.2">
      <c r="A6745" s="167" t="s">
        <v>3698</v>
      </c>
      <c r="B6745" s="163" t="s">
        <v>12655</v>
      </c>
      <c r="C6745" s="164" t="s">
        <v>12656</v>
      </c>
      <c r="D6745">
        <v>71.3</v>
      </c>
      <c r="E6745" s="4">
        <v>5542</v>
      </c>
      <c r="F6745">
        <f t="shared" si="211"/>
        <v>2</v>
      </c>
      <c r="G6745" s="6">
        <f t="shared" si="210"/>
        <v>1.195804741189294</v>
      </c>
      <c r="H6745" s="4">
        <f>E6745*G6745*Inputs!$B$4/SUMPRODUCT($E$5:$E$6785,$G$5:$G$6785)</f>
        <v>3061.1788577418829</v>
      </c>
    </row>
    <row r="6746" spans="1:8" x14ac:dyDescent="0.2">
      <c r="A6746" s="167" t="s">
        <v>3698</v>
      </c>
      <c r="B6746" s="163" t="s">
        <v>12657</v>
      </c>
      <c r="C6746" s="164" t="s">
        <v>12658</v>
      </c>
      <c r="D6746">
        <v>121.6</v>
      </c>
      <c r="E6746" s="4">
        <v>7877</v>
      </c>
      <c r="F6746">
        <f t="shared" si="211"/>
        <v>6</v>
      </c>
      <c r="G6746" s="6">
        <f t="shared" si="210"/>
        <v>2.4451266266449672</v>
      </c>
      <c r="H6746" s="4">
        <f>E6746*G6746*Inputs!$B$4/SUMPRODUCT($E$5:$E$6785,$G$5:$G$6785)</f>
        <v>8896.6009938092375</v>
      </c>
    </row>
    <row r="6747" spans="1:8" x14ac:dyDescent="0.2">
      <c r="A6747" s="167" t="s">
        <v>3698</v>
      </c>
      <c r="B6747" s="163" t="s">
        <v>12659</v>
      </c>
      <c r="C6747" s="164" t="s">
        <v>7244</v>
      </c>
      <c r="D6747">
        <v>119.5</v>
      </c>
      <c r="E6747" s="4">
        <v>6498</v>
      </c>
      <c r="F6747">
        <f t="shared" si="211"/>
        <v>6</v>
      </c>
      <c r="G6747" s="6">
        <f t="shared" si="210"/>
        <v>2.4451266266449672</v>
      </c>
      <c r="H6747" s="4">
        <f>E6747*G6747*Inputs!$B$4/SUMPRODUCT($E$5:$E$6785,$G$5:$G$6785)</f>
        <v>7339.1028637517365</v>
      </c>
    </row>
    <row r="6748" spans="1:8" x14ac:dyDescent="0.2">
      <c r="A6748" s="167" t="s">
        <v>3698</v>
      </c>
      <c r="B6748" s="163" t="s">
        <v>7245</v>
      </c>
      <c r="C6748" s="164" t="s">
        <v>7246</v>
      </c>
      <c r="D6748">
        <v>133.19999999999999</v>
      </c>
      <c r="E6748" s="4">
        <v>6425</v>
      </c>
      <c r="F6748">
        <f t="shared" si="211"/>
        <v>7</v>
      </c>
      <c r="G6748" s="6">
        <f t="shared" si="210"/>
        <v>2.9238940129502371</v>
      </c>
      <c r="H6748" s="4">
        <f>E6748*G6748*Inputs!$B$4/SUMPRODUCT($E$5:$E$6785,$G$5:$G$6785)</f>
        <v>8677.5409285219121</v>
      </c>
    </row>
    <row r="6749" spans="1:8" x14ac:dyDescent="0.2">
      <c r="A6749" s="167" t="s">
        <v>3698</v>
      </c>
      <c r="B6749" s="163" t="s">
        <v>7247</v>
      </c>
      <c r="C6749" s="164" t="s">
        <v>7248</v>
      </c>
      <c r="D6749">
        <v>92.5</v>
      </c>
      <c r="E6749" s="4">
        <v>7601</v>
      </c>
      <c r="F6749">
        <f t="shared" si="211"/>
        <v>4</v>
      </c>
      <c r="G6749" s="6">
        <f t="shared" si="210"/>
        <v>1.7099397688077311</v>
      </c>
      <c r="H6749" s="4">
        <f>E6749*G6749*Inputs!$B$4/SUMPRODUCT($E$5:$E$6785,$G$5:$G$6785)</f>
        <v>6003.6236295946301</v>
      </c>
    </row>
    <row r="6750" spans="1:8" x14ac:dyDescent="0.2">
      <c r="A6750" s="167" t="s">
        <v>3698</v>
      </c>
      <c r="B6750" s="163" t="s">
        <v>7249</v>
      </c>
      <c r="C6750" s="164" t="s">
        <v>7250</v>
      </c>
      <c r="D6750">
        <v>100.6</v>
      </c>
      <c r="E6750" s="4">
        <v>6904</v>
      </c>
      <c r="F6750">
        <f t="shared" si="211"/>
        <v>5</v>
      </c>
      <c r="G6750" s="6">
        <f t="shared" si="210"/>
        <v>2.0447540826884101</v>
      </c>
      <c r="H6750" s="4">
        <f>E6750*G6750*Inputs!$B$4/SUMPRODUCT($E$5:$E$6785,$G$5:$G$6785)</f>
        <v>6520.8435324879829</v>
      </c>
    </row>
    <row r="6751" spans="1:8" x14ac:dyDescent="0.2">
      <c r="A6751" s="167" t="s">
        <v>3698</v>
      </c>
      <c r="B6751" s="163" t="s">
        <v>7251</v>
      </c>
      <c r="C6751" s="164" t="s">
        <v>7252</v>
      </c>
      <c r="D6751">
        <v>64.8</v>
      </c>
      <c r="E6751" s="4">
        <v>5689</v>
      </c>
      <c r="F6751">
        <f t="shared" si="211"/>
        <v>2</v>
      </c>
      <c r="G6751" s="6">
        <f t="shared" si="210"/>
        <v>1.195804741189294</v>
      </c>
      <c r="H6751" s="4">
        <f>E6751*G6751*Inputs!$B$4/SUMPRODUCT($E$5:$E$6785,$G$5:$G$6785)</f>
        <v>3142.3757707855593</v>
      </c>
    </row>
    <row r="6752" spans="1:8" x14ac:dyDescent="0.2">
      <c r="A6752" s="167" t="s">
        <v>3698</v>
      </c>
      <c r="B6752" s="163" t="s">
        <v>7253</v>
      </c>
      <c r="C6752" s="164" t="s">
        <v>7254</v>
      </c>
      <c r="D6752">
        <v>86</v>
      </c>
      <c r="E6752" s="4">
        <v>6891</v>
      </c>
      <c r="F6752">
        <f t="shared" si="211"/>
        <v>3</v>
      </c>
      <c r="G6752" s="6">
        <f t="shared" si="210"/>
        <v>1.4299489790507947</v>
      </c>
      <c r="H6752" s="4">
        <f>E6752*G6752*Inputs!$B$4/SUMPRODUCT($E$5:$E$6785,$G$5:$G$6785)</f>
        <v>4551.6064549108869</v>
      </c>
    </row>
    <row r="6753" spans="1:8" x14ac:dyDescent="0.2">
      <c r="A6753" s="167" t="s">
        <v>3698</v>
      </c>
      <c r="B6753" s="163" t="s">
        <v>7255</v>
      </c>
      <c r="C6753" s="164" t="s">
        <v>7256</v>
      </c>
      <c r="D6753">
        <v>116.2</v>
      </c>
      <c r="E6753" s="4">
        <v>5320</v>
      </c>
      <c r="F6753">
        <f t="shared" si="211"/>
        <v>6</v>
      </c>
      <c r="G6753" s="6">
        <f t="shared" si="210"/>
        <v>2.4451266266449672</v>
      </c>
      <c r="H6753" s="4">
        <f>E6753*G6753*Inputs!$B$4/SUMPRODUCT($E$5:$E$6785,$G$5:$G$6785)</f>
        <v>6008.6222276330009</v>
      </c>
    </row>
    <row r="6754" spans="1:8" x14ac:dyDescent="0.2">
      <c r="A6754" s="167" t="s">
        <v>3698</v>
      </c>
      <c r="B6754" s="163" t="s">
        <v>7257</v>
      </c>
      <c r="C6754" s="164" t="s">
        <v>7258</v>
      </c>
      <c r="D6754">
        <v>86.2</v>
      </c>
      <c r="E6754" s="4">
        <v>5484</v>
      </c>
      <c r="F6754">
        <f t="shared" si="211"/>
        <v>3</v>
      </c>
      <c r="G6754" s="6">
        <f t="shared" si="210"/>
        <v>1.4299489790507947</v>
      </c>
      <c r="H6754" s="4">
        <f>E6754*G6754*Inputs!$B$4/SUMPRODUCT($E$5:$E$6785,$G$5:$G$6785)</f>
        <v>3622.2623420013506</v>
      </c>
    </row>
    <row r="6755" spans="1:8" x14ac:dyDescent="0.2">
      <c r="A6755" s="167" t="s">
        <v>3698</v>
      </c>
      <c r="B6755" s="163" t="s">
        <v>7259</v>
      </c>
      <c r="C6755" s="164" t="s">
        <v>7260</v>
      </c>
      <c r="D6755">
        <v>100.9</v>
      </c>
      <c r="E6755" s="4">
        <v>5914</v>
      </c>
      <c r="F6755">
        <f t="shared" si="211"/>
        <v>5</v>
      </c>
      <c r="G6755" s="6">
        <f t="shared" si="210"/>
        <v>2.0447540826884101</v>
      </c>
      <c r="H6755" s="4">
        <f>E6755*G6755*Inputs!$B$4/SUMPRODUCT($E$5:$E$6785,$G$5:$G$6785)</f>
        <v>5585.7863052047987</v>
      </c>
    </row>
    <row r="6756" spans="1:8" x14ac:dyDescent="0.2">
      <c r="A6756" s="167" t="s">
        <v>3698</v>
      </c>
      <c r="B6756" s="163" t="s">
        <v>7261</v>
      </c>
      <c r="C6756" s="164" t="s">
        <v>7262</v>
      </c>
      <c r="D6756">
        <v>54.1</v>
      </c>
      <c r="E6756" s="4">
        <v>6854</v>
      </c>
      <c r="F6756">
        <f t="shared" si="211"/>
        <v>1</v>
      </c>
      <c r="G6756" s="6">
        <f t="shared" si="210"/>
        <v>1</v>
      </c>
      <c r="H6756" s="4">
        <f>E6756*G6756*Inputs!$B$4/SUMPRODUCT($E$5:$E$6785,$G$5:$G$6785)</f>
        <v>3165.9642960524247</v>
      </c>
    </row>
    <row r="6757" spans="1:8" x14ac:dyDescent="0.2">
      <c r="A6757" s="167" t="s">
        <v>3698</v>
      </c>
      <c r="B6757" s="163" t="s">
        <v>7263</v>
      </c>
      <c r="C6757" s="164" t="s">
        <v>7264</v>
      </c>
      <c r="D6757">
        <v>78.099999999999994</v>
      </c>
      <c r="E6757" s="4">
        <v>6409</v>
      </c>
      <c r="F6757">
        <f t="shared" si="211"/>
        <v>3</v>
      </c>
      <c r="G6757" s="6">
        <f t="shared" si="210"/>
        <v>1.4299489790507947</v>
      </c>
      <c r="H6757" s="4">
        <f>E6757*G6757*Inputs!$B$4/SUMPRODUCT($E$5:$E$6785,$G$5:$G$6785)</f>
        <v>4233.2383934877198</v>
      </c>
    </row>
    <row r="6758" spans="1:8" x14ac:dyDescent="0.2">
      <c r="A6758" s="167" t="s">
        <v>3698</v>
      </c>
      <c r="B6758" s="163" t="s">
        <v>7265</v>
      </c>
      <c r="C6758" s="164" t="s">
        <v>7266</v>
      </c>
      <c r="D6758">
        <v>66</v>
      </c>
      <c r="E6758" s="4">
        <v>5481</v>
      </c>
      <c r="F6758">
        <f t="shared" si="211"/>
        <v>2</v>
      </c>
      <c r="G6758" s="6">
        <f t="shared" si="210"/>
        <v>1.195804741189294</v>
      </c>
      <c r="H6758" s="4">
        <f>E6758*G6758*Inputs!$B$4/SUMPRODUCT($E$5:$E$6785,$G$5:$G$6785)</f>
        <v>3027.4849006285203</v>
      </c>
    </row>
    <row r="6759" spans="1:8" x14ac:dyDescent="0.2">
      <c r="A6759" s="167" t="s">
        <v>3698</v>
      </c>
      <c r="B6759" s="163" t="s">
        <v>7267</v>
      </c>
      <c r="C6759" s="164" t="s">
        <v>7268</v>
      </c>
      <c r="D6759">
        <v>59.6</v>
      </c>
      <c r="E6759" s="4">
        <v>5468</v>
      </c>
      <c r="F6759">
        <f t="shared" si="211"/>
        <v>1</v>
      </c>
      <c r="G6759" s="6">
        <f t="shared" si="210"/>
        <v>1</v>
      </c>
      <c r="H6759" s="4">
        <f>E6759*G6759*Inputs!$B$4/SUMPRODUCT($E$5:$E$6785,$G$5:$G$6785)</f>
        <v>2525.7503313123225</v>
      </c>
    </row>
    <row r="6760" spans="1:8" x14ac:dyDescent="0.2">
      <c r="A6760" s="167" t="s">
        <v>3698</v>
      </c>
      <c r="B6760" s="163" t="s">
        <v>7269</v>
      </c>
      <c r="C6760" s="164" t="s">
        <v>7270</v>
      </c>
      <c r="D6760">
        <v>90.8</v>
      </c>
      <c r="E6760" s="4">
        <v>5250</v>
      </c>
      <c r="F6760">
        <f t="shared" si="211"/>
        <v>4</v>
      </c>
      <c r="G6760" s="6">
        <f t="shared" si="210"/>
        <v>1.7099397688077311</v>
      </c>
      <c r="H6760" s="4">
        <f>E6760*G6760*Inputs!$B$4/SUMPRODUCT($E$5:$E$6785,$G$5:$G$6785)</f>
        <v>4146.6943896029215</v>
      </c>
    </row>
    <row r="6761" spans="1:8" x14ac:dyDescent="0.2">
      <c r="A6761" s="167" t="s">
        <v>3698</v>
      </c>
      <c r="B6761" s="163" t="s">
        <v>7271</v>
      </c>
      <c r="C6761" s="164" t="s">
        <v>7272</v>
      </c>
      <c r="D6761">
        <v>68.400000000000006</v>
      </c>
      <c r="E6761" s="4">
        <v>6850</v>
      </c>
      <c r="F6761">
        <f t="shared" si="211"/>
        <v>2</v>
      </c>
      <c r="G6761" s="6">
        <f t="shared" si="210"/>
        <v>1.195804741189294</v>
      </c>
      <c r="H6761" s="4">
        <f>E6761*G6761*Inputs!$B$4/SUMPRODUCT($E$5:$E$6785,$G$5:$G$6785)</f>
        <v>3783.665675844803</v>
      </c>
    </row>
    <row r="6762" spans="1:8" x14ac:dyDescent="0.2">
      <c r="A6762" s="167" t="s">
        <v>3698</v>
      </c>
      <c r="B6762" s="163" t="s">
        <v>7273</v>
      </c>
      <c r="C6762" s="164" t="s">
        <v>7274</v>
      </c>
      <c r="D6762">
        <v>78.2</v>
      </c>
      <c r="E6762" s="4">
        <v>6018</v>
      </c>
      <c r="F6762">
        <f t="shared" si="211"/>
        <v>3</v>
      </c>
      <c r="G6762" s="6">
        <f t="shared" si="210"/>
        <v>1.4299489790507947</v>
      </c>
      <c r="H6762" s="4">
        <f>E6762*G6762*Inputs!$B$4/SUMPRODUCT($E$5:$E$6785,$G$5:$G$6785)</f>
        <v>3974.9771652378058</v>
      </c>
    </row>
    <row r="6763" spans="1:8" x14ac:dyDescent="0.2">
      <c r="A6763" s="167" t="s">
        <v>3698</v>
      </c>
      <c r="B6763" s="163" t="s">
        <v>7275</v>
      </c>
      <c r="C6763" s="164" t="s">
        <v>7276</v>
      </c>
      <c r="D6763">
        <v>77</v>
      </c>
      <c r="E6763" s="4">
        <v>7009</v>
      </c>
      <c r="F6763">
        <f t="shared" si="211"/>
        <v>3</v>
      </c>
      <c r="G6763" s="6">
        <f t="shared" si="210"/>
        <v>1.4299489790507947</v>
      </c>
      <c r="H6763" s="4">
        <f>E6763*G6763*Inputs!$B$4/SUMPRODUCT($E$5:$E$6785,$G$5:$G$6785)</f>
        <v>4629.5471836410397</v>
      </c>
    </row>
    <row r="6764" spans="1:8" x14ac:dyDescent="0.2">
      <c r="A6764" s="167" t="s">
        <v>3698</v>
      </c>
      <c r="B6764" s="163" t="s">
        <v>7277</v>
      </c>
      <c r="C6764" s="164" t="s">
        <v>7278</v>
      </c>
      <c r="D6764">
        <v>82.3</v>
      </c>
      <c r="E6764" s="4">
        <v>7786</v>
      </c>
      <c r="F6764">
        <f t="shared" si="211"/>
        <v>3</v>
      </c>
      <c r="G6764" s="6">
        <f t="shared" si="210"/>
        <v>1.4299489790507947</v>
      </c>
      <c r="H6764" s="4">
        <f>E6764*G6764*Inputs!$B$4/SUMPRODUCT($E$5:$E$6785,$G$5:$G$6785)</f>
        <v>5142.7670668895908</v>
      </c>
    </row>
    <row r="6765" spans="1:8" x14ac:dyDescent="0.2">
      <c r="A6765" s="167" t="s">
        <v>3698</v>
      </c>
      <c r="B6765" s="163" t="s">
        <v>7279</v>
      </c>
      <c r="C6765" s="164" t="s">
        <v>7280</v>
      </c>
      <c r="D6765">
        <v>122.6</v>
      </c>
      <c r="E6765" s="4">
        <v>5763</v>
      </c>
      <c r="F6765">
        <f t="shared" si="211"/>
        <v>6</v>
      </c>
      <c r="G6765" s="6">
        <f t="shared" si="210"/>
        <v>2.4451266266449672</v>
      </c>
      <c r="H6765" s="4">
        <f>E6765*G6765*Inputs!$B$4/SUMPRODUCT($E$5:$E$6785,$G$5:$G$6785)</f>
        <v>6508.9642665129668</v>
      </c>
    </row>
    <row r="6766" spans="1:8" x14ac:dyDescent="0.2">
      <c r="A6766" s="167" t="s">
        <v>3698</v>
      </c>
      <c r="B6766" s="163" t="s">
        <v>7281</v>
      </c>
      <c r="C6766" s="164" t="s">
        <v>7282</v>
      </c>
      <c r="D6766">
        <v>82.8</v>
      </c>
      <c r="E6766" s="4">
        <v>5771</v>
      </c>
      <c r="F6766">
        <f t="shared" si="211"/>
        <v>3</v>
      </c>
      <c r="G6766" s="6">
        <f t="shared" si="210"/>
        <v>1.4299489790507947</v>
      </c>
      <c r="H6766" s="4">
        <f>E6766*G6766*Inputs!$B$4/SUMPRODUCT($E$5:$E$6785,$G$5:$G$6785)</f>
        <v>3811.8300466246892</v>
      </c>
    </row>
    <row r="6767" spans="1:8" x14ac:dyDescent="0.2">
      <c r="A6767" s="167" t="s">
        <v>3698</v>
      </c>
      <c r="B6767" s="163" t="s">
        <v>7283</v>
      </c>
      <c r="C6767" s="164" t="s">
        <v>7284</v>
      </c>
      <c r="D6767">
        <v>86</v>
      </c>
      <c r="E6767" s="4">
        <v>6306</v>
      </c>
      <c r="F6767">
        <f t="shared" si="211"/>
        <v>3</v>
      </c>
      <c r="G6767" s="6">
        <f t="shared" si="210"/>
        <v>1.4299489790507947</v>
      </c>
      <c r="H6767" s="4">
        <f>E6767*G6767*Inputs!$B$4/SUMPRODUCT($E$5:$E$6785,$G$5:$G$6785)</f>
        <v>4165.2053845113987</v>
      </c>
    </row>
    <row r="6768" spans="1:8" x14ac:dyDescent="0.2">
      <c r="A6768" s="167" t="s">
        <v>3698</v>
      </c>
      <c r="B6768" s="163" t="s">
        <v>7285</v>
      </c>
      <c r="C6768" s="164" t="s">
        <v>7286</v>
      </c>
      <c r="D6768">
        <v>100.4</v>
      </c>
      <c r="E6768" s="4">
        <v>5189</v>
      </c>
      <c r="F6768">
        <f t="shared" si="211"/>
        <v>5</v>
      </c>
      <c r="G6768" s="6">
        <f t="shared" si="210"/>
        <v>2.0447540826884101</v>
      </c>
      <c r="H6768" s="4">
        <f>E6768*G6768*Inputs!$B$4/SUMPRODUCT($E$5:$E$6785,$G$5:$G$6785)</f>
        <v>4901.0221741135783</v>
      </c>
    </row>
    <row r="6769" spans="1:8" x14ac:dyDescent="0.2">
      <c r="A6769" s="167" t="s">
        <v>3698</v>
      </c>
      <c r="B6769" s="163" t="s">
        <v>7287</v>
      </c>
      <c r="C6769" s="164" t="s">
        <v>7288</v>
      </c>
      <c r="D6769">
        <v>65.8</v>
      </c>
      <c r="E6769" s="4">
        <v>5701</v>
      </c>
      <c r="F6769">
        <f t="shared" si="211"/>
        <v>2</v>
      </c>
      <c r="G6769" s="6">
        <f t="shared" si="210"/>
        <v>1.195804741189294</v>
      </c>
      <c r="H6769" s="4">
        <f>E6769*G6769*Inputs!$B$4/SUMPRODUCT($E$5:$E$6785,$G$5:$G$6785)</f>
        <v>3149.0040902176966</v>
      </c>
    </row>
    <row r="6770" spans="1:8" x14ac:dyDescent="0.2">
      <c r="A6770" s="167" t="s">
        <v>3698</v>
      </c>
      <c r="B6770" s="163" t="s">
        <v>7289</v>
      </c>
      <c r="C6770" s="164" t="s">
        <v>7290</v>
      </c>
      <c r="D6770">
        <v>52.9</v>
      </c>
      <c r="E6770" s="4">
        <v>7564</v>
      </c>
      <c r="F6770">
        <f t="shared" si="211"/>
        <v>1</v>
      </c>
      <c r="G6770" s="6">
        <f t="shared" si="210"/>
        <v>1</v>
      </c>
      <c r="H6770" s="4">
        <f>E6770*G6770*Inputs!$B$4/SUMPRODUCT($E$5:$E$6785,$G$5:$G$6785)</f>
        <v>3493.9238306595475</v>
      </c>
    </row>
    <row r="6771" spans="1:8" x14ac:dyDescent="0.2">
      <c r="A6771" s="167" t="s">
        <v>3698</v>
      </c>
      <c r="B6771" s="163" t="s">
        <v>7291</v>
      </c>
      <c r="C6771" s="164" t="s">
        <v>7292</v>
      </c>
      <c r="D6771">
        <v>84.8</v>
      </c>
      <c r="E6771" s="4">
        <v>8907</v>
      </c>
      <c r="F6771">
        <f t="shared" si="211"/>
        <v>3</v>
      </c>
      <c r="G6771" s="6">
        <f t="shared" si="210"/>
        <v>1.4299489790507947</v>
      </c>
      <c r="H6771" s="4">
        <f>E6771*G6771*Inputs!$B$4/SUMPRODUCT($E$5:$E$6785,$G$5:$G$6785)</f>
        <v>5883.2039898260437</v>
      </c>
    </row>
    <row r="6772" spans="1:8" x14ac:dyDescent="0.2">
      <c r="A6772" s="167" t="s">
        <v>3698</v>
      </c>
      <c r="B6772" s="163" t="s">
        <v>7293</v>
      </c>
      <c r="C6772" s="164" t="s">
        <v>7294</v>
      </c>
      <c r="D6772">
        <v>96</v>
      </c>
      <c r="E6772" s="4">
        <v>6736</v>
      </c>
      <c r="F6772">
        <f t="shared" si="211"/>
        <v>4</v>
      </c>
      <c r="G6772" s="6">
        <f t="shared" si="210"/>
        <v>1.7099397688077311</v>
      </c>
      <c r="H6772" s="4">
        <f>E6772*G6772*Inputs!$B$4/SUMPRODUCT($E$5:$E$6785,$G$5:$G$6785)</f>
        <v>5320.4063634981476</v>
      </c>
    </row>
    <row r="6773" spans="1:8" x14ac:dyDescent="0.2">
      <c r="A6773" s="167" t="s">
        <v>3698</v>
      </c>
      <c r="B6773" s="163" t="s">
        <v>7295</v>
      </c>
      <c r="C6773" s="164" t="s">
        <v>7296</v>
      </c>
      <c r="D6773">
        <v>96.6</v>
      </c>
      <c r="E6773" s="4">
        <v>7190</v>
      </c>
      <c r="F6773">
        <f t="shared" si="211"/>
        <v>4</v>
      </c>
      <c r="G6773" s="6">
        <f t="shared" si="210"/>
        <v>1.7099397688077311</v>
      </c>
      <c r="H6773" s="4">
        <f>E6773*G6773*Inputs!$B$4/SUMPRODUCT($E$5:$E$6785,$G$5:$G$6785)</f>
        <v>5678.9966973800019</v>
      </c>
    </row>
    <row r="6774" spans="1:8" x14ac:dyDescent="0.2">
      <c r="A6774" s="167" t="s">
        <v>3698</v>
      </c>
      <c r="B6774" s="163" t="s">
        <v>7297</v>
      </c>
      <c r="C6774" s="164" t="s">
        <v>7298</v>
      </c>
      <c r="D6774">
        <v>119.7</v>
      </c>
      <c r="E6774" s="4">
        <v>7103</v>
      </c>
      <c r="F6774">
        <f t="shared" si="211"/>
        <v>6</v>
      </c>
      <c r="G6774" s="6">
        <f t="shared" si="210"/>
        <v>2.4451266266449672</v>
      </c>
      <c r="H6774" s="4">
        <f>E6774*G6774*Inputs!$B$4/SUMPRODUCT($E$5:$E$6785,$G$5:$G$6785)</f>
        <v>8022.4142261047373</v>
      </c>
    </row>
    <row r="6775" spans="1:8" x14ac:dyDescent="0.2">
      <c r="A6775" s="167" t="s">
        <v>3698</v>
      </c>
      <c r="B6775" s="163" t="s">
        <v>7299</v>
      </c>
      <c r="C6775" s="164" t="s">
        <v>7300</v>
      </c>
      <c r="D6775">
        <v>96.7</v>
      </c>
      <c r="E6775" s="4">
        <v>6560</v>
      </c>
      <c r="F6775">
        <f t="shared" si="211"/>
        <v>4</v>
      </c>
      <c r="G6775" s="6">
        <f t="shared" si="210"/>
        <v>1.7099397688077311</v>
      </c>
      <c r="H6775" s="4">
        <f>E6775*G6775*Inputs!$B$4/SUMPRODUCT($E$5:$E$6785,$G$5:$G$6785)</f>
        <v>5181.3933706276503</v>
      </c>
    </row>
    <row r="6776" spans="1:8" x14ac:dyDescent="0.2">
      <c r="A6776" s="167" t="s">
        <v>3698</v>
      </c>
      <c r="B6776" s="163" t="s">
        <v>7301</v>
      </c>
      <c r="C6776" s="164" t="s">
        <v>7302</v>
      </c>
      <c r="D6776">
        <v>94.1</v>
      </c>
      <c r="E6776" s="4">
        <v>6527</v>
      </c>
      <c r="F6776">
        <f t="shared" si="211"/>
        <v>4</v>
      </c>
      <c r="G6776" s="6">
        <f t="shared" si="210"/>
        <v>1.7099397688077311</v>
      </c>
      <c r="H6776" s="4">
        <f>E6776*G6776*Inputs!$B$4/SUMPRODUCT($E$5:$E$6785,$G$5:$G$6785)</f>
        <v>5155.3284344644326</v>
      </c>
    </row>
    <row r="6777" spans="1:8" x14ac:dyDescent="0.2">
      <c r="A6777" s="167" t="s">
        <v>3698</v>
      </c>
      <c r="B6777" s="163" t="s">
        <v>7303</v>
      </c>
      <c r="C6777" s="164" t="s">
        <v>7304</v>
      </c>
      <c r="D6777">
        <v>96.5</v>
      </c>
      <c r="E6777" s="4">
        <v>8132</v>
      </c>
      <c r="F6777">
        <f t="shared" si="211"/>
        <v>4</v>
      </c>
      <c r="G6777" s="6">
        <f t="shared" si="210"/>
        <v>1.7099397688077311</v>
      </c>
      <c r="H6777" s="4">
        <f>E6777*G6777*Inputs!$B$4/SUMPRODUCT($E$5:$E$6785,$G$5:$G$6785)</f>
        <v>6423.0321478573251</v>
      </c>
    </row>
    <row r="6778" spans="1:8" x14ac:dyDescent="0.2">
      <c r="A6778" s="167" t="s">
        <v>3698</v>
      </c>
      <c r="B6778" s="163" t="s">
        <v>7305</v>
      </c>
      <c r="C6778" s="164" t="s">
        <v>7306</v>
      </c>
      <c r="D6778">
        <v>90.7</v>
      </c>
      <c r="E6778" s="4">
        <v>7332</v>
      </c>
      <c r="F6778">
        <f t="shared" si="211"/>
        <v>4</v>
      </c>
      <c r="G6778" s="6">
        <f t="shared" si="210"/>
        <v>1.7099397688077311</v>
      </c>
      <c r="H6778" s="4">
        <f>E6778*G6778*Inputs!$B$4/SUMPRODUCT($E$5:$E$6785,$G$5:$G$6785)</f>
        <v>5791.1549075368803</v>
      </c>
    </row>
    <row r="6779" spans="1:8" x14ac:dyDescent="0.2">
      <c r="A6779" s="167" t="s">
        <v>3698</v>
      </c>
      <c r="B6779" s="163" t="s">
        <v>7307</v>
      </c>
      <c r="C6779" s="164" t="s">
        <v>7308</v>
      </c>
      <c r="D6779">
        <v>152.6</v>
      </c>
      <c r="E6779" s="4">
        <v>5248</v>
      </c>
      <c r="F6779">
        <f t="shared" si="211"/>
        <v>9</v>
      </c>
      <c r="G6779" s="6">
        <f t="shared" ref="G6779:G6785" si="212">VLOOKUP(F6779,$L$5:$M$15,2,0)</f>
        <v>4.1810192586709229</v>
      </c>
      <c r="H6779" s="4">
        <f>E6779*G6779*Inputs!$B$4/SUMPRODUCT($E$5:$E$6785,$G$5:$G$6785)</f>
        <v>10135.330314914707</v>
      </c>
    </row>
    <row r="6780" spans="1:8" x14ac:dyDescent="0.2">
      <c r="A6780" s="167" t="s">
        <v>3698</v>
      </c>
      <c r="B6780" s="163" t="s">
        <v>7309</v>
      </c>
      <c r="C6780" s="164" t="s">
        <v>7310</v>
      </c>
      <c r="D6780">
        <v>80.5</v>
      </c>
      <c r="E6780" s="4">
        <v>6706</v>
      </c>
      <c r="F6780">
        <f t="shared" ref="F6780:F6785" si="213">VLOOKUP(D6780,$K$5:$L$15,2)</f>
        <v>3</v>
      </c>
      <c r="G6780" s="6">
        <f t="shared" si="212"/>
        <v>1.4299489790507947</v>
      </c>
      <c r="H6780" s="4">
        <f>E6780*G6780*Inputs!$B$4/SUMPRODUCT($E$5:$E$6785,$G$5:$G$6785)</f>
        <v>4429.4112446136132</v>
      </c>
    </row>
    <row r="6781" spans="1:8" x14ac:dyDescent="0.2">
      <c r="A6781" s="167" t="s">
        <v>3698</v>
      </c>
      <c r="B6781" s="163" t="s">
        <v>7311</v>
      </c>
      <c r="C6781" s="164" t="s">
        <v>7312</v>
      </c>
      <c r="D6781">
        <v>70.7</v>
      </c>
      <c r="E6781" s="4">
        <v>7436</v>
      </c>
      <c r="F6781">
        <f t="shared" si="213"/>
        <v>2</v>
      </c>
      <c r="G6781" s="6">
        <f t="shared" si="212"/>
        <v>1.195804741189294</v>
      </c>
      <c r="H6781" s="4">
        <f>E6781*G6781*Inputs!$B$4/SUMPRODUCT($E$5:$E$6785,$G$5:$G$6785)</f>
        <v>4107.3486081141536</v>
      </c>
    </row>
    <row r="6782" spans="1:8" x14ac:dyDescent="0.2">
      <c r="A6782" s="167" t="s">
        <v>3698</v>
      </c>
      <c r="B6782" s="163" t="s">
        <v>7313</v>
      </c>
      <c r="C6782" s="164" t="s">
        <v>7314</v>
      </c>
      <c r="D6782">
        <v>103.9</v>
      </c>
      <c r="E6782" s="4">
        <v>6885</v>
      </c>
      <c r="F6782">
        <f t="shared" si="213"/>
        <v>5</v>
      </c>
      <c r="G6782" s="6">
        <f t="shared" si="212"/>
        <v>2.0447540826884101</v>
      </c>
      <c r="H6782" s="4">
        <f>E6782*G6782*Inputs!$B$4/SUMPRODUCT($E$5:$E$6785,$G$5:$G$6785)</f>
        <v>6502.8979897421441</v>
      </c>
    </row>
    <row r="6783" spans="1:8" x14ac:dyDescent="0.2">
      <c r="A6783" s="167" t="s">
        <v>3698</v>
      </c>
      <c r="B6783" s="163" t="s">
        <v>7315</v>
      </c>
      <c r="C6783" s="164" t="s">
        <v>7316</v>
      </c>
      <c r="D6783">
        <v>94.1</v>
      </c>
      <c r="E6783" s="4">
        <v>7569</v>
      </c>
      <c r="F6783">
        <f t="shared" si="213"/>
        <v>4</v>
      </c>
      <c r="G6783" s="6">
        <f t="shared" si="212"/>
        <v>1.7099397688077311</v>
      </c>
      <c r="H6783" s="4">
        <f>E6783*G6783*Inputs!$B$4/SUMPRODUCT($E$5:$E$6785,$G$5:$G$6785)</f>
        <v>5978.3485399818119</v>
      </c>
    </row>
    <row r="6784" spans="1:8" x14ac:dyDescent="0.2">
      <c r="A6784" s="167" t="s">
        <v>3698</v>
      </c>
      <c r="B6784" s="163" t="s">
        <v>7317</v>
      </c>
      <c r="C6784" s="164" t="s">
        <v>7318</v>
      </c>
      <c r="D6784">
        <v>97.6</v>
      </c>
      <c r="E6784" s="4">
        <v>5816</v>
      </c>
      <c r="F6784">
        <f t="shared" si="213"/>
        <v>4</v>
      </c>
      <c r="G6784" s="6">
        <f t="shared" si="212"/>
        <v>1.7099397688077311</v>
      </c>
      <c r="H6784" s="4">
        <f>E6784*G6784*Inputs!$B$4/SUMPRODUCT($E$5:$E$6785,$G$5:$G$6785)</f>
        <v>4593.7475371296368</v>
      </c>
    </row>
    <row r="6785" spans="1:8" x14ac:dyDescent="0.2">
      <c r="A6785" s="167" t="s">
        <v>7321</v>
      </c>
      <c r="B6785" s="163" t="s">
        <v>7319</v>
      </c>
      <c r="C6785" s="164" t="s">
        <v>7320</v>
      </c>
      <c r="D6785">
        <v>66.5</v>
      </c>
      <c r="E6785" s="4">
        <v>2111</v>
      </c>
      <c r="F6785">
        <f t="shared" si="213"/>
        <v>2</v>
      </c>
      <c r="G6785" s="6">
        <f t="shared" si="212"/>
        <v>1.195804741189294</v>
      </c>
      <c r="H6785" s="4">
        <f>E6785*G6785*Inputs!$B$4/SUMPRODUCT($E$5:$E$6785,$G$5:$G$6785)</f>
        <v>1166.031860103413</v>
      </c>
    </row>
    <row r="6786" spans="1:8" x14ac:dyDescent="0.2">
      <c r="H6786" s="8"/>
    </row>
    <row r="6787" spans="1:8" x14ac:dyDescent="0.2">
      <c r="A6787" s="45"/>
      <c r="B6787" s="1"/>
      <c r="C6787" s="46" t="s">
        <v>2929</v>
      </c>
      <c r="D6787" s="45"/>
      <c r="E6787" s="22">
        <f>SUM(E5:E6785)</f>
        <v>52234045</v>
      </c>
      <c r="F6787" s="45"/>
      <c r="G6787" s="45"/>
      <c r="H6787" s="22">
        <f>SUM(H5:H6785)</f>
        <v>52234045.000000052</v>
      </c>
    </row>
  </sheetData>
  <mergeCells count="2">
    <mergeCell ref="A1:D1"/>
    <mergeCell ref="J18:K19"/>
  </mergeCells>
  <phoneticPr fontId="0" type="noConversion"/>
  <pageMargins left="0.75" right="0.75" top="1" bottom="1" header="0.5" footer="0.5"/>
  <pageSetup paperSize="9" scale="73"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Contents</vt:lpstr>
      <vt:lpstr>Allocations</vt:lpstr>
      <vt:lpstr>Pace-of-change</vt:lpstr>
      <vt:lpstr>Final Weighted Populations</vt:lpstr>
      <vt:lpstr>Substance misuse services</vt:lpstr>
      <vt:lpstr>Age gender adjustments</vt:lpstr>
      <vt:lpstr>LA SMR&lt;75 and MFF weighted popn</vt:lpstr>
      <vt:lpstr>MSOA level weighted population</vt:lpstr>
      <vt:lpstr>MFF</vt:lpstr>
      <vt:lpstr>Inputs</vt:lpstr>
      <vt:lpstr>PTB reference calculation</vt:lpstr>
      <vt:lpstr>PTB 10-11 allocation data</vt:lpstr>
      <vt:lpstr>Baselines</vt:lpstr>
    </vt:vector>
  </TitlesOfParts>
  <Company>Department of Health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IVoss</dc:creator>
  <cp:lastModifiedBy>Cazaciuc, Robert</cp:lastModifiedBy>
  <cp:lastPrinted>2013-01-08T11:39:13Z</cp:lastPrinted>
  <dcterms:created xsi:type="dcterms:W3CDTF">2012-03-06T13:17:35Z</dcterms:created>
  <dcterms:modified xsi:type="dcterms:W3CDTF">2015-07-03T19:47:41Z</dcterms:modified>
</cp:coreProperties>
</file>