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ru\BHOS\5th year\FDP\"/>
    </mc:Choice>
  </mc:AlternateContent>
  <xr:revisionPtr revIDLastSave="0" documentId="8_{CFD9EADA-5813-44C1-97DF-5742729C355A}" xr6:coauthVersionLast="47" xr6:coauthVersionMax="47" xr10:uidLastSave="{00000000-0000-0000-0000-000000000000}"/>
  <bookViews>
    <workbookView xWindow="-108" yWindow="372" windowWidth="23256" windowHeight="12696" xr2:uid="{F04E7469-C6C8-4F90-A8BE-BDD778573B58}"/>
  </bookViews>
  <sheets>
    <sheet name="Sheet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1" l="1"/>
  <c r="U22" i="1"/>
  <c r="U23" i="1"/>
  <c r="U24" i="1"/>
  <c r="U26" i="1"/>
  <c r="T21" i="1"/>
  <c r="T22" i="1"/>
  <c r="T23" i="1"/>
  <c r="T24" i="1"/>
  <c r="T26" i="1"/>
  <c r="S21" i="1"/>
  <c r="S22" i="1"/>
  <c r="S23" i="1"/>
  <c r="S24" i="1"/>
  <c r="S26" i="1"/>
  <c r="P26" i="1"/>
  <c r="V24" i="1"/>
  <c r="V23" i="1"/>
  <c r="V22" i="1"/>
  <c r="V21" i="1"/>
  <c r="V20" i="1"/>
  <c r="E5" i="1"/>
  <c r="E4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G16" i="1"/>
  <c r="D5" i="1"/>
  <c r="D4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F16" i="1"/>
  <c r="E16" i="1"/>
  <c r="D16" i="1"/>
  <c r="C16" i="1"/>
  <c r="H15" i="1"/>
  <c r="H14" i="1"/>
  <c r="N5" i="1"/>
  <c r="N4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P13" i="1"/>
  <c r="M5" i="1"/>
  <c r="M4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O13" i="1"/>
  <c r="N13" i="1"/>
  <c r="M13" i="1"/>
  <c r="L13" i="1"/>
  <c r="H13" i="1"/>
  <c r="H12" i="1"/>
  <c r="H11" i="1"/>
  <c r="H10" i="1"/>
  <c r="H9" i="1"/>
  <c r="H8" i="1"/>
  <c r="H7" i="1"/>
  <c r="H6" i="1"/>
  <c r="H5" i="1"/>
  <c r="N3" i="1"/>
  <c r="P4" i="1"/>
  <c r="M3" i="1"/>
  <c r="O4" i="1"/>
  <c r="H4" i="1"/>
  <c r="E3" i="1"/>
  <c r="G4" i="1"/>
  <c r="D3" i="1"/>
  <c r="F4" i="1"/>
</calcChain>
</file>

<file path=xl/sharedStrings.xml><?xml version="1.0" encoding="utf-8"?>
<sst xmlns="http://schemas.openxmlformats.org/spreadsheetml/2006/main" count="85" uniqueCount="45">
  <si>
    <t>Bottom</t>
  </si>
  <si>
    <t>Area Compartment A</t>
  </si>
  <si>
    <t>Volume Compartment A</t>
  </si>
  <si>
    <t>Area Compartment B</t>
  </si>
  <si>
    <t>Compartment</t>
  </si>
  <si>
    <t>Well</t>
  </si>
  <si>
    <t>Top</t>
  </si>
  <si>
    <t>OWC</t>
  </si>
  <si>
    <t>Gross Thickness (OWC-Top)</t>
  </si>
  <si>
    <t>Net pay (Gross-Shale)</t>
  </si>
  <si>
    <t>Net/Gross</t>
  </si>
  <si>
    <t>Effective porosity</t>
  </si>
  <si>
    <t>Oil Saturation</t>
  </si>
  <si>
    <t>Water Saturation</t>
  </si>
  <si>
    <t>Bo</t>
  </si>
  <si>
    <t>GRV</t>
  </si>
  <si>
    <t>TVD</t>
  </si>
  <si>
    <t>km2</t>
  </si>
  <si>
    <t>ft2</t>
  </si>
  <si>
    <t>acre</t>
  </si>
  <si>
    <t>ft3</t>
  </si>
  <si>
    <t>acre-ft</t>
  </si>
  <si>
    <t>th</t>
  </si>
  <si>
    <t>A (South)</t>
  </si>
  <si>
    <t>MD</t>
  </si>
  <si>
    <t>frac</t>
  </si>
  <si>
    <t>bbl/stb</t>
  </si>
  <si>
    <t>Layer 1</t>
  </si>
  <si>
    <t>Layer 2</t>
  </si>
  <si>
    <t>Layer 3</t>
  </si>
  <si>
    <t>Layer 4</t>
  </si>
  <si>
    <t>B (North)</t>
  </si>
  <si>
    <t>Layer 5</t>
  </si>
  <si>
    <t>Layer 6</t>
  </si>
  <si>
    <t>Layer 7</t>
  </si>
  <si>
    <t>Layer 8</t>
  </si>
  <si>
    <t>Layer 9</t>
  </si>
  <si>
    <t>Layer 10</t>
  </si>
  <si>
    <t>TOTAL</t>
  </si>
  <si>
    <t>Layer 11</t>
  </si>
  <si>
    <t>N/G</t>
  </si>
  <si>
    <t>phi</t>
  </si>
  <si>
    <t>Sw</t>
  </si>
  <si>
    <t>STOIIP</t>
  </si>
  <si>
    <t>MMSTB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</si>
</sst>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FFFFFF"/>
      </patternFill>
    </fill>
    <fill>
      <patternFill patternType="solid">
        <fgColor rgb="FF8EA9DB"/>
        <bgColor rgb="FF000000"/>
      </patternFill>
    </fill>
    <fill>
      <patternFill patternType="solid">
        <fgColor rgb="FF70AD47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00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2" fontId="3" fillId="0" borderId="0" xfId="0" applyNumberFormat="1" applyFont="1" applyAlignment="1">
      <alignment horizontal="center" vertical="center" wrapText="1"/>
    </xf>
    <xf numFmtId="2" fontId="4" fillId="4" borderId="0" xfId="2" applyNumberFormat="1" applyFont="1" applyFill="1" applyBorder="1" applyAlignment="1">
      <alignment horizontal="center" vertical="center" wrapText="1"/>
    </xf>
    <xf numFmtId="2" fontId="4" fillId="4" borderId="0" xfId="2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4" fillId="5" borderId="0" xfId="2" applyNumberFormat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6" fillId="6" borderId="0" xfId="1" applyNumberFormat="1" applyFont="1" applyFill="1" applyBorder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0" fontId="3" fillId="8" borderId="0" xfId="0" applyFont="1" applyFill="1"/>
    <xf numFmtId="2" fontId="3" fillId="0" borderId="0" xfId="0" applyNumberFormat="1" applyFont="1"/>
    <xf numFmtId="0" fontId="3" fillId="9" borderId="0" xfId="0" applyFont="1" applyFill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B3C9-6487-4BC3-92BA-1760464956BE}">
  <dimension ref="A1:AH26"/>
  <sheetViews>
    <sheetView tabSelected="1" topLeftCell="J7" workbookViewId="0">
      <selection activeCell="P26" sqref="P26"/>
    </sheetView>
  </sheetViews>
  <sheetFormatPr defaultRowHeight="14.4" x14ac:dyDescent="0.3"/>
  <cols>
    <col min="1" max="3" width="8.88671875" style="5"/>
    <col min="4" max="4" width="17.5546875" style="5" customWidth="1"/>
    <col min="5" max="5" width="8.88671875" style="5"/>
    <col min="6" max="6" width="15" style="5" customWidth="1"/>
    <col min="7" max="7" width="14.44140625" style="5" customWidth="1"/>
    <col min="8" max="8" width="15" style="5" customWidth="1"/>
    <col min="9" max="9" width="13.6640625" style="5" customWidth="1"/>
    <col min="10" max="10" width="13.44140625" style="5" customWidth="1"/>
    <col min="11" max="12" width="8.88671875" style="5"/>
    <col min="13" max="13" width="15.33203125" style="5" customWidth="1"/>
    <col min="14" max="14" width="8.88671875" style="5"/>
    <col min="15" max="15" width="14.88671875" style="5" customWidth="1"/>
    <col min="16" max="16" width="14.77734375" style="5" customWidth="1"/>
    <col min="17" max="18" width="8.88671875" style="5"/>
    <col min="19" max="19" width="16.5546875" style="5" customWidth="1"/>
    <col min="20" max="20" width="15" style="5" customWidth="1"/>
    <col min="21" max="21" width="13.88671875" style="5" customWidth="1"/>
    <col min="22" max="16384" width="8.88671875" style="5"/>
  </cols>
  <sheetData>
    <row r="1" spans="1:34" x14ac:dyDescent="0.3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4"/>
      <c r="I1" s="4"/>
      <c r="J1" s="1"/>
      <c r="K1" s="2" t="s">
        <v>0</v>
      </c>
      <c r="L1" s="3" t="s">
        <v>3</v>
      </c>
      <c r="M1" s="3"/>
      <c r="N1" s="3"/>
      <c r="O1" s="3" t="s">
        <v>2</v>
      </c>
      <c r="P1" s="3"/>
      <c r="S1" s="5" t="s">
        <v>4</v>
      </c>
      <c r="T1" s="5" t="s">
        <v>5</v>
      </c>
      <c r="U1" s="5" t="s">
        <v>6</v>
      </c>
      <c r="W1" s="5" t="s">
        <v>7</v>
      </c>
      <c r="Y1" s="5" t="s">
        <v>0</v>
      </c>
      <c r="AA1" s="5" t="s">
        <v>8</v>
      </c>
      <c r="AB1" s="5" t="s">
        <v>9</v>
      </c>
      <c r="AC1" s="5" t="s">
        <v>10</v>
      </c>
      <c r="AD1" s="5" t="s">
        <v>11</v>
      </c>
      <c r="AE1" s="5" t="s">
        <v>12</v>
      </c>
      <c r="AF1" s="5" t="s">
        <v>13</v>
      </c>
      <c r="AG1" s="5" t="s">
        <v>14</v>
      </c>
      <c r="AH1" s="5" t="s">
        <v>15</v>
      </c>
    </row>
    <row r="2" spans="1:34" x14ac:dyDescent="0.3">
      <c r="A2" s="1"/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4" t="s">
        <v>22</v>
      </c>
      <c r="I2" s="4"/>
      <c r="J2" s="1"/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S2" s="5" t="s">
        <v>23</v>
      </c>
      <c r="U2" s="5" t="s">
        <v>24</v>
      </c>
      <c r="V2" s="5" t="s">
        <v>16</v>
      </c>
      <c r="W2" s="5" t="s">
        <v>24</v>
      </c>
      <c r="X2" s="5" t="s">
        <v>16</v>
      </c>
      <c r="Y2" s="5" t="s">
        <v>24</v>
      </c>
      <c r="Z2" s="5" t="s">
        <v>16</v>
      </c>
      <c r="AA2" s="5" t="s">
        <v>16</v>
      </c>
      <c r="AB2" s="5" t="s">
        <v>16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26</v>
      </c>
      <c r="AH2" s="5" t="s">
        <v>21</v>
      </c>
    </row>
    <row r="3" spans="1:34" x14ac:dyDescent="0.3">
      <c r="A3" s="2" t="s">
        <v>6</v>
      </c>
      <c r="B3" s="4">
        <v>9770</v>
      </c>
      <c r="C3" s="4">
        <v>0</v>
      </c>
      <c r="D3" s="4">
        <f>C3*10760000</f>
        <v>0</v>
      </c>
      <c r="E3" s="4">
        <f>C3*247.105</f>
        <v>0</v>
      </c>
      <c r="F3" s="4"/>
      <c r="G3" s="4"/>
      <c r="H3" s="4"/>
      <c r="I3" s="4"/>
      <c r="J3" s="2" t="s">
        <v>6</v>
      </c>
      <c r="K3" s="4">
        <v>9770</v>
      </c>
      <c r="L3" s="4">
        <v>0</v>
      </c>
      <c r="M3" s="4">
        <f t="shared" ref="M3:M12" si="0">L3*10760000</f>
        <v>0</v>
      </c>
      <c r="N3" s="4">
        <f t="shared" ref="N3:N12" si="1">L3*247.105</f>
        <v>0</v>
      </c>
      <c r="O3" s="4"/>
      <c r="P3" s="4"/>
      <c r="T3" s="5">
        <v>1</v>
      </c>
      <c r="U3" s="5">
        <v>10200</v>
      </c>
      <c r="V3" s="5">
        <v>10222</v>
      </c>
      <c r="W3" s="5">
        <v>10900</v>
      </c>
      <c r="X3" s="5">
        <v>10822</v>
      </c>
      <c r="Y3" s="5">
        <v>11220</v>
      </c>
      <c r="Z3" s="5">
        <v>11122</v>
      </c>
      <c r="AA3" s="5">
        <v>600</v>
      </c>
      <c r="AB3" s="5">
        <v>550</v>
      </c>
      <c r="AC3" s="5">
        <v>0.91666666666666663</v>
      </c>
      <c r="AD3" s="5">
        <v>0.215</v>
      </c>
      <c r="AE3" s="5">
        <v>0.76800000000000002</v>
      </c>
      <c r="AF3" s="5">
        <v>0.23209104169233649</v>
      </c>
      <c r="AG3" s="5">
        <v>0</v>
      </c>
      <c r="AH3" s="5">
        <v>827746.08662698069</v>
      </c>
    </row>
    <row r="4" spans="1:34" x14ac:dyDescent="0.3">
      <c r="A4" s="2" t="s">
        <v>27</v>
      </c>
      <c r="B4" s="4">
        <v>9800</v>
      </c>
      <c r="C4" s="5">
        <v>8.65788766460628E-2</v>
      </c>
      <c r="D4" s="4">
        <f t="shared" ref="D4:D15" si="2">C4*10760000</f>
        <v>931588.71271163574</v>
      </c>
      <c r="E4" s="4">
        <f t="shared" ref="E4:E15" si="3">C4*247.105</f>
        <v>21.394073313625348</v>
      </c>
      <c r="F4" s="4">
        <f t="shared" ref="F4:G8" si="4">($B4-$B3)*(D4+D3)/2</f>
        <v>13973830.690674536</v>
      </c>
      <c r="G4" s="4">
        <f t="shared" si="4"/>
        <v>320.91109970438021</v>
      </c>
      <c r="H4" s="4">
        <f>B4-B3</f>
        <v>30</v>
      </c>
      <c r="I4" s="4"/>
      <c r="J4" s="2" t="s">
        <v>27</v>
      </c>
      <c r="K4" s="4">
        <v>9800</v>
      </c>
      <c r="L4" s="5">
        <v>1.94141359849502E-2</v>
      </c>
      <c r="M4" s="4">
        <f t="shared" si="0"/>
        <v>208896.10319806414</v>
      </c>
      <c r="N4" s="4">
        <f t="shared" si="1"/>
        <v>4.7973300725611194</v>
      </c>
      <c r="O4" s="4">
        <f t="shared" ref="O4:P8" si="5">($K4-$K3)*(M4+M3)/2</f>
        <v>3133441.5479709622</v>
      </c>
      <c r="P4" s="4">
        <f t="shared" si="5"/>
        <v>71.959951088416787</v>
      </c>
      <c r="T4" s="5">
        <v>2</v>
      </c>
      <c r="U4" s="5">
        <v>10700</v>
      </c>
      <c r="V4" s="5">
        <v>10622</v>
      </c>
      <c r="W4" s="5">
        <v>10940</v>
      </c>
      <c r="X4" s="5">
        <v>10860</v>
      </c>
      <c r="Y4" s="5">
        <v>11558</v>
      </c>
      <c r="Z4" s="5">
        <v>11510</v>
      </c>
      <c r="AA4" s="5">
        <v>238</v>
      </c>
      <c r="AB4" s="5">
        <v>229</v>
      </c>
      <c r="AC4" s="5">
        <v>0.96218487394957986</v>
      </c>
      <c r="AD4" s="5">
        <v>0.16200000000000001</v>
      </c>
      <c r="AE4" s="5">
        <v>0.57099999999999995</v>
      </c>
      <c r="AF4" s="5">
        <v>0.42891757821373983</v>
      </c>
      <c r="AG4" s="5">
        <v>1.35</v>
      </c>
    </row>
    <row r="5" spans="1:34" x14ac:dyDescent="0.3">
      <c r="A5" s="2" t="s">
        <v>28</v>
      </c>
      <c r="B5" s="4">
        <v>9900</v>
      </c>
      <c r="C5" s="5">
        <v>0.38616500940607301</v>
      </c>
      <c r="D5" s="4">
        <f t="shared" si="2"/>
        <v>4155135.5012093456</v>
      </c>
      <c r="E5" s="4">
        <f t="shared" si="3"/>
        <v>95.423304649287672</v>
      </c>
      <c r="F5" s="4">
        <f t="shared" si="4"/>
        <v>254336210.69604909</v>
      </c>
      <c r="G5" s="4">
        <f t="shared" si="4"/>
        <v>5840.8688981456507</v>
      </c>
      <c r="H5" s="4">
        <f t="shared" ref="H5:H15" si="6">B5-B4</f>
        <v>100</v>
      </c>
      <c r="I5" s="4"/>
      <c r="J5" s="2" t="s">
        <v>28</v>
      </c>
      <c r="K5" s="4">
        <v>9900</v>
      </c>
      <c r="L5" s="5">
        <v>0.15169040580489099</v>
      </c>
      <c r="M5" s="4">
        <f t="shared" si="0"/>
        <v>1632188.7664606271</v>
      </c>
      <c r="N5" s="4">
        <f t="shared" si="1"/>
        <v>37.483457726417583</v>
      </c>
      <c r="O5" s="4">
        <f t="shared" si="5"/>
        <v>92054243.482934564</v>
      </c>
      <c r="P5" s="4">
        <f t="shared" si="5"/>
        <v>2114.039389948935</v>
      </c>
      <c r="T5" s="5">
        <v>3</v>
      </c>
      <c r="U5" s="5">
        <v>11330</v>
      </c>
      <c r="V5" s="5">
        <v>10260</v>
      </c>
      <c r="W5" s="5">
        <v>12000</v>
      </c>
      <c r="X5" s="5">
        <v>10851</v>
      </c>
      <c r="Y5" s="5">
        <v>12100</v>
      </c>
      <c r="Z5" s="5">
        <v>10939</v>
      </c>
      <c r="AA5" s="5">
        <v>591</v>
      </c>
      <c r="AB5" s="5">
        <v>447</v>
      </c>
      <c r="AC5" s="5">
        <v>0.75634517766497467</v>
      </c>
      <c r="AD5" s="5">
        <v>0.245</v>
      </c>
      <c r="AE5" s="5">
        <v>0.71299999999999997</v>
      </c>
      <c r="AF5" s="5">
        <v>0.28717231250890285</v>
      </c>
      <c r="AG5" s="5">
        <v>1.345</v>
      </c>
    </row>
    <row r="6" spans="1:34" x14ac:dyDescent="0.3">
      <c r="A6" s="2" t="s">
        <v>29</v>
      </c>
      <c r="B6" s="4">
        <v>10000</v>
      </c>
      <c r="C6" s="5">
        <v>0.95817253426498195</v>
      </c>
      <c r="D6" s="4">
        <f t="shared" si="2"/>
        <v>10309936.468691206</v>
      </c>
      <c r="E6" s="4">
        <f t="shared" si="3"/>
        <v>236.76922407954837</v>
      </c>
      <c r="F6" s="4">
        <f t="shared" si="4"/>
        <v>723253598.49502766</v>
      </c>
      <c r="G6" s="4">
        <f t="shared" si="4"/>
        <v>16609.626436441802</v>
      </c>
      <c r="H6" s="4">
        <f t="shared" si="6"/>
        <v>100</v>
      </c>
      <c r="I6" s="4"/>
      <c r="J6" s="2" t="s">
        <v>29</v>
      </c>
      <c r="K6" s="4">
        <v>10000</v>
      </c>
      <c r="L6" s="5">
        <v>0.445224402042461</v>
      </c>
      <c r="M6" s="4">
        <f t="shared" si="0"/>
        <v>4790614.5659768805</v>
      </c>
      <c r="N6" s="4">
        <f t="shared" si="1"/>
        <v>110.01717586670232</v>
      </c>
      <c r="O6" s="4">
        <f t="shared" si="5"/>
        <v>321140166.62187541</v>
      </c>
      <c r="P6" s="4">
        <f t="shared" si="5"/>
        <v>7375.0316796559955</v>
      </c>
      <c r="T6" s="5">
        <v>4</v>
      </c>
      <c r="U6" s="5">
        <v>11480</v>
      </c>
      <c r="V6" s="5">
        <v>10336</v>
      </c>
      <c r="W6" s="5">
        <v>12150</v>
      </c>
      <c r="X6" s="5">
        <v>10851</v>
      </c>
      <c r="Y6" s="5">
        <v>12750</v>
      </c>
      <c r="Z6" s="5">
        <v>11396</v>
      </c>
      <c r="AA6" s="5">
        <v>515</v>
      </c>
      <c r="AB6" s="5">
        <v>505</v>
      </c>
      <c r="AC6" s="5">
        <v>0.98058252427184467</v>
      </c>
      <c r="AD6" s="5">
        <v>0.22800000000000001</v>
      </c>
      <c r="AE6" s="5">
        <v>0.80400000000000005</v>
      </c>
      <c r="AF6" s="5">
        <v>0.19634465069344315</v>
      </c>
      <c r="AG6" s="5">
        <v>0</v>
      </c>
    </row>
    <row r="7" spans="1:34" x14ac:dyDescent="0.3">
      <c r="A7" s="2" t="s">
        <v>30</v>
      </c>
      <c r="B7" s="4">
        <v>10100</v>
      </c>
      <c r="C7" s="5">
        <v>1.5160548239720499</v>
      </c>
      <c r="D7" s="4">
        <f t="shared" si="2"/>
        <v>16312749.905939257</v>
      </c>
      <c r="E7" s="4">
        <f t="shared" si="3"/>
        <v>374.62472727761337</v>
      </c>
      <c r="F7" s="4">
        <f t="shared" si="4"/>
        <v>1331134318.731523</v>
      </c>
      <c r="G7" s="4">
        <f t="shared" si="4"/>
        <v>30569.697567858089</v>
      </c>
      <c r="H7" s="4">
        <f t="shared" si="6"/>
        <v>100</v>
      </c>
      <c r="I7" s="4"/>
      <c r="J7" s="2" t="s">
        <v>30</v>
      </c>
      <c r="K7" s="4">
        <v>10100</v>
      </c>
      <c r="L7" s="5">
        <v>0.67778554152109605</v>
      </c>
      <c r="M7" s="4">
        <f t="shared" si="0"/>
        <v>7292972.4267669935</v>
      </c>
      <c r="N7" s="4">
        <f t="shared" si="1"/>
        <v>167.48419623757044</v>
      </c>
      <c r="O7" s="4">
        <f t="shared" si="5"/>
        <v>604179349.63719368</v>
      </c>
      <c r="P7" s="4">
        <f t="shared" si="5"/>
        <v>13875.068605213639</v>
      </c>
      <c r="S7" s="5" t="s">
        <v>31</v>
      </c>
      <c r="T7" s="5">
        <v>5</v>
      </c>
      <c r="U7" s="5">
        <v>10630</v>
      </c>
      <c r="V7" s="5">
        <v>10030</v>
      </c>
      <c r="W7" s="5">
        <v>11210</v>
      </c>
      <c r="X7" s="5">
        <v>10577</v>
      </c>
      <c r="Y7" s="5">
        <v>11380</v>
      </c>
      <c r="Z7" s="5">
        <v>10737</v>
      </c>
      <c r="AA7" s="5">
        <v>547</v>
      </c>
      <c r="AB7" s="5">
        <v>304</v>
      </c>
      <c r="AC7" s="5">
        <v>0.55575868372943327</v>
      </c>
      <c r="AD7" s="5">
        <v>0.23599999999999999</v>
      </c>
      <c r="AE7" s="5">
        <v>0.55600000000000005</v>
      </c>
      <c r="AF7" s="5">
        <v>0.44369829600445543</v>
      </c>
      <c r="AG7" s="5">
        <v>1.35</v>
      </c>
      <c r="AH7" s="5">
        <v>192238.15377909131</v>
      </c>
    </row>
    <row r="8" spans="1:34" x14ac:dyDescent="0.3">
      <c r="A8" s="2" t="s">
        <v>32</v>
      </c>
      <c r="B8" s="4">
        <v>10200</v>
      </c>
      <c r="C8" s="5">
        <v>2.0351840902983001</v>
      </c>
      <c r="D8" s="4">
        <f t="shared" si="2"/>
        <v>21898580.811609708</v>
      </c>
      <c r="E8" s="4">
        <f t="shared" si="3"/>
        <v>502.90416463316143</v>
      </c>
      <c r="F8" s="4">
        <f t="shared" si="4"/>
        <v>1910566535.8774483</v>
      </c>
      <c r="G8" s="4">
        <f t="shared" si="4"/>
        <v>43876.444595538735</v>
      </c>
      <c r="H8" s="4">
        <f t="shared" si="6"/>
        <v>100</v>
      </c>
      <c r="I8" s="4"/>
      <c r="J8" s="2" t="s">
        <v>32</v>
      </c>
      <c r="K8" s="4">
        <v>10200</v>
      </c>
      <c r="L8" s="5">
        <v>0.934748723461435</v>
      </c>
      <c r="M8" s="4">
        <f t="shared" si="0"/>
        <v>10057896.26444504</v>
      </c>
      <c r="N8" s="4">
        <f t="shared" si="1"/>
        <v>230.98108331093789</v>
      </c>
      <c r="O8" s="4">
        <f t="shared" si="5"/>
        <v>867543434.56060183</v>
      </c>
      <c r="P8" s="4">
        <f t="shared" si="5"/>
        <v>19923.263977425417</v>
      </c>
      <c r="T8" s="5">
        <v>6</v>
      </c>
      <c r="U8" s="5">
        <v>10560</v>
      </c>
      <c r="V8" s="5">
        <v>10085</v>
      </c>
      <c r="W8" s="5">
        <v>11070</v>
      </c>
      <c r="X8" s="5">
        <v>10548</v>
      </c>
      <c r="Y8" s="5">
        <v>11070</v>
      </c>
      <c r="Z8" s="5">
        <v>10548</v>
      </c>
      <c r="AA8" s="5">
        <v>463</v>
      </c>
      <c r="AB8" s="5">
        <v>457</v>
      </c>
      <c r="AC8" s="5">
        <v>0.98704103671706267</v>
      </c>
      <c r="AD8" s="5">
        <v>0.26500000000000001</v>
      </c>
      <c r="AE8" s="5">
        <v>0.60599999999999998</v>
      </c>
      <c r="AF8" s="5">
        <v>0.39402269272293061</v>
      </c>
      <c r="AG8" s="5">
        <v>1.34</v>
      </c>
    </row>
    <row r="9" spans="1:34" x14ac:dyDescent="0.3">
      <c r="A9" s="2" t="s">
        <v>33</v>
      </c>
      <c r="B9" s="4">
        <v>10300</v>
      </c>
      <c r="C9" s="5">
        <v>2.5535931201289901</v>
      </c>
      <c r="D9" s="4">
        <f t="shared" si="2"/>
        <v>27476661.972587932</v>
      </c>
      <c r="E9" s="4">
        <f t="shared" si="3"/>
        <v>631.00562794947405</v>
      </c>
      <c r="F9" s="4">
        <f>($B9-$B7)*(D9+D7)/2</f>
        <v>4378941187.8527184</v>
      </c>
      <c r="G9" s="4">
        <f>($B9-$B7)*(E9+E7)/2</f>
        <v>100563.03552270874</v>
      </c>
      <c r="H9" s="4">
        <f t="shared" si="6"/>
        <v>100</v>
      </c>
      <c r="I9" s="4"/>
      <c r="J9" s="2" t="s">
        <v>33</v>
      </c>
      <c r="K9" s="4">
        <v>10300</v>
      </c>
      <c r="L9" s="5">
        <v>1.1937866165009401</v>
      </c>
      <c r="M9" s="4">
        <f t="shared" si="0"/>
        <v>12845143.993550116</v>
      </c>
      <c r="N9" s="4">
        <f t="shared" si="1"/>
        <v>294.9906418704648</v>
      </c>
      <c r="O9" s="4">
        <f>($K9-$K7)*(M9+M7)/2</f>
        <v>2013811642.0317109</v>
      </c>
      <c r="P9" s="4">
        <f>($K9-$K7)*(N9+N7)/2</f>
        <v>46247.483810803518</v>
      </c>
    </row>
    <row r="10" spans="1:34" x14ac:dyDescent="0.3">
      <c r="A10" s="2" t="s">
        <v>34</v>
      </c>
      <c r="B10" s="4">
        <v>10400</v>
      </c>
      <c r="C10" s="5">
        <v>3.30794947594732</v>
      </c>
      <c r="D10" s="4">
        <f t="shared" si="2"/>
        <v>35593536.361193165</v>
      </c>
      <c r="E10" s="4">
        <f t="shared" si="3"/>
        <v>817.4108552539625</v>
      </c>
      <c r="F10" s="4">
        <f t="shared" ref="F10:G15" si="7">($B10-$B9)*(D10+D9)/2</f>
        <v>3153509916.6890545</v>
      </c>
      <c r="G10" s="4">
        <f t="shared" si="7"/>
        <v>72420.824160171833</v>
      </c>
      <c r="H10" s="4">
        <f t="shared" si="6"/>
        <v>100</v>
      </c>
      <c r="I10" s="4"/>
      <c r="J10" s="2" t="s">
        <v>34</v>
      </c>
      <c r="K10" s="4">
        <v>10400</v>
      </c>
      <c r="L10" s="5">
        <v>1.50211233539371</v>
      </c>
      <c r="M10" s="4">
        <f t="shared" si="0"/>
        <v>16162728.72883632</v>
      </c>
      <c r="N10" s="4">
        <f t="shared" si="1"/>
        <v>371.17946863746272</v>
      </c>
      <c r="O10" s="4">
        <f t="shared" ref="O10:P12" si="8">($K10-$K9)*(M10+M9)/2</f>
        <v>1450393636.1193218</v>
      </c>
      <c r="P10" s="4">
        <f t="shared" si="8"/>
        <v>33308.50552539638</v>
      </c>
    </row>
    <row r="11" spans="1:34" x14ac:dyDescent="0.3">
      <c r="A11" s="2" t="s">
        <v>35</v>
      </c>
      <c r="B11" s="4">
        <v>10500</v>
      </c>
      <c r="C11" s="5">
        <v>4.0581671593657598</v>
      </c>
      <c r="D11" s="4">
        <f t="shared" si="2"/>
        <v>43665878.634775572</v>
      </c>
      <c r="E11" s="4">
        <f t="shared" si="3"/>
        <v>1002.7933959150761</v>
      </c>
      <c r="F11" s="4">
        <f t="shared" si="7"/>
        <v>3962970749.7984366</v>
      </c>
      <c r="G11" s="4">
        <f t="shared" si="7"/>
        <v>91010.212558451924</v>
      </c>
      <c r="H11" s="4">
        <f t="shared" si="6"/>
        <v>100</v>
      </c>
      <c r="I11" s="4"/>
      <c r="J11" s="2" t="s">
        <v>35</v>
      </c>
      <c r="K11" s="4">
        <v>10500</v>
      </c>
      <c r="L11" s="5">
        <v>1.8249502821821999</v>
      </c>
      <c r="M11" s="4">
        <f t="shared" si="0"/>
        <v>19636465.036280472</v>
      </c>
      <c r="N11" s="4">
        <f t="shared" si="1"/>
        <v>450.95433947863251</v>
      </c>
      <c r="O11" s="4">
        <f t="shared" si="8"/>
        <v>1789959688.2558398</v>
      </c>
      <c r="P11" s="4">
        <f t="shared" si="8"/>
        <v>41106.690405804758</v>
      </c>
    </row>
    <row r="12" spans="1:34" x14ac:dyDescent="0.3">
      <c r="A12" s="2" t="s">
        <v>36</v>
      </c>
      <c r="B12" s="4">
        <v>10600</v>
      </c>
      <c r="C12" s="5">
        <v>4.8529320075248501</v>
      </c>
      <c r="D12" s="4">
        <f t="shared" si="2"/>
        <v>52217548.400967389</v>
      </c>
      <c r="E12" s="4">
        <f t="shared" si="3"/>
        <v>1199.183763719428</v>
      </c>
      <c r="F12" s="4">
        <f t="shared" si="7"/>
        <v>4794171351.7871485</v>
      </c>
      <c r="G12" s="4">
        <f t="shared" si="7"/>
        <v>110098.8579817252</v>
      </c>
      <c r="H12" s="4">
        <f t="shared" si="6"/>
        <v>100</v>
      </c>
      <c r="I12" s="4"/>
      <c r="J12" s="6" t="s">
        <v>7</v>
      </c>
      <c r="K12" s="4">
        <v>10560</v>
      </c>
      <c r="L12" s="5">
        <v>1.9909809191077601</v>
      </c>
      <c r="M12" s="4">
        <f t="shared" si="0"/>
        <v>21422954.689599499</v>
      </c>
      <c r="N12" s="4">
        <f t="shared" si="1"/>
        <v>491.98134001612306</v>
      </c>
      <c r="O12" s="4">
        <f t="shared" si="8"/>
        <v>1231782591.7763991</v>
      </c>
      <c r="P12" s="4">
        <f t="shared" si="8"/>
        <v>28288.070384842664</v>
      </c>
    </row>
    <row r="13" spans="1:34" x14ac:dyDescent="0.3">
      <c r="A13" s="2" t="s">
        <v>37</v>
      </c>
      <c r="B13" s="4">
        <v>10700</v>
      </c>
      <c r="C13" s="5">
        <v>5.6040204246170298</v>
      </c>
      <c r="D13" s="4">
        <f t="shared" si="2"/>
        <v>60299259.768879242</v>
      </c>
      <c r="E13" s="4">
        <f t="shared" si="3"/>
        <v>1384.7814670249911</v>
      </c>
      <c r="F13" s="4">
        <f t="shared" si="7"/>
        <v>5625840408.4923315</v>
      </c>
      <c r="G13" s="4">
        <f t="shared" si="7"/>
        <v>129198.26153722097</v>
      </c>
      <c r="H13" s="4">
        <f t="shared" si="6"/>
        <v>100</v>
      </c>
      <c r="I13" s="4"/>
      <c r="J13" s="7"/>
      <c r="K13" s="8" t="s">
        <v>38</v>
      </c>
      <c r="L13" s="9">
        <f>SUM(L5:L12)</f>
        <v>8.7212792260144933</v>
      </c>
      <c r="M13" s="9">
        <f>SUM(M5:M12)</f>
        <v>93840964.471915945</v>
      </c>
      <c r="N13" s="9">
        <f>SUM(N5:N12)</f>
        <v>2155.071703144311</v>
      </c>
      <c r="O13" s="9">
        <f>SUM(O5:O12)</f>
        <v>8370864752.485878</v>
      </c>
      <c r="P13" s="9">
        <f>SUM(P5:P12)</f>
        <v>192238.15377909131</v>
      </c>
    </row>
    <row r="14" spans="1:34" x14ac:dyDescent="0.3">
      <c r="A14" s="2" t="s">
        <v>39</v>
      </c>
      <c r="B14" s="4">
        <v>10800</v>
      </c>
      <c r="C14" s="5">
        <v>6.6079978500403103</v>
      </c>
      <c r="D14" s="4">
        <f t="shared" si="2"/>
        <v>71102056.86643374</v>
      </c>
      <c r="E14" s="4">
        <f t="shared" si="3"/>
        <v>1632.8693087342108</v>
      </c>
      <c r="F14" s="4">
        <f t="shared" si="7"/>
        <v>6570065831.7656488</v>
      </c>
      <c r="G14" s="4">
        <f t="shared" si="7"/>
        <v>150882.53878796007</v>
      </c>
      <c r="H14" s="4">
        <f t="shared" si="6"/>
        <v>100</v>
      </c>
      <c r="I14" s="4"/>
      <c r="J14" s="4"/>
      <c r="K14" s="4"/>
      <c r="M14" s="4"/>
      <c r="N14" s="4"/>
      <c r="O14" s="4"/>
      <c r="P14" s="4"/>
    </row>
    <row r="15" spans="1:34" x14ac:dyDescent="0.3">
      <c r="A15" s="6" t="s">
        <v>7</v>
      </c>
      <c r="B15" s="4">
        <v>10845</v>
      </c>
      <c r="C15" s="5">
        <v>7.1829400698736796</v>
      </c>
      <c r="D15" s="4">
        <f t="shared" si="2"/>
        <v>77288435.151840791</v>
      </c>
      <c r="E15" s="4">
        <f t="shared" si="3"/>
        <v>1774.9404059661356</v>
      </c>
      <c r="F15" s="4">
        <f t="shared" si="7"/>
        <v>3338786070.4111772</v>
      </c>
      <c r="G15" s="4">
        <f t="shared" si="7"/>
        <v>76675.718580757792</v>
      </c>
      <c r="H15" s="4">
        <f t="shared" si="6"/>
        <v>45</v>
      </c>
      <c r="I15" s="4"/>
      <c r="J15" s="4"/>
      <c r="K15" s="4"/>
      <c r="M15" s="4"/>
      <c r="N15" s="4"/>
      <c r="O15" s="4"/>
      <c r="P15" s="4"/>
    </row>
    <row r="16" spans="1:34" x14ac:dyDescent="0.3">
      <c r="A16" s="4"/>
      <c r="B16" s="8" t="s">
        <v>38</v>
      </c>
      <c r="C16" s="9">
        <f>SUM(C5:C15)</f>
        <v>39.063176565439342</v>
      </c>
      <c r="D16" s="9">
        <f>SUM(D5:D15)</f>
        <v>420319779.84412736</v>
      </c>
      <c r="E16" s="9">
        <f>SUM(E5:E15)</f>
        <v>9652.7062452028877</v>
      </c>
      <c r="F16" s="9">
        <f>SUM(F5:F15)</f>
        <v>36043576180.596565</v>
      </c>
      <c r="G16" s="9">
        <f>SUM(G5:G15)</f>
        <v>827746.08662698069</v>
      </c>
      <c r="H16" s="4"/>
      <c r="I16" s="4"/>
      <c r="J16" s="4"/>
      <c r="K16" s="4"/>
      <c r="L16" s="4"/>
      <c r="M16" s="4"/>
      <c r="N16" s="4"/>
      <c r="O16" s="4"/>
      <c r="P16" s="4"/>
    </row>
    <row r="20" spans="5:22" x14ac:dyDescent="0.3">
      <c r="E20"/>
      <c r="H20" s="11"/>
      <c r="I20" s="11"/>
      <c r="J20" s="11"/>
      <c r="O20" s="5" t="s">
        <v>15</v>
      </c>
      <c r="P20" s="10">
        <v>0</v>
      </c>
      <c r="Q20" s="5" t="s">
        <v>21</v>
      </c>
      <c r="S20" s="11">
        <v>188393.39070350947</v>
      </c>
      <c r="T20" s="11">
        <v>192238.15377909131</v>
      </c>
      <c r="U20" s="11">
        <v>194160.53531688222</v>
      </c>
      <c r="V20" s="5">
        <f>_xlfn.STDEV.P(S20:U20)</f>
        <v>2397.6310270244089</v>
      </c>
    </row>
    <row r="21" spans="5:22" x14ac:dyDescent="0.3">
      <c r="E21"/>
      <c r="H21" s="11"/>
      <c r="I21" s="11"/>
      <c r="J21" s="11"/>
      <c r="O21" s="5" t="s">
        <v>40</v>
      </c>
      <c r="P21" s="10">
        <v>0</v>
      </c>
      <c r="Q21" s="5" t="s">
        <v>25</v>
      </c>
      <c r="S21" s="11">
        <f>MIN(AC7:AC8)</f>
        <v>0.55575868372943327</v>
      </c>
      <c r="T21" s="11">
        <f>AVERAGE(AC7:AC8)</f>
        <v>0.77139986022324791</v>
      </c>
      <c r="U21" s="11">
        <f>MAX(AC7:AC8)</f>
        <v>0.98704103671706267</v>
      </c>
      <c r="V21" s="5">
        <f>_xlfn.STDEV.P(AC7:AC8)</f>
        <v>0.21564117649381498</v>
      </c>
    </row>
    <row r="22" spans="5:22" x14ac:dyDescent="0.3">
      <c r="E22"/>
      <c r="H22" s="11"/>
      <c r="I22" s="11"/>
      <c r="J22" s="11"/>
      <c r="O22" s="5" t="s">
        <v>41</v>
      </c>
      <c r="P22" s="10">
        <v>0</v>
      </c>
      <c r="Q22" s="5" t="s">
        <v>25</v>
      </c>
      <c r="S22" s="11">
        <f>MIN(AD7:AD8)</f>
        <v>0.23599999999999999</v>
      </c>
      <c r="T22" s="11">
        <f>AVERAGE(AD7:AD8)</f>
        <v>0.2505</v>
      </c>
      <c r="U22" s="11">
        <f>MAX(AD7:AD8)</f>
        <v>0.26500000000000001</v>
      </c>
      <c r="V22" s="5">
        <f>_xlfn.STDEV.P(AD7:AD8)</f>
        <v>1.4500000000000013E-2</v>
      </c>
    </row>
    <row r="23" spans="5:22" x14ac:dyDescent="0.3">
      <c r="E23"/>
      <c r="H23" s="11"/>
      <c r="O23" s="5" t="s">
        <v>42</v>
      </c>
      <c r="P23" s="10">
        <v>0</v>
      </c>
      <c r="Q23" s="5" t="s">
        <v>25</v>
      </c>
      <c r="S23" s="11">
        <f>MIN(AF7:AF8)</f>
        <v>0.39402269272293061</v>
      </c>
      <c r="T23" s="5">
        <f>AVERAGE(AF7:AF8)</f>
        <v>0.41886049436369299</v>
      </c>
      <c r="U23" s="5">
        <f>MAX(AF7:AF8)</f>
        <v>0.44369829600445543</v>
      </c>
      <c r="V23" s="5">
        <f>_xlfn.STDEV.P(AF7:AF8)</f>
        <v>2.4837801640762408E-2</v>
      </c>
    </row>
    <row r="24" spans="5:22" x14ac:dyDescent="0.3">
      <c r="E24"/>
      <c r="O24" s="5" t="s">
        <v>14</v>
      </c>
      <c r="P24" s="10">
        <v>0</v>
      </c>
      <c r="Q24" s="5" t="s">
        <v>26</v>
      </c>
      <c r="S24" s="5">
        <f>MIN(AG7:AG8)</f>
        <v>1.34</v>
      </c>
      <c r="T24" s="5">
        <f>AVERAGE(AG7:AG8)</f>
        <v>1.3450000000000002</v>
      </c>
      <c r="U24" s="5">
        <f>MAX(AG7:AG8)</f>
        <v>1.35</v>
      </c>
      <c r="V24" s="5">
        <f>_xlfn.STDEV.P(AG7:AG8)</f>
        <v>5.0000000000000044E-3</v>
      </c>
    </row>
    <row r="25" spans="5:22" x14ac:dyDescent="0.3">
      <c r="E25"/>
    </row>
    <row r="26" spans="5:22" x14ac:dyDescent="0.3">
      <c r="E26"/>
      <c r="H26"/>
      <c r="I26"/>
      <c r="J26"/>
      <c r="O26" s="5" t="s">
        <v>43</v>
      </c>
      <c r="P26" s="12" t="e">
        <f>7758*P20*P21*P22*(1-P23)/P24/10^6</f>
        <v>#DIV/0!</v>
      </c>
      <c r="Q26" s="5" t="s">
        <v>44</v>
      </c>
      <c r="S26" s="12">
        <f>7758*S20*S21*S22*(1-S23)/S24/10^6</f>
        <v>86.689253011611058</v>
      </c>
      <c r="T26" s="12">
        <f>7758*T20*T21*T22*(1-T23)/T24/10^6</f>
        <v>124.51875321212709</v>
      </c>
      <c r="U26" s="12">
        <f>7758*U20*U21*U22*(1-U23)/U24/10^6</f>
        <v>162.35603653175608</v>
      </c>
    </row>
  </sheetData>
  <mergeCells count="6">
    <mergeCell ref="A1:A2"/>
    <mergeCell ref="C1:E1"/>
    <mergeCell ref="F1:G1"/>
    <mergeCell ref="J1:J2"/>
    <mergeCell ref="L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Toğrul Tahirov</dc:creator>
  <cp:lastModifiedBy>Toğrul Tahirov</cp:lastModifiedBy>
  <dcterms:created xsi:type="dcterms:W3CDTF">2021-12-08T12:12:27Z</dcterms:created>
  <dcterms:modified xsi:type="dcterms:W3CDTF">2021-12-08T12:29:07Z</dcterms:modified>
</cp:coreProperties>
</file>